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mos\Downloads\"/>
    </mc:Choice>
  </mc:AlternateContent>
  <xr:revisionPtr revIDLastSave="0" documentId="13_ncr:1_{6FE4D910-0FB1-4643-AD03-0BB8BA4F014D}" xr6:coauthVersionLast="45" xr6:coauthVersionMax="45" xr10:uidLastSave="{00000000-0000-0000-0000-000000000000}"/>
  <bookViews>
    <workbookView xWindow="-120" yWindow="-120" windowWidth="29040" windowHeight="15990" tabRatio="692" firstSheet="22" activeTab="42" xr2:uid="{00000000-000D-0000-FFFF-FFFF00000000}"/>
  </bookViews>
  <sheets>
    <sheet name="Info" sheetId="59" r:id="rId1"/>
    <sheet name="Intro" sheetId="60" r:id="rId2"/>
    <sheet name="PCG" sheetId="43" r:id="rId3"/>
    <sheet name="1990" sheetId="22" r:id="rId4"/>
    <sheet name="1991" sheetId="23" r:id="rId5"/>
    <sheet name="1992" sheetId="24" r:id="rId6"/>
    <sheet name="1993" sheetId="25" r:id="rId7"/>
    <sheet name="1994" sheetId="26" r:id="rId8"/>
    <sheet name="1995" sheetId="27" r:id="rId9"/>
    <sheet name="1996" sheetId="28" r:id="rId10"/>
    <sheet name="1997" sheetId="29" r:id="rId11"/>
    <sheet name="1998" sheetId="30" r:id="rId12"/>
    <sheet name="1999" sheetId="31" r:id="rId13"/>
    <sheet name="2000" sheetId="32" r:id="rId14"/>
    <sheet name="2001" sheetId="33" r:id="rId15"/>
    <sheet name="2002" sheetId="34" r:id="rId16"/>
    <sheet name="2003" sheetId="35" r:id="rId17"/>
    <sheet name="2004" sheetId="36" r:id="rId18"/>
    <sheet name="2005" sheetId="37" r:id="rId19"/>
    <sheet name="2006" sheetId="14" r:id="rId20"/>
    <sheet name="2007" sheetId="15" r:id="rId21"/>
    <sheet name="2008" sheetId="16" r:id="rId22"/>
    <sheet name="2009" sheetId="17" r:id="rId23"/>
    <sheet name="2010" sheetId="18" r:id="rId24"/>
    <sheet name="2011" sheetId="19" r:id="rId25"/>
    <sheet name="2012" sheetId="20" r:id="rId26"/>
    <sheet name="2013" sheetId="21" r:id="rId27"/>
    <sheet name="2014" sheetId="53" r:id="rId28"/>
    <sheet name="2015" sheetId="52" r:id="rId29"/>
    <sheet name="2016" sheetId="54" r:id="rId30"/>
    <sheet name="CO2" sheetId="2" r:id="rId31"/>
    <sheet name="CH4" sheetId="5" r:id="rId32"/>
    <sheet name="N2O" sheetId="1" r:id="rId33"/>
    <sheet name="HFC" sheetId="39" r:id="rId34"/>
    <sheet name="PFC" sheetId="40" r:id="rId35"/>
    <sheet name="SF6" sheetId="41" r:id="rId36"/>
    <sheet name="CO2eq" sheetId="3" r:id="rId37"/>
    <sheet name="NOx" sheetId="55" r:id="rId38"/>
    <sheet name="CO" sheetId="56" r:id="rId39"/>
    <sheet name="COVDM" sheetId="57" r:id="rId40"/>
    <sheet name="SO2" sheetId="58" r:id="rId41"/>
    <sheet name="SerieGEI" sheetId="44" r:id="rId42"/>
    <sheet name="TEST" sheetId="61" r:id="rId43"/>
  </sheets>
  <externalReferences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Chequeo" localSheetId="0">[1]LISTA!#REF!</definedName>
    <definedName name="Chequeo">[1]LISTA!#REF!</definedName>
    <definedName name="Estatus" localSheetId="0">[1]LISTA!#REF!</definedName>
    <definedName name="Estatus">[1]LISTA!#REF!</definedName>
    <definedName name="Funciones">[1]LISTA!$A$2:$A$10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4" i="52" l="1"/>
  <c r="F54" i="52"/>
  <c r="D17" i="52"/>
  <c r="J112" i="53" l="1"/>
  <c r="I112" i="53"/>
  <c r="H112" i="53"/>
  <c r="E112" i="53"/>
  <c r="J106" i="53"/>
  <c r="I106" i="53"/>
  <c r="H106" i="53"/>
  <c r="G106" i="53"/>
  <c r="G101" i="53" s="1"/>
  <c r="F106" i="53"/>
  <c r="E106" i="53"/>
  <c r="D106" i="53"/>
  <c r="J102" i="53"/>
  <c r="I102" i="53"/>
  <c r="H102" i="53"/>
  <c r="H101" i="53" s="1"/>
  <c r="G102" i="53"/>
  <c r="F102" i="53"/>
  <c r="E102" i="53"/>
  <c r="D102" i="53"/>
  <c r="J93" i="53"/>
  <c r="J90" i="53" s="1"/>
  <c r="I93" i="53"/>
  <c r="I90" i="53" s="1"/>
  <c r="H93" i="53"/>
  <c r="H90" i="53" s="1"/>
  <c r="G93" i="53"/>
  <c r="E93" i="53"/>
  <c r="E90" i="53" s="1"/>
  <c r="G90" i="53"/>
  <c r="J83" i="53"/>
  <c r="J80" i="53" s="1"/>
  <c r="I83" i="53"/>
  <c r="I80" i="53" s="1"/>
  <c r="H83" i="53"/>
  <c r="H80" i="53" s="1"/>
  <c r="G83" i="53"/>
  <c r="G80" i="53" s="1"/>
  <c r="E83" i="53"/>
  <c r="E80" i="53" s="1"/>
  <c r="N74" i="53"/>
  <c r="L74" i="53"/>
  <c r="K74" i="53"/>
  <c r="K68" i="53" s="1"/>
  <c r="J74" i="53"/>
  <c r="I74" i="53"/>
  <c r="H74" i="53"/>
  <c r="G74" i="53"/>
  <c r="E74" i="53"/>
  <c r="N69" i="53"/>
  <c r="L69" i="53"/>
  <c r="L68" i="53" s="1"/>
  <c r="K69" i="53"/>
  <c r="J69" i="53"/>
  <c r="I69" i="53"/>
  <c r="H69" i="53"/>
  <c r="G69" i="53"/>
  <c r="E69" i="53"/>
  <c r="G68" i="53"/>
  <c r="G67" i="53" s="1"/>
  <c r="J61" i="53"/>
  <c r="J59" i="53" s="1"/>
  <c r="I61" i="53"/>
  <c r="I59" i="53" s="1"/>
  <c r="H61" i="53"/>
  <c r="G61" i="53"/>
  <c r="G59" i="53" s="1"/>
  <c r="F61" i="53"/>
  <c r="E61" i="53"/>
  <c r="D61" i="53"/>
  <c r="H59" i="53"/>
  <c r="F59" i="53"/>
  <c r="E59" i="53"/>
  <c r="D59" i="53"/>
  <c r="J55" i="53"/>
  <c r="J52" i="53" s="1"/>
  <c r="I55" i="53"/>
  <c r="I52" i="53" s="1"/>
  <c r="H55" i="53"/>
  <c r="E55" i="53"/>
  <c r="E52" i="53" s="1"/>
  <c r="H52" i="53"/>
  <c r="J49" i="53"/>
  <c r="I49" i="53"/>
  <c r="H49" i="53"/>
  <c r="E49" i="53"/>
  <c r="J46" i="53"/>
  <c r="I46" i="53"/>
  <c r="H46" i="53"/>
  <c r="E46" i="53"/>
  <c r="E38" i="53"/>
  <c r="E35" i="53"/>
  <c r="E34" i="53"/>
  <c r="J31" i="53"/>
  <c r="I31" i="53"/>
  <c r="H31" i="53"/>
  <c r="E31" i="53"/>
  <c r="J16" i="54"/>
  <c r="I16" i="54"/>
  <c r="H16" i="54"/>
  <c r="E16" i="54"/>
  <c r="J16" i="52"/>
  <c r="I16" i="52"/>
  <c r="H16" i="52"/>
  <c r="E16" i="52"/>
  <c r="J16" i="53"/>
  <c r="I16" i="53"/>
  <c r="H16" i="53"/>
  <c r="E16" i="53"/>
  <c r="J16" i="21"/>
  <c r="I16" i="21"/>
  <c r="H16" i="21"/>
  <c r="E16" i="21"/>
  <c r="J16" i="20"/>
  <c r="I16" i="20"/>
  <c r="H16" i="20"/>
  <c r="E16" i="20"/>
  <c r="J16" i="19"/>
  <c r="I16" i="19"/>
  <c r="H16" i="19"/>
  <c r="E16" i="19"/>
  <c r="J13" i="54"/>
  <c r="I13" i="54"/>
  <c r="H13" i="54"/>
  <c r="E13" i="54"/>
  <c r="J13" i="52"/>
  <c r="I13" i="52"/>
  <c r="H13" i="52"/>
  <c r="E13" i="52"/>
  <c r="J13" i="53"/>
  <c r="I13" i="53"/>
  <c r="H13" i="53"/>
  <c r="E13" i="53"/>
  <c r="J13" i="21"/>
  <c r="I13" i="21"/>
  <c r="H13" i="21"/>
  <c r="E13" i="21"/>
  <c r="J13" i="20"/>
  <c r="I13" i="20"/>
  <c r="H13" i="20"/>
  <c r="E13" i="20"/>
  <c r="J13" i="19"/>
  <c r="I13" i="19"/>
  <c r="H13" i="19"/>
  <c r="E13" i="19"/>
  <c r="J13" i="34"/>
  <c r="I13" i="34"/>
  <c r="H13" i="34"/>
  <c r="E13" i="34"/>
  <c r="J13" i="33"/>
  <c r="I13" i="33"/>
  <c r="H13" i="33"/>
  <c r="E13" i="33"/>
  <c r="J13" i="32"/>
  <c r="I13" i="32"/>
  <c r="H13" i="32"/>
  <c r="E13" i="32"/>
  <c r="J13" i="31"/>
  <c r="I13" i="31"/>
  <c r="H13" i="31"/>
  <c r="E13" i="31"/>
  <c r="J13" i="30"/>
  <c r="I13" i="30"/>
  <c r="H13" i="30"/>
  <c r="E13" i="30"/>
  <c r="J13" i="29"/>
  <c r="I13" i="29"/>
  <c r="H13" i="29"/>
  <c r="E13" i="29"/>
  <c r="J13" i="28"/>
  <c r="I13" i="28"/>
  <c r="H13" i="28"/>
  <c r="E13" i="28"/>
  <c r="J13" i="27"/>
  <c r="I13" i="27"/>
  <c r="H13" i="27"/>
  <c r="E13" i="27"/>
  <c r="J13" i="26"/>
  <c r="I13" i="26"/>
  <c r="H13" i="26"/>
  <c r="E13" i="26"/>
  <c r="J13" i="25"/>
  <c r="I13" i="25"/>
  <c r="H13" i="25"/>
  <c r="E13" i="25"/>
  <c r="J13" i="24"/>
  <c r="I13" i="24"/>
  <c r="H13" i="24"/>
  <c r="E13" i="24"/>
  <c r="J13" i="23"/>
  <c r="I13" i="23"/>
  <c r="H13" i="23"/>
  <c r="E13" i="23"/>
  <c r="H30" i="53" l="1"/>
  <c r="H68" i="53"/>
  <c r="H67" i="53" s="1"/>
  <c r="J30" i="53"/>
  <c r="J68" i="53"/>
  <c r="J67" i="53" s="1"/>
  <c r="D101" i="53"/>
  <c r="N68" i="53"/>
  <c r="E101" i="53"/>
  <c r="I101" i="53"/>
  <c r="F101" i="53"/>
  <c r="J101" i="53"/>
  <c r="G79" i="53"/>
  <c r="G66" i="53" s="1"/>
  <c r="H79" i="53"/>
  <c r="H66" i="53" s="1"/>
  <c r="E79" i="53"/>
  <c r="I79" i="53"/>
  <c r="J79" i="53"/>
  <c r="J66" i="53" s="1"/>
  <c r="E68" i="53"/>
  <c r="E67" i="53" s="1"/>
  <c r="I68" i="53"/>
  <c r="I67" i="53" s="1"/>
  <c r="I30" i="53"/>
  <c r="E30" i="53"/>
  <c r="E8" i="53"/>
  <c r="E7" i="53" s="1"/>
  <c r="J7" i="53"/>
  <c r="J6" i="53" s="1"/>
  <c r="I7" i="53"/>
  <c r="I6" i="53" s="1"/>
  <c r="H7" i="53"/>
  <c r="H6" i="53" s="1"/>
  <c r="I66" i="53" l="1"/>
  <c r="E66" i="53"/>
  <c r="E6" i="53"/>
  <c r="D5" i="36"/>
  <c r="D5" i="37"/>
  <c r="D5" i="14"/>
  <c r="N114" i="54" l="1"/>
  <c r="M114" i="54"/>
  <c r="L114" i="54"/>
  <c r="K114" i="54"/>
  <c r="N113" i="54"/>
  <c r="M113" i="54"/>
  <c r="L113" i="54"/>
  <c r="K113" i="54"/>
  <c r="D116" i="54"/>
  <c r="G114" i="54"/>
  <c r="F114" i="54"/>
  <c r="D114" i="54"/>
  <c r="G113" i="54"/>
  <c r="F113" i="54"/>
  <c r="D113" i="54"/>
  <c r="D109" i="54"/>
  <c r="D108" i="54"/>
  <c r="D107" i="54"/>
  <c r="D105" i="54"/>
  <c r="D104" i="54"/>
  <c r="D103" i="54"/>
  <c r="F98" i="54"/>
  <c r="D98" i="54"/>
  <c r="F97" i="54"/>
  <c r="D97" i="54"/>
  <c r="F96" i="54"/>
  <c r="D96" i="54"/>
  <c r="F95" i="54"/>
  <c r="D95" i="54"/>
  <c r="N109" i="54"/>
  <c r="M109" i="54"/>
  <c r="L109" i="54"/>
  <c r="K109" i="54"/>
  <c r="N108" i="54"/>
  <c r="M108" i="54"/>
  <c r="L108" i="54"/>
  <c r="K108" i="54"/>
  <c r="N107" i="54"/>
  <c r="M107" i="54"/>
  <c r="L107" i="54"/>
  <c r="K107" i="54"/>
  <c r="N105" i="54"/>
  <c r="M105" i="54"/>
  <c r="L105" i="54"/>
  <c r="K105" i="54"/>
  <c r="N104" i="54"/>
  <c r="M104" i="54"/>
  <c r="L104" i="54"/>
  <c r="K104" i="54"/>
  <c r="N103" i="54"/>
  <c r="M103" i="54"/>
  <c r="L103" i="54"/>
  <c r="K103" i="54"/>
  <c r="N100" i="54"/>
  <c r="M100" i="54"/>
  <c r="L100" i="54"/>
  <c r="K100" i="54"/>
  <c r="N99" i="54"/>
  <c r="M99" i="54"/>
  <c r="L99" i="54"/>
  <c r="K99" i="54"/>
  <c r="N98" i="54"/>
  <c r="M98" i="54"/>
  <c r="L98" i="54"/>
  <c r="K98" i="54"/>
  <c r="N97" i="54"/>
  <c r="M97" i="54"/>
  <c r="L97" i="54"/>
  <c r="K97" i="54"/>
  <c r="N96" i="54"/>
  <c r="M96" i="54"/>
  <c r="L96" i="54"/>
  <c r="K96" i="54"/>
  <c r="N95" i="54"/>
  <c r="M95" i="54"/>
  <c r="L95" i="54"/>
  <c r="K95" i="54"/>
  <c r="N94" i="54"/>
  <c r="M94" i="54"/>
  <c r="L94" i="54"/>
  <c r="K94" i="54"/>
  <c r="N92" i="54"/>
  <c r="M92" i="54"/>
  <c r="L92" i="54"/>
  <c r="K92" i="54"/>
  <c r="N91" i="54"/>
  <c r="M91" i="54"/>
  <c r="L91" i="54"/>
  <c r="K91" i="54"/>
  <c r="F91" i="54"/>
  <c r="D91" i="54"/>
  <c r="F87" i="54"/>
  <c r="D87" i="54"/>
  <c r="G86" i="54"/>
  <c r="F86" i="54"/>
  <c r="D86" i="54"/>
  <c r="G85" i="54"/>
  <c r="F85" i="54"/>
  <c r="D85" i="54"/>
  <c r="F81" i="54"/>
  <c r="D81" i="54"/>
  <c r="N87" i="54"/>
  <c r="M87" i="54"/>
  <c r="L87" i="54"/>
  <c r="K87" i="54"/>
  <c r="N86" i="54"/>
  <c r="M86" i="54"/>
  <c r="L86" i="54"/>
  <c r="K86" i="54"/>
  <c r="N85" i="54"/>
  <c r="M85" i="54"/>
  <c r="L85" i="54"/>
  <c r="K85" i="54"/>
  <c r="N84" i="54"/>
  <c r="M84" i="54"/>
  <c r="L84" i="54"/>
  <c r="K84" i="54"/>
  <c r="N82" i="54"/>
  <c r="M82" i="54"/>
  <c r="L82" i="54"/>
  <c r="K82" i="54"/>
  <c r="N81" i="54"/>
  <c r="M81" i="54"/>
  <c r="L81" i="54"/>
  <c r="K81" i="54"/>
  <c r="N78" i="54"/>
  <c r="M78" i="54"/>
  <c r="L78" i="54"/>
  <c r="K78" i="54"/>
  <c r="N77" i="54"/>
  <c r="M77" i="54"/>
  <c r="L77" i="54"/>
  <c r="K77" i="54"/>
  <c r="M76" i="54"/>
  <c r="M75" i="54"/>
  <c r="M73" i="54"/>
  <c r="M72" i="54"/>
  <c r="M71" i="54"/>
  <c r="M70" i="54"/>
  <c r="F76" i="54"/>
  <c r="D76" i="54"/>
  <c r="F75" i="54"/>
  <c r="D75" i="54"/>
  <c r="F73" i="54"/>
  <c r="D73" i="54"/>
  <c r="F71" i="54"/>
  <c r="D71" i="54"/>
  <c r="F70" i="54"/>
  <c r="D70" i="54"/>
  <c r="N64" i="54"/>
  <c r="M64" i="54"/>
  <c r="L64" i="54"/>
  <c r="K64" i="54"/>
  <c r="N63" i="54"/>
  <c r="M63" i="54"/>
  <c r="L63" i="54"/>
  <c r="K63" i="54"/>
  <c r="N62" i="54"/>
  <c r="M62" i="54"/>
  <c r="L62" i="54"/>
  <c r="K62" i="54"/>
  <c r="N60" i="54"/>
  <c r="M60" i="54"/>
  <c r="L60" i="54"/>
  <c r="K60" i="54"/>
  <c r="N58" i="54"/>
  <c r="M58" i="54"/>
  <c r="L58" i="54"/>
  <c r="K58" i="54"/>
  <c r="N57" i="54"/>
  <c r="M57" i="54"/>
  <c r="L57" i="54"/>
  <c r="K57" i="54"/>
  <c r="N56" i="54"/>
  <c r="M56" i="54"/>
  <c r="L56" i="54"/>
  <c r="K56" i="54"/>
  <c r="N54" i="54"/>
  <c r="M54" i="54"/>
  <c r="L54" i="54"/>
  <c r="K54" i="54"/>
  <c r="N53" i="54"/>
  <c r="M53" i="54"/>
  <c r="L53" i="54"/>
  <c r="K53" i="54"/>
  <c r="N51" i="54"/>
  <c r="M51" i="54"/>
  <c r="L51" i="54"/>
  <c r="K51" i="54"/>
  <c r="N50" i="54"/>
  <c r="M50" i="54"/>
  <c r="L50" i="54"/>
  <c r="K50" i="54"/>
  <c r="N48" i="54"/>
  <c r="M48" i="54"/>
  <c r="L48" i="54"/>
  <c r="K48" i="54"/>
  <c r="N45" i="54"/>
  <c r="M45" i="54"/>
  <c r="L45" i="54"/>
  <c r="K45" i="54"/>
  <c r="N44" i="54"/>
  <c r="M44" i="54"/>
  <c r="L44" i="54"/>
  <c r="K44" i="54"/>
  <c r="N42" i="54"/>
  <c r="M42" i="54"/>
  <c r="L42" i="54"/>
  <c r="K42" i="54"/>
  <c r="N41" i="54"/>
  <c r="M41" i="54"/>
  <c r="L41" i="54"/>
  <c r="K41" i="54"/>
  <c r="N40" i="54"/>
  <c r="M40" i="54"/>
  <c r="L40" i="54"/>
  <c r="K40" i="54"/>
  <c r="N39" i="54"/>
  <c r="M39" i="54"/>
  <c r="L39" i="54"/>
  <c r="K39" i="54"/>
  <c r="N37" i="54"/>
  <c r="M37" i="54"/>
  <c r="L37" i="54"/>
  <c r="K37" i="54"/>
  <c r="N36" i="54"/>
  <c r="M36" i="54"/>
  <c r="L36" i="54"/>
  <c r="K36" i="54"/>
  <c r="N33" i="54"/>
  <c r="M33" i="54"/>
  <c r="L33" i="54"/>
  <c r="K33" i="54"/>
  <c r="G58" i="54"/>
  <c r="F58" i="54"/>
  <c r="D58" i="54"/>
  <c r="G57" i="54"/>
  <c r="F57" i="54"/>
  <c r="D57" i="54"/>
  <c r="G54" i="54"/>
  <c r="F54" i="54"/>
  <c r="D54" i="54"/>
  <c r="G53" i="54"/>
  <c r="F53" i="54"/>
  <c r="D53" i="54"/>
  <c r="G51" i="54"/>
  <c r="F51" i="54"/>
  <c r="D51" i="54"/>
  <c r="G48" i="54"/>
  <c r="F48" i="54"/>
  <c r="D48" i="54"/>
  <c r="G45" i="54"/>
  <c r="F45" i="54"/>
  <c r="D45" i="54"/>
  <c r="D44" i="54"/>
  <c r="G42" i="54"/>
  <c r="F42" i="54"/>
  <c r="D42" i="54"/>
  <c r="G41" i="54"/>
  <c r="F41" i="54"/>
  <c r="D41" i="54"/>
  <c r="G40" i="54"/>
  <c r="F40" i="54"/>
  <c r="D40" i="54"/>
  <c r="G39" i="54"/>
  <c r="F39" i="54"/>
  <c r="D39" i="54"/>
  <c r="G37" i="54"/>
  <c r="F37" i="54"/>
  <c r="D37" i="54"/>
  <c r="G36" i="54"/>
  <c r="F36" i="54"/>
  <c r="D36" i="54"/>
  <c r="G33" i="54"/>
  <c r="F33" i="54"/>
  <c r="D33" i="54"/>
  <c r="G29" i="54"/>
  <c r="F29" i="54"/>
  <c r="D29" i="54"/>
  <c r="N29" i="54"/>
  <c r="M29" i="54"/>
  <c r="L29" i="54"/>
  <c r="K29" i="54"/>
  <c r="N28" i="54"/>
  <c r="M28" i="54"/>
  <c r="L28" i="54"/>
  <c r="K28" i="54"/>
  <c r="N27" i="54"/>
  <c r="M27" i="54"/>
  <c r="L27" i="54"/>
  <c r="K27" i="54"/>
  <c r="N26" i="54"/>
  <c r="M26" i="54"/>
  <c r="L26" i="54"/>
  <c r="K26" i="54"/>
  <c r="N25" i="54"/>
  <c r="M25" i="54"/>
  <c r="L25" i="54"/>
  <c r="K25" i="54"/>
  <c r="N24" i="54"/>
  <c r="M24" i="54"/>
  <c r="L24" i="54"/>
  <c r="K24" i="54"/>
  <c r="N23" i="54"/>
  <c r="M23" i="54"/>
  <c r="L23" i="54"/>
  <c r="K23" i="54"/>
  <c r="N22" i="54"/>
  <c r="M22" i="54"/>
  <c r="L22" i="54"/>
  <c r="K22" i="54"/>
  <c r="N21" i="54"/>
  <c r="M21" i="54"/>
  <c r="L21" i="54"/>
  <c r="K21" i="54"/>
  <c r="N20" i="54"/>
  <c r="M20" i="54"/>
  <c r="L20" i="54"/>
  <c r="K20" i="54"/>
  <c r="N19" i="54"/>
  <c r="M19" i="54"/>
  <c r="L19" i="54"/>
  <c r="K19" i="54"/>
  <c r="N18" i="54"/>
  <c r="M18" i="54"/>
  <c r="L18" i="54"/>
  <c r="K18" i="54"/>
  <c r="N17" i="54"/>
  <c r="M17" i="54"/>
  <c r="L17" i="54"/>
  <c r="K17" i="54"/>
  <c r="N15" i="54"/>
  <c r="M15" i="54"/>
  <c r="L15" i="54"/>
  <c r="K15" i="54"/>
  <c r="N14" i="54"/>
  <c r="M14" i="54"/>
  <c r="L14" i="54"/>
  <c r="K14" i="54"/>
  <c r="N12" i="54"/>
  <c r="M12" i="54"/>
  <c r="L12" i="54"/>
  <c r="K12" i="54"/>
  <c r="N11" i="54"/>
  <c r="M11" i="54"/>
  <c r="L11" i="54"/>
  <c r="K11" i="54"/>
  <c r="N10" i="54"/>
  <c r="M10" i="54"/>
  <c r="L10" i="54"/>
  <c r="K10" i="54"/>
  <c r="N9" i="54"/>
  <c r="M9" i="54"/>
  <c r="L9" i="54"/>
  <c r="K9" i="54"/>
  <c r="G25" i="54"/>
  <c r="F25" i="54"/>
  <c r="D25" i="54"/>
  <c r="G22" i="54"/>
  <c r="F22" i="54"/>
  <c r="D22" i="54"/>
  <c r="G21" i="54"/>
  <c r="F21" i="54"/>
  <c r="D21" i="54"/>
  <c r="G20" i="54"/>
  <c r="F20" i="54"/>
  <c r="D20" i="54"/>
  <c r="G19" i="54"/>
  <c r="F19" i="54"/>
  <c r="D19" i="54"/>
  <c r="G17" i="54"/>
  <c r="F17" i="54"/>
  <c r="D17" i="54"/>
  <c r="G15" i="54"/>
  <c r="F15" i="54"/>
  <c r="D15" i="54"/>
  <c r="G14" i="54"/>
  <c r="F14" i="54"/>
  <c r="D14" i="54"/>
  <c r="G12" i="54"/>
  <c r="F12" i="54"/>
  <c r="D12" i="54"/>
  <c r="G9" i="54"/>
  <c r="F9" i="54"/>
  <c r="D9" i="54"/>
  <c r="N114" i="52"/>
  <c r="M114" i="52"/>
  <c r="L114" i="52"/>
  <c r="K114" i="52"/>
  <c r="N113" i="52"/>
  <c r="M113" i="52"/>
  <c r="L113" i="52"/>
  <c r="K113" i="52"/>
  <c r="D116" i="52"/>
  <c r="G114" i="52"/>
  <c r="F114" i="52"/>
  <c r="D114" i="52"/>
  <c r="G113" i="52"/>
  <c r="F113" i="52"/>
  <c r="D113" i="52"/>
  <c r="D109" i="52"/>
  <c r="D108" i="52"/>
  <c r="D107" i="52"/>
  <c r="D105" i="52"/>
  <c r="D104" i="52"/>
  <c r="D103" i="52"/>
  <c r="F98" i="52"/>
  <c r="D98" i="52"/>
  <c r="F97" i="52"/>
  <c r="D97" i="52"/>
  <c r="F96" i="52"/>
  <c r="D96" i="52"/>
  <c r="F95" i="52"/>
  <c r="D95" i="52"/>
  <c r="N109" i="52"/>
  <c r="M109" i="52"/>
  <c r="L109" i="52"/>
  <c r="K109" i="52"/>
  <c r="N108" i="52"/>
  <c r="M108" i="52"/>
  <c r="L108" i="52"/>
  <c r="K108" i="52"/>
  <c r="N107" i="52"/>
  <c r="M107" i="52"/>
  <c r="L107" i="52"/>
  <c r="K107" i="52"/>
  <c r="N105" i="52"/>
  <c r="M105" i="52"/>
  <c r="L105" i="52"/>
  <c r="K105" i="52"/>
  <c r="N104" i="52"/>
  <c r="M104" i="52"/>
  <c r="L104" i="52"/>
  <c r="K104" i="52"/>
  <c r="N103" i="52"/>
  <c r="M103" i="52"/>
  <c r="L103" i="52"/>
  <c r="K103" i="52"/>
  <c r="N100" i="52"/>
  <c r="M100" i="52"/>
  <c r="L100" i="52"/>
  <c r="K100" i="52"/>
  <c r="N99" i="52"/>
  <c r="M99" i="52"/>
  <c r="L99" i="52"/>
  <c r="K99" i="52"/>
  <c r="N98" i="52"/>
  <c r="M98" i="52"/>
  <c r="L98" i="52"/>
  <c r="K98" i="52"/>
  <c r="N97" i="52"/>
  <c r="M97" i="52"/>
  <c r="L97" i="52"/>
  <c r="K97" i="52"/>
  <c r="N96" i="52"/>
  <c r="M96" i="52"/>
  <c r="L96" i="52"/>
  <c r="K96" i="52"/>
  <c r="N95" i="52"/>
  <c r="M95" i="52"/>
  <c r="L95" i="52"/>
  <c r="K95" i="52"/>
  <c r="N94" i="52"/>
  <c r="M94" i="52"/>
  <c r="L94" i="52"/>
  <c r="K94" i="52"/>
  <c r="N92" i="52"/>
  <c r="M92" i="52"/>
  <c r="L92" i="52"/>
  <c r="K92" i="52"/>
  <c r="N91" i="52"/>
  <c r="M91" i="52"/>
  <c r="L91" i="52"/>
  <c r="K91" i="52"/>
  <c r="F91" i="52"/>
  <c r="D91" i="52"/>
  <c r="F87" i="52"/>
  <c r="D87" i="52"/>
  <c r="F86" i="52"/>
  <c r="D86" i="52"/>
  <c r="F85" i="52"/>
  <c r="D85" i="52"/>
  <c r="F81" i="52"/>
  <c r="D81" i="52"/>
  <c r="N87" i="52"/>
  <c r="M87" i="52"/>
  <c r="L87" i="52"/>
  <c r="K87" i="52"/>
  <c r="N86" i="52"/>
  <c r="M86" i="52"/>
  <c r="L86" i="52"/>
  <c r="K86" i="52"/>
  <c r="N85" i="52"/>
  <c r="M85" i="52"/>
  <c r="L85" i="52"/>
  <c r="K85" i="52"/>
  <c r="N84" i="52"/>
  <c r="M84" i="52"/>
  <c r="L84" i="52"/>
  <c r="K84" i="52"/>
  <c r="N82" i="52"/>
  <c r="M82" i="52"/>
  <c r="L82" i="52"/>
  <c r="K82" i="52"/>
  <c r="N81" i="52"/>
  <c r="M81" i="52"/>
  <c r="L81" i="52"/>
  <c r="K81" i="52"/>
  <c r="N78" i="52"/>
  <c r="M78" i="52"/>
  <c r="L78" i="52"/>
  <c r="K78" i="52"/>
  <c r="N77" i="52"/>
  <c r="M77" i="52"/>
  <c r="L77" i="52"/>
  <c r="K77" i="52"/>
  <c r="M76" i="52"/>
  <c r="M75" i="52"/>
  <c r="M73" i="52"/>
  <c r="M72" i="52"/>
  <c r="M71" i="52"/>
  <c r="M70" i="52"/>
  <c r="F76" i="52"/>
  <c r="D76" i="52"/>
  <c r="F75" i="52"/>
  <c r="D75" i="52"/>
  <c r="F73" i="52"/>
  <c r="D73" i="52"/>
  <c r="F71" i="52"/>
  <c r="D71" i="52"/>
  <c r="F70" i="52"/>
  <c r="D70" i="52"/>
  <c r="N64" i="52"/>
  <c r="M64" i="52"/>
  <c r="L64" i="52"/>
  <c r="K64" i="52"/>
  <c r="N63" i="52"/>
  <c r="M63" i="52"/>
  <c r="L63" i="52"/>
  <c r="K63" i="52"/>
  <c r="N62" i="52"/>
  <c r="M62" i="52"/>
  <c r="L62" i="52"/>
  <c r="K62" i="52"/>
  <c r="N60" i="52"/>
  <c r="M60" i="52"/>
  <c r="L60" i="52"/>
  <c r="K60" i="52"/>
  <c r="N58" i="52"/>
  <c r="M58" i="52"/>
  <c r="L58" i="52"/>
  <c r="K58" i="52"/>
  <c r="N57" i="52"/>
  <c r="M57" i="52"/>
  <c r="L57" i="52"/>
  <c r="K57" i="52"/>
  <c r="N56" i="52"/>
  <c r="M56" i="52"/>
  <c r="L56" i="52"/>
  <c r="K56" i="52"/>
  <c r="N54" i="52"/>
  <c r="M54" i="52"/>
  <c r="L54" i="52"/>
  <c r="K54" i="52"/>
  <c r="N53" i="52"/>
  <c r="M53" i="52"/>
  <c r="L53" i="52"/>
  <c r="K53" i="52"/>
  <c r="N51" i="52"/>
  <c r="M51" i="52"/>
  <c r="L51" i="52"/>
  <c r="K51" i="52"/>
  <c r="N50" i="52"/>
  <c r="M50" i="52"/>
  <c r="L50" i="52"/>
  <c r="K50" i="52"/>
  <c r="N48" i="52"/>
  <c r="M48" i="52"/>
  <c r="L48" i="52"/>
  <c r="K48" i="52"/>
  <c r="N45" i="52"/>
  <c r="M45" i="52"/>
  <c r="L45" i="52"/>
  <c r="K45" i="52"/>
  <c r="N44" i="52"/>
  <c r="M44" i="52"/>
  <c r="L44" i="52"/>
  <c r="K44" i="52"/>
  <c r="N42" i="52"/>
  <c r="M42" i="52"/>
  <c r="L42" i="52"/>
  <c r="K42" i="52"/>
  <c r="N41" i="52"/>
  <c r="M41" i="52"/>
  <c r="L41" i="52"/>
  <c r="K41" i="52"/>
  <c r="N40" i="52"/>
  <c r="M40" i="52"/>
  <c r="L40" i="52"/>
  <c r="K40" i="52"/>
  <c r="N39" i="52"/>
  <c r="M39" i="52"/>
  <c r="L39" i="52"/>
  <c r="K39" i="52"/>
  <c r="N37" i="52"/>
  <c r="M37" i="52"/>
  <c r="L37" i="52"/>
  <c r="K37" i="52"/>
  <c r="N36" i="52"/>
  <c r="M36" i="52"/>
  <c r="L36" i="52"/>
  <c r="K36" i="52"/>
  <c r="N33" i="52"/>
  <c r="M33" i="52"/>
  <c r="L33" i="52"/>
  <c r="K33" i="52"/>
  <c r="G58" i="52"/>
  <c r="F58" i="52"/>
  <c r="D58" i="52"/>
  <c r="G57" i="52"/>
  <c r="F57" i="52"/>
  <c r="D57" i="52"/>
  <c r="D54" i="52"/>
  <c r="G53" i="52"/>
  <c r="F53" i="52"/>
  <c r="D53" i="52"/>
  <c r="G51" i="52"/>
  <c r="F51" i="52"/>
  <c r="D51" i="52"/>
  <c r="G48" i="52"/>
  <c r="F48" i="52"/>
  <c r="D48" i="52"/>
  <c r="G45" i="52"/>
  <c r="F45" i="52"/>
  <c r="D45" i="52"/>
  <c r="D44" i="52"/>
  <c r="G42" i="52"/>
  <c r="F42" i="52"/>
  <c r="D42" i="52"/>
  <c r="G41" i="52"/>
  <c r="F41" i="52"/>
  <c r="D41" i="52"/>
  <c r="G40" i="52"/>
  <c r="F40" i="52"/>
  <c r="D40" i="52"/>
  <c r="G39" i="52"/>
  <c r="F39" i="52"/>
  <c r="D39" i="52"/>
  <c r="G37" i="52"/>
  <c r="F37" i="52"/>
  <c r="D37" i="52"/>
  <c r="G36" i="52"/>
  <c r="F36" i="52"/>
  <c r="D36" i="52"/>
  <c r="G33" i="52"/>
  <c r="F33" i="52"/>
  <c r="D33" i="52"/>
  <c r="G29" i="52"/>
  <c r="F29" i="52"/>
  <c r="D29" i="52"/>
  <c r="N29" i="52"/>
  <c r="M29" i="52"/>
  <c r="L29" i="52"/>
  <c r="K29" i="52"/>
  <c r="N28" i="52"/>
  <c r="M28" i="52"/>
  <c r="L28" i="52"/>
  <c r="K28" i="52"/>
  <c r="N27" i="52"/>
  <c r="M27" i="52"/>
  <c r="L27" i="52"/>
  <c r="K27" i="52"/>
  <c r="N26" i="52"/>
  <c r="M26" i="52"/>
  <c r="L26" i="52"/>
  <c r="K26" i="52"/>
  <c r="N25" i="52"/>
  <c r="M25" i="52"/>
  <c r="L25" i="52"/>
  <c r="K25" i="52"/>
  <c r="N24" i="52"/>
  <c r="M24" i="52"/>
  <c r="L24" i="52"/>
  <c r="K24" i="52"/>
  <c r="N23" i="52"/>
  <c r="M23" i="52"/>
  <c r="L23" i="52"/>
  <c r="K23" i="52"/>
  <c r="N22" i="52"/>
  <c r="M22" i="52"/>
  <c r="L22" i="52"/>
  <c r="K22" i="52"/>
  <c r="N21" i="52"/>
  <c r="M21" i="52"/>
  <c r="L21" i="52"/>
  <c r="K21" i="52"/>
  <c r="N20" i="52"/>
  <c r="M20" i="52"/>
  <c r="L20" i="52"/>
  <c r="K20" i="52"/>
  <c r="N19" i="52"/>
  <c r="M19" i="52"/>
  <c r="L19" i="52"/>
  <c r="K19" i="52"/>
  <c r="N18" i="52"/>
  <c r="M18" i="52"/>
  <c r="L18" i="52"/>
  <c r="K18" i="52"/>
  <c r="N17" i="52"/>
  <c r="M17" i="52"/>
  <c r="L17" i="52"/>
  <c r="K17" i="52"/>
  <c r="N15" i="52"/>
  <c r="M15" i="52"/>
  <c r="L15" i="52"/>
  <c r="K15" i="52"/>
  <c r="N14" i="52"/>
  <c r="M14" i="52"/>
  <c r="L14" i="52"/>
  <c r="K14" i="52"/>
  <c r="N12" i="52"/>
  <c r="M12" i="52"/>
  <c r="L12" i="52"/>
  <c r="K12" i="52"/>
  <c r="N11" i="52"/>
  <c r="M11" i="52"/>
  <c r="L11" i="52"/>
  <c r="K11" i="52"/>
  <c r="N10" i="52"/>
  <c r="M10" i="52"/>
  <c r="L10" i="52"/>
  <c r="K10" i="52"/>
  <c r="N9" i="52"/>
  <c r="M9" i="52"/>
  <c r="L9" i="52"/>
  <c r="K9" i="52"/>
  <c r="G25" i="52"/>
  <c r="F25" i="52"/>
  <c r="D25" i="52"/>
  <c r="G22" i="52"/>
  <c r="F22" i="52"/>
  <c r="D22" i="52"/>
  <c r="G21" i="52"/>
  <c r="F21" i="52"/>
  <c r="D21" i="52"/>
  <c r="G20" i="52"/>
  <c r="F20" i="52"/>
  <c r="D20" i="52"/>
  <c r="G19" i="52"/>
  <c r="F19" i="52"/>
  <c r="D19" i="52"/>
  <c r="G17" i="52"/>
  <c r="F17" i="52"/>
  <c r="G15" i="52"/>
  <c r="F15" i="52"/>
  <c r="D15" i="52"/>
  <c r="G14" i="52"/>
  <c r="F14" i="52"/>
  <c r="D14" i="52"/>
  <c r="G12" i="52"/>
  <c r="F12" i="52"/>
  <c r="D12" i="52"/>
  <c r="G9" i="52"/>
  <c r="F9" i="52"/>
  <c r="D9" i="52"/>
  <c r="N114" i="53"/>
  <c r="M114" i="53"/>
  <c r="L114" i="53"/>
  <c r="K114" i="53"/>
  <c r="N113" i="53"/>
  <c r="M113" i="53"/>
  <c r="L113" i="53"/>
  <c r="K113" i="53"/>
  <c r="D116" i="53"/>
  <c r="G114" i="53"/>
  <c r="F114" i="53"/>
  <c r="D114" i="53"/>
  <c r="G113" i="53"/>
  <c r="F113" i="53"/>
  <c r="D113" i="53"/>
  <c r="F98" i="53"/>
  <c r="D98" i="53"/>
  <c r="F97" i="53"/>
  <c r="D97" i="53"/>
  <c r="F96" i="53"/>
  <c r="D96" i="53"/>
  <c r="F95" i="53"/>
  <c r="D95" i="53"/>
  <c r="F91" i="53"/>
  <c r="D91" i="53"/>
  <c r="F87" i="53"/>
  <c r="D87" i="53"/>
  <c r="F86" i="53"/>
  <c r="D86" i="53"/>
  <c r="F85" i="53"/>
  <c r="D85" i="53"/>
  <c r="F81" i="53"/>
  <c r="D81" i="53"/>
  <c r="M88" i="53"/>
  <c r="N87" i="53"/>
  <c r="M87" i="53"/>
  <c r="L87" i="53"/>
  <c r="K87" i="53"/>
  <c r="N86" i="53"/>
  <c r="M86" i="53"/>
  <c r="L86" i="53"/>
  <c r="K86" i="53"/>
  <c r="N85" i="53"/>
  <c r="M85" i="53"/>
  <c r="L85" i="53"/>
  <c r="K85" i="53"/>
  <c r="N84" i="53"/>
  <c r="M84" i="53"/>
  <c r="L84" i="53"/>
  <c r="K84" i="53"/>
  <c r="N82" i="53"/>
  <c r="M82" i="53"/>
  <c r="L82" i="53"/>
  <c r="K82" i="53"/>
  <c r="N81" i="53"/>
  <c r="M81" i="53"/>
  <c r="L81" i="53"/>
  <c r="K81" i="53"/>
  <c r="N78" i="53"/>
  <c r="M78" i="53"/>
  <c r="L78" i="53"/>
  <c r="K78" i="53"/>
  <c r="N77" i="53"/>
  <c r="M77" i="53"/>
  <c r="L77" i="53"/>
  <c r="K77" i="53"/>
  <c r="M76" i="53"/>
  <c r="M75" i="53"/>
  <c r="M73" i="53"/>
  <c r="M72" i="53"/>
  <c r="M71" i="53"/>
  <c r="M70" i="53"/>
  <c r="F76" i="53"/>
  <c r="D76" i="53"/>
  <c r="F75" i="53"/>
  <c r="D75" i="53"/>
  <c r="F73" i="53"/>
  <c r="D73" i="53"/>
  <c r="F71" i="53"/>
  <c r="D71" i="53"/>
  <c r="F70" i="53"/>
  <c r="D70" i="53"/>
  <c r="N64" i="53"/>
  <c r="M64" i="53"/>
  <c r="L64" i="53"/>
  <c r="K64" i="53"/>
  <c r="N63" i="53"/>
  <c r="M63" i="53"/>
  <c r="L63" i="53"/>
  <c r="K63" i="53"/>
  <c r="N62" i="53"/>
  <c r="M62" i="53"/>
  <c r="L62" i="53"/>
  <c r="K62" i="53"/>
  <c r="N60" i="53"/>
  <c r="M60" i="53"/>
  <c r="L60" i="53"/>
  <c r="K60" i="53"/>
  <c r="N58" i="53"/>
  <c r="M58" i="53"/>
  <c r="L58" i="53"/>
  <c r="K58" i="53"/>
  <c r="N57" i="53"/>
  <c r="M57" i="53"/>
  <c r="L57" i="53"/>
  <c r="K57" i="53"/>
  <c r="N56" i="53"/>
  <c r="M56" i="53"/>
  <c r="L56" i="53"/>
  <c r="K56" i="53"/>
  <c r="N54" i="53"/>
  <c r="M54" i="53"/>
  <c r="L54" i="53"/>
  <c r="K54" i="53"/>
  <c r="N53" i="53"/>
  <c r="M53" i="53"/>
  <c r="L53" i="53"/>
  <c r="K53" i="53"/>
  <c r="N51" i="53"/>
  <c r="M51" i="53"/>
  <c r="L51" i="53"/>
  <c r="K51" i="53"/>
  <c r="N50" i="53"/>
  <c r="M50" i="53"/>
  <c r="L50" i="53"/>
  <c r="K50" i="53"/>
  <c r="N48" i="53"/>
  <c r="M48" i="53"/>
  <c r="L48" i="53"/>
  <c r="K48" i="53"/>
  <c r="N45" i="53"/>
  <c r="M45" i="53"/>
  <c r="L45" i="53"/>
  <c r="K45" i="53"/>
  <c r="N44" i="53"/>
  <c r="M44" i="53"/>
  <c r="L44" i="53"/>
  <c r="K44" i="53"/>
  <c r="N42" i="53"/>
  <c r="M42" i="53"/>
  <c r="L42" i="53"/>
  <c r="K42" i="53"/>
  <c r="N41" i="53"/>
  <c r="M41" i="53"/>
  <c r="L41" i="53"/>
  <c r="K41" i="53"/>
  <c r="N40" i="53"/>
  <c r="M40" i="53"/>
  <c r="L40" i="53"/>
  <c r="K40" i="53"/>
  <c r="N39" i="53"/>
  <c r="M39" i="53"/>
  <c r="L39" i="53"/>
  <c r="K39" i="53"/>
  <c r="N37" i="53"/>
  <c r="M37" i="53"/>
  <c r="L37" i="53"/>
  <c r="K37" i="53"/>
  <c r="N36" i="53"/>
  <c r="M36" i="53"/>
  <c r="L36" i="53"/>
  <c r="K36" i="53"/>
  <c r="N33" i="53"/>
  <c r="M33" i="53"/>
  <c r="L33" i="53"/>
  <c r="K33" i="53"/>
  <c r="G58" i="53"/>
  <c r="F58" i="53"/>
  <c r="D58" i="53"/>
  <c r="G57" i="53"/>
  <c r="F57" i="53"/>
  <c r="D57" i="53"/>
  <c r="G54" i="53"/>
  <c r="F54" i="53"/>
  <c r="D54" i="53"/>
  <c r="G53" i="53"/>
  <c r="F53" i="53"/>
  <c r="D53" i="53"/>
  <c r="G51" i="53"/>
  <c r="F51" i="53"/>
  <c r="D51" i="53"/>
  <c r="G48" i="53"/>
  <c r="F48" i="53"/>
  <c r="D48" i="53"/>
  <c r="G45" i="53"/>
  <c r="F45" i="53"/>
  <c r="D45" i="53"/>
  <c r="G42" i="53"/>
  <c r="F42" i="53"/>
  <c r="D42" i="53"/>
  <c r="G41" i="53"/>
  <c r="F41" i="53"/>
  <c r="D41" i="53"/>
  <c r="G40" i="53"/>
  <c r="F40" i="53"/>
  <c r="D40" i="53"/>
  <c r="G39" i="53"/>
  <c r="F39" i="53"/>
  <c r="D39" i="53"/>
  <c r="G37" i="53"/>
  <c r="F37" i="53"/>
  <c r="D37" i="53"/>
  <c r="G36" i="53"/>
  <c r="F36" i="53"/>
  <c r="D36" i="53"/>
  <c r="G33" i="53"/>
  <c r="F33" i="53"/>
  <c r="D33" i="53"/>
  <c r="N29" i="53"/>
  <c r="M29" i="53"/>
  <c r="L29" i="53"/>
  <c r="K29" i="53"/>
  <c r="N28" i="53"/>
  <c r="M28" i="53"/>
  <c r="L28" i="53"/>
  <c r="K28" i="53"/>
  <c r="N27" i="53"/>
  <c r="M27" i="53"/>
  <c r="L27" i="53"/>
  <c r="K27" i="53"/>
  <c r="N26" i="53"/>
  <c r="M26" i="53"/>
  <c r="L26" i="53"/>
  <c r="K26" i="53"/>
  <c r="N25" i="53"/>
  <c r="M25" i="53"/>
  <c r="L25" i="53"/>
  <c r="K25" i="53"/>
  <c r="N24" i="53"/>
  <c r="M24" i="53"/>
  <c r="L24" i="53"/>
  <c r="K24" i="53"/>
  <c r="N23" i="53"/>
  <c r="M23" i="53"/>
  <c r="L23" i="53"/>
  <c r="K23" i="53"/>
  <c r="N22" i="53"/>
  <c r="M22" i="53"/>
  <c r="L22" i="53"/>
  <c r="K22" i="53"/>
  <c r="N21" i="53"/>
  <c r="M21" i="53"/>
  <c r="L21" i="53"/>
  <c r="K21" i="53"/>
  <c r="N20" i="53"/>
  <c r="M20" i="53"/>
  <c r="L20" i="53"/>
  <c r="K20" i="53"/>
  <c r="N19" i="53"/>
  <c r="M19" i="53"/>
  <c r="L19" i="53"/>
  <c r="K19" i="53"/>
  <c r="N18" i="53"/>
  <c r="M18" i="53"/>
  <c r="L18" i="53"/>
  <c r="K18" i="53"/>
  <c r="N17" i="53"/>
  <c r="M17" i="53"/>
  <c r="L17" i="53"/>
  <c r="K17" i="53"/>
  <c r="N15" i="53"/>
  <c r="M15" i="53"/>
  <c r="L15" i="53"/>
  <c r="K15" i="53"/>
  <c r="N14" i="53"/>
  <c r="M14" i="53"/>
  <c r="L14" i="53"/>
  <c r="K14" i="53"/>
  <c r="N12" i="53"/>
  <c r="M12" i="53"/>
  <c r="L12" i="53"/>
  <c r="K12" i="53"/>
  <c r="N11" i="53"/>
  <c r="M11" i="53"/>
  <c r="L11" i="53"/>
  <c r="K11" i="53"/>
  <c r="N10" i="53"/>
  <c r="M10" i="53"/>
  <c r="L10" i="53"/>
  <c r="K10" i="53"/>
  <c r="N9" i="53"/>
  <c r="M9" i="53"/>
  <c r="L9" i="53"/>
  <c r="K9" i="53"/>
  <c r="G29" i="53"/>
  <c r="F29" i="53"/>
  <c r="D29" i="53"/>
  <c r="G28" i="53"/>
  <c r="F28" i="53"/>
  <c r="D28" i="53"/>
  <c r="G27" i="53"/>
  <c r="F27" i="53"/>
  <c r="D27" i="53"/>
  <c r="G26" i="53"/>
  <c r="F26" i="53"/>
  <c r="D26" i="53"/>
  <c r="G25" i="53"/>
  <c r="F25" i="53"/>
  <c r="D25" i="53"/>
  <c r="G24" i="53"/>
  <c r="F24" i="53"/>
  <c r="D24" i="53"/>
  <c r="G23" i="53"/>
  <c r="F23" i="53"/>
  <c r="D23" i="53"/>
  <c r="G22" i="53"/>
  <c r="F22" i="53"/>
  <c r="D22" i="53"/>
  <c r="G21" i="53"/>
  <c r="F21" i="53"/>
  <c r="D21" i="53"/>
  <c r="G20" i="53"/>
  <c r="F20" i="53"/>
  <c r="D20" i="53"/>
  <c r="G19" i="53"/>
  <c r="F19" i="53"/>
  <c r="D19" i="53"/>
  <c r="G18" i="53"/>
  <c r="F18" i="53"/>
  <c r="D18" i="53"/>
  <c r="G17" i="53"/>
  <c r="F17" i="53"/>
  <c r="D17" i="53"/>
  <c r="G15" i="53"/>
  <c r="F15" i="53"/>
  <c r="D15" i="53"/>
  <c r="G14" i="53"/>
  <c r="F14" i="53"/>
  <c r="D14" i="53"/>
  <c r="G12" i="53"/>
  <c r="F12" i="53"/>
  <c r="D12" i="53"/>
  <c r="G11" i="53"/>
  <c r="F11" i="53"/>
  <c r="D11" i="53"/>
  <c r="G10" i="53"/>
  <c r="F10" i="53"/>
  <c r="D10" i="53"/>
  <c r="G9" i="53"/>
  <c r="F9" i="53"/>
  <c r="D9" i="53"/>
  <c r="M88" i="54"/>
  <c r="M88" i="52"/>
  <c r="G86" i="52"/>
  <c r="G85" i="52"/>
  <c r="N109" i="53"/>
  <c r="M109" i="53"/>
  <c r="L109" i="53"/>
  <c r="K109" i="53"/>
  <c r="N108" i="53"/>
  <c r="M108" i="53"/>
  <c r="L108" i="53"/>
  <c r="K108" i="53"/>
  <c r="N107" i="53"/>
  <c r="M107" i="53"/>
  <c r="L107" i="53"/>
  <c r="K107" i="53"/>
  <c r="N105" i="53"/>
  <c r="M105" i="53"/>
  <c r="L105" i="53"/>
  <c r="K105" i="53"/>
  <c r="N104" i="53"/>
  <c r="M104" i="53"/>
  <c r="L104" i="53"/>
  <c r="K104" i="53"/>
  <c r="N103" i="53"/>
  <c r="M103" i="53"/>
  <c r="L103" i="53"/>
  <c r="K103" i="53"/>
  <c r="N100" i="53"/>
  <c r="M100" i="53"/>
  <c r="L100" i="53"/>
  <c r="K100" i="53"/>
  <c r="N99" i="53"/>
  <c r="M99" i="53"/>
  <c r="L99" i="53"/>
  <c r="K99" i="53"/>
  <c r="N98" i="53"/>
  <c r="M98" i="53"/>
  <c r="L98" i="53"/>
  <c r="K98" i="53"/>
  <c r="N97" i="53"/>
  <c r="M97" i="53"/>
  <c r="L97" i="53"/>
  <c r="K97" i="53"/>
  <c r="N96" i="53"/>
  <c r="M96" i="53"/>
  <c r="L96" i="53"/>
  <c r="K96" i="53"/>
  <c r="N95" i="53"/>
  <c r="M95" i="53"/>
  <c r="L95" i="53"/>
  <c r="K95" i="53"/>
  <c r="N94" i="53"/>
  <c r="M94" i="53"/>
  <c r="L94" i="53"/>
  <c r="K94" i="53"/>
  <c r="N92" i="53"/>
  <c r="M92" i="53"/>
  <c r="L92" i="53"/>
  <c r="K92" i="53"/>
  <c r="N91" i="53"/>
  <c r="M91" i="53"/>
  <c r="L91" i="53"/>
  <c r="K91" i="53"/>
  <c r="N114" i="21"/>
  <c r="M114" i="21"/>
  <c r="L114" i="21"/>
  <c r="K114" i="21"/>
  <c r="N113" i="21"/>
  <c r="M113" i="21"/>
  <c r="L113" i="21"/>
  <c r="K113" i="21"/>
  <c r="D116" i="21"/>
  <c r="G114" i="21"/>
  <c r="F114" i="21"/>
  <c r="D114" i="21"/>
  <c r="G113" i="21"/>
  <c r="F113" i="21"/>
  <c r="D113" i="21"/>
  <c r="D109" i="21"/>
  <c r="D108" i="21"/>
  <c r="D107" i="21"/>
  <c r="D105" i="21"/>
  <c r="D104" i="21"/>
  <c r="D103" i="21"/>
  <c r="F98" i="21"/>
  <c r="D98" i="21"/>
  <c r="F97" i="21"/>
  <c r="D97" i="21"/>
  <c r="F96" i="21"/>
  <c r="D96" i="21"/>
  <c r="F95" i="21"/>
  <c r="D95" i="21"/>
  <c r="F91" i="21"/>
  <c r="D91" i="21"/>
  <c r="F87" i="21"/>
  <c r="D87" i="21"/>
  <c r="G86" i="21"/>
  <c r="F86" i="21"/>
  <c r="D86" i="21"/>
  <c r="G85" i="21"/>
  <c r="F85" i="21"/>
  <c r="D85" i="21"/>
  <c r="F81" i="21"/>
  <c r="D81" i="21"/>
  <c r="N109" i="21"/>
  <c r="M109" i="21"/>
  <c r="L109" i="21"/>
  <c r="K109" i="21"/>
  <c r="N108" i="21"/>
  <c r="M108" i="21"/>
  <c r="L108" i="21"/>
  <c r="K108" i="21"/>
  <c r="N107" i="21"/>
  <c r="M107" i="21"/>
  <c r="L107" i="21"/>
  <c r="K107" i="21"/>
  <c r="N105" i="21"/>
  <c r="M105" i="21"/>
  <c r="L105" i="21"/>
  <c r="K105" i="21"/>
  <c r="N104" i="21"/>
  <c r="M104" i="21"/>
  <c r="L104" i="21"/>
  <c r="K104" i="21"/>
  <c r="N103" i="21"/>
  <c r="M103" i="21"/>
  <c r="L103" i="21"/>
  <c r="K103" i="21"/>
  <c r="N100" i="21"/>
  <c r="M100" i="21"/>
  <c r="L100" i="21"/>
  <c r="K100" i="21"/>
  <c r="N99" i="21"/>
  <c r="M99" i="21"/>
  <c r="L99" i="21"/>
  <c r="K99" i="21"/>
  <c r="N98" i="21"/>
  <c r="M98" i="21"/>
  <c r="L98" i="21"/>
  <c r="K98" i="21"/>
  <c r="N97" i="21"/>
  <c r="M97" i="21"/>
  <c r="L97" i="21"/>
  <c r="K97" i="21"/>
  <c r="N96" i="21"/>
  <c r="M96" i="21"/>
  <c r="L96" i="21"/>
  <c r="K96" i="21"/>
  <c r="N95" i="21"/>
  <c r="M95" i="21"/>
  <c r="L95" i="21"/>
  <c r="K95" i="21"/>
  <c r="N94" i="21"/>
  <c r="M94" i="21"/>
  <c r="L94" i="21"/>
  <c r="K94" i="21"/>
  <c r="N92" i="21"/>
  <c r="M92" i="21"/>
  <c r="L92" i="21"/>
  <c r="K92" i="21"/>
  <c r="N91" i="21"/>
  <c r="M91" i="21"/>
  <c r="L91" i="21"/>
  <c r="K91" i="21"/>
  <c r="M88" i="21"/>
  <c r="N87" i="21"/>
  <c r="M87" i="21"/>
  <c r="L87" i="21"/>
  <c r="K87" i="21"/>
  <c r="N86" i="21"/>
  <c r="M86" i="21"/>
  <c r="L86" i="21"/>
  <c r="K86" i="21"/>
  <c r="N85" i="21"/>
  <c r="M85" i="21"/>
  <c r="L85" i="21"/>
  <c r="K85" i="21"/>
  <c r="N84" i="21"/>
  <c r="M84" i="21"/>
  <c r="L84" i="21"/>
  <c r="K84" i="21"/>
  <c r="N82" i="21"/>
  <c r="M82" i="21"/>
  <c r="L82" i="21"/>
  <c r="K82" i="21"/>
  <c r="N81" i="21"/>
  <c r="M81" i="21"/>
  <c r="L81" i="21"/>
  <c r="K81" i="21"/>
  <c r="N78" i="21"/>
  <c r="M78" i="21"/>
  <c r="L78" i="21"/>
  <c r="K78" i="21"/>
  <c r="N77" i="21"/>
  <c r="M77" i="21"/>
  <c r="L77" i="21"/>
  <c r="K77" i="21"/>
  <c r="M76" i="21"/>
  <c r="M75" i="21"/>
  <c r="M73" i="21"/>
  <c r="M72" i="21"/>
  <c r="M71" i="21"/>
  <c r="M70" i="21"/>
  <c r="F76" i="21"/>
  <c r="D76" i="21"/>
  <c r="F75" i="21"/>
  <c r="D75" i="21"/>
  <c r="D74" i="21"/>
  <c r="F73" i="21"/>
  <c r="D73" i="21"/>
  <c r="F71" i="21"/>
  <c r="D71" i="21"/>
  <c r="F70" i="21"/>
  <c r="D70" i="21"/>
  <c r="N64" i="21"/>
  <c r="M64" i="21"/>
  <c r="L64" i="21"/>
  <c r="K64" i="21"/>
  <c r="N63" i="21"/>
  <c r="M63" i="21"/>
  <c r="L63" i="21"/>
  <c r="K63" i="21"/>
  <c r="N62" i="21"/>
  <c r="M62" i="21"/>
  <c r="L62" i="21"/>
  <c r="K62" i="21"/>
  <c r="N60" i="21"/>
  <c r="M60" i="21"/>
  <c r="L60" i="21"/>
  <c r="K60" i="21"/>
  <c r="N58" i="21"/>
  <c r="M58" i="21"/>
  <c r="L58" i="21"/>
  <c r="K58" i="21"/>
  <c r="N57" i="21"/>
  <c r="M57" i="21"/>
  <c r="L57" i="21"/>
  <c r="K57" i="21"/>
  <c r="N56" i="21"/>
  <c r="M56" i="21"/>
  <c r="L56" i="21"/>
  <c r="K56" i="21"/>
  <c r="N54" i="21"/>
  <c r="M54" i="21"/>
  <c r="L54" i="21"/>
  <c r="K54" i="21"/>
  <c r="N53" i="21"/>
  <c r="M53" i="21"/>
  <c r="L53" i="21"/>
  <c r="K53" i="21"/>
  <c r="N51" i="21"/>
  <c r="M51" i="21"/>
  <c r="L51" i="21"/>
  <c r="K51" i="21"/>
  <c r="N50" i="21"/>
  <c r="M50" i="21"/>
  <c r="L50" i="21"/>
  <c r="K50" i="21"/>
  <c r="N48" i="21"/>
  <c r="M48" i="21"/>
  <c r="L48" i="21"/>
  <c r="K48" i="21"/>
  <c r="N45" i="21"/>
  <c r="M45" i="21"/>
  <c r="L45" i="21"/>
  <c r="K45" i="21"/>
  <c r="N44" i="21"/>
  <c r="M44" i="21"/>
  <c r="L44" i="21"/>
  <c r="K44" i="21"/>
  <c r="N42" i="21"/>
  <c r="M42" i="21"/>
  <c r="L42" i="21"/>
  <c r="K42" i="21"/>
  <c r="N41" i="21"/>
  <c r="M41" i="21"/>
  <c r="L41" i="21"/>
  <c r="K41" i="21"/>
  <c r="N40" i="21"/>
  <c r="M40" i="21"/>
  <c r="L40" i="21"/>
  <c r="K40" i="21"/>
  <c r="N39" i="21"/>
  <c r="M39" i="21"/>
  <c r="L39" i="21"/>
  <c r="K39" i="21"/>
  <c r="N37" i="21"/>
  <c r="M37" i="21"/>
  <c r="L37" i="21"/>
  <c r="K37" i="21"/>
  <c r="N36" i="21"/>
  <c r="M36" i="21"/>
  <c r="L36" i="21"/>
  <c r="K36" i="21"/>
  <c r="N33" i="21"/>
  <c r="M33" i="21"/>
  <c r="L33" i="21"/>
  <c r="K33" i="21"/>
  <c r="G58" i="21"/>
  <c r="F58" i="21"/>
  <c r="D58" i="21"/>
  <c r="G57" i="21"/>
  <c r="F57" i="21"/>
  <c r="D57" i="21"/>
  <c r="G54" i="21"/>
  <c r="F54" i="21"/>
  <c r="D54" i="21"/>
  <c r="G53" i="21"/>
  <c r="F53" i="21"/>
  <c r="D53" i="21"/>
  <c r="G51" i="21"/>
  <c r="F51" i="21"/>
  <c r="D51" i="21"/>
  <c r="G48" i="21"/>
  <c r="F48" i="21"/>
  <c r="D48" i="21"/>
  <c r="G45" i="21"/>
  <c r="F45" i="21"/>
  <c r="D45" i="21"/>
  <c r="D44" i="21"/>
  <c r="G42" i="21"/>
  <c r="F42" i="21"/>
  <c r="D42" i="21"/>
  <c r="G41" i="21"/>
  <c r="F41" i="21"/>
  <c r="D41" i="21"/>
  <c r="G40" i="21"/>
  <c r="F40" i="21"/>
  <c r="D40" i="21"/>
  <c r="G39" i="21"/>
  <c r="F39" i="21"/>
  <c r="D39" i="21"/>
  <c r="G37" i="21"/>
  <c r="F37" i="21"/>
  <c r="D37" i="21"/>
  <c r="G36" i="21"/>
  <c r="F36" i="21"/>
  <c r="D36" i="21"/>
  <c r="G33" i="21"/>
  <c r="F33" i="21"/>
  <c r="D33" i="21"/>
  <c r="G29" i="21"/>
  <c r="F29" i="21"/>
  <c r="D29" i="21"/>
  <c r="N29" i="21"/>
  <c r="M29" i="21"/>
  <c r="L29" i="21"/>
  <c r="K29" i="21"/>
  <c r="N28" i="21"/>
  <c r="M28" i="21"/>
  <c r="L28" i="21"/>
  <c r="K28" i="21"/>
  <c r="N27" i="21"/>
  <c r="M27" i="21"/>
  <c r="L27" i="21"/>
  <c r="K27" i="21"/>
  <c r="N26" i="21"/>
  <c r="M26" i="21"/>
  <c r="L26" i="21"/>
  <c r="K26" i="21"/>
  <c r="N25" i="21"/>
  <c r="M25" i="21"/>
  <c r="L25" i="21"/>
  <c r="K25" i="21"/>
  <c r="N24" i="21"/>
  <c r="M24" i="21"/>
  <c r="L24" i="21"/>
  <c r="K24" i="21"/>
  <c r="N23" i="21"/>
  <c r="M23" i="21"/>
  <c r="L23" i="21"/>
  <c r="K23" i="21"/>
  <c r="N22" i="21"/>
  <c r="M22" i="21"/>
  <c r="L22" i="21"/>
  <c r="K22" i="21"/>
  <c r="N21" i="21"/>
  <c r="M21" i="21"/>
  <c r="L21" i="21"/>
  <c r="K21" i="21"/>
  <c r="N20" i="21"/>
  <c r="M20" i="21"/>
  <c r="L20" i="21"/>
  <c r="K20" i="21"/>
  <c r="N19" i="21"/>
  <c r="M19" i="21"/>
  <c r="L19" i="21"/>
  <c r="K19" i="21"/>
  <c r="N18" i="21"/>
  <c r="M18" i="21"/>
  <c r="L18" i="21"/>
  <c r="K18" i="21"/>
  <c r="N17" i="21"/>
  <c r="M17" i="21"/>
  <c r="L17" i="21"/>
  <c r="K17" i="21"/>
  <c r="N15" i="21"/>
  <c r="M15" i="21"/>
  <c r="L15" i="21"/>
  <c r="K15" i="21"/>
  <c r="N14" i="21"/>
  <c r="M14" i="21"/>
  <c r="L14" i="21"/>
  <c r="K14" i="21"/>
  <c r="N12" i="21"/>
  <c r="M12" i="21"/>
  <c r="L12" i="21"/>
  <c r="K12" i="21"/>
  <c r="N11" i="21"/>
  <c r="M11" i="21"/>
  <c r="L11" i="21"/>
  <c r="K11" i="21"/>
  <c r="N10" i="21"/>
  <c r="M10" i="21"/>
  <c r="L10" i="21"/>
  <c r="K10" i="21"/>
  <c r="N9" i="21"/>
  <c r="M9" i="21"/>
  <c r="L9" i="21"/>
  <c r="K9" i="21"/>
  <c r="G25" i="21"/>
  <c r="F25" i="21"/>
  <c r="D25" i="21"/>
  <c r="G22" i="21"/>
  <c r="F22" i="21"/>
  <c r="D22" i="21"/>
  <c r="G21" i="21"/>
  <c r="F21" i="21"/>
  <c r="D21" i="21"/>
  <c r="G20" i="21"/>
  <c r="F20" i="21"/>
  <c r="D20" i="21"/>
  <c r="G19" i="21"/>
  <c r="F19" i="21"/>
  <c r="D19" i="21"/>
  <c r="G17" i="21"/>
  <c r="F17" i="21"/>
  <c r="D17" i="21"/>
  <c r="G15" i="21"/>
  <c r="F15" i="21"/>
  <c r="D15" i="21"/>
  <c r="G14" i="21"/>
  <c r="F14" i="21"/>
  <c r="D14" i="21"/>
  <c r="G12" i="21"/>
  <c r="F12" i="21"/>
  <c r="D12" i="21"/>
  <c r="G9" i="21"/>
  <c r="F9" i="21"/>
  <c r="D9" i="21"/>
  <c r="N114" i="20"/>
  <c r="M114" i="20"/>
  <c r="L114" i="20"/>
  <c r="K114" i="20"/>
  <c r="N113" i="20"/>
  <c r="M113" i="20"/>
  <c r="L113" i="20"/>
  <c r="K113" i="20"/>
  <c r="D116" i="20"/>
  <c r="G114" i="20"/>
  <c r="F114" i="20"/>
  <c r="D114" i="20"/>
  <c r="G113" i="20"/>
  <c r="F113" i="20"/>
  <c r="D113" i="20"/>
  <c r="D109" i="20"/>
  <c r="D108" i="20"/>
  <c r="D107" i="20"/>
  <c r="D105" i="20"/>
  <c r="D104" i="20"/>
  <c r="D103" i="20"/>
  <c r="F98" i="20"/>
  <c r="D98" i="20"/>
  <c r="F97" i="20"/>
  <c r="D97" i="20"/>
  <c r="F96" i="20"/>
  <c r="D96" i="20"/>
  <c r="F95" i="20"/>
  <c r="D95" i="20"/>
  <c r="F91" i="20"/>
  <c r="D91" i="20"/>
  <c r="F87" i="20"/>
  <c r="D87" i="20"/>
  <c r="G86" i="20"/>
  <c r="F86" i="20"/>
  <c r="D86" i="20"/>
  <c r="G85" i="20"/>
  <c r="F85" i="20"/>
  <c r="D85" i="20"/>
  <c r="F81" i="20"/>
  <c r="D81" i="20"/>
  <c r="N109" i="20"/>
  <c r="M109" i="20"/>
  <c r="L109" i="20"/>
  <c r="K109" i="20"/>
  <c r="N108" i="20"/>
  <c r="M108" i="20"/>
  <c r="L108" i="20"/>
  <c r="K108" i="20"/>
  <c r="N107" i="20"/>
  <c r="M107" i="20"/>
  <c r="L107" i="20"/>
  <c r="K107" i="20"/>
  <c r="N105" i="20"/>
  <c r="M105" i="20"/>
  <c r="L105" i="20"/>
  <c r="K105" i="20"/>
  <c r="N104" i="20"/>
  <c r="M104" i="20"/>
  <c r="L104" i="20"/>
  <c r="K104" i="20"/>
  <c r="N103" i="20"/>
  <c r="M103" i="20"/>
  <c r="L103" i="20"/>
  <c r="K103" i="20"/>
  <c r="N100" i="20"/>
  <c r="M100" i="20"/>
  <c r="L100" i="20"/>
  <c r="K100" i="20"/>
  <c r="N99" i="20"/>
  <c r="M99" i="20"/>
  <c r="L99" i="20"/>
  <c r="K99" i="20"/>
  <c r="N98" i="20"/>
  <c r="M98" i="20"/>
  <c r="L98" i="20"/>
  <c r="K98" i="20"/>
  <c r="N97" i="20"/>
  <c r="M97" i="20"/>
  <c r="L97" i="20"/>
  <c r="K97" i="20"/>
  <c r="N96" i="20"/>
  <c r="M96" i="20"/>
  <c r="L96" i="20"/>
  <c r="K96" i="20"/>
  <c r="N95" i="20"/>
  <c r="M95" i="20"/>
  <c r="L95" i="20"/>
  <c r="K95" i="20"/>
  <c r="N94" i="20"/>
  <c r="M94" i="20"/>
  <c r="L94" i="20"/>
  <c r="K94" i="20"/>
  <c r="N92" i="20"/>
  <c r="M92" i="20"/>
  <c r="L92" i="20"/>
  <c r="K92" i="20"/>
  <c r="N91" i="20"/>
  <c r="M91" i="20"/>
  <c r="L91" i="20"/>
  <c r="K91" i="20"/>
  <c r="M88" i="20"/>
  <c r="N87" i="20"/>
  <c r="M87" i="20"/>
  <c r="L87" i="20"/>
  <c r="K87" i="20"/>
  <c r="N86" i="20"/>
  <c r="M86" i="20"/>
  <c r="L86" i="20"/>
  <c r="K86" i="20"/>
  <c r="N85" i="20"/>
  <c r="M85" i="20"/>
  <c r="L85" i="20"/>
  <c r="K85" i="20"/>
  <c r="N84" i="20"/>
  <c r="M84" i="20"/>
  <c r="L84" i="20"/>
  <c r="K84" i="20"/>
  <c r="N82" i="20"/>
  <c r="M82" i="20"/>
  <c r="L82" i="20"/>
  <c r="K82" i="20"/>
  <c r="N81" i="20"/>
  <c r="M81" i="20"/>
  <c r="L81" i="20"/>
  <c r="K81" i="20"/>
  <c r="N78" i="20"/>
  <c r="M78" i="20"/>
  <c r="L78" i="20"/>
  <c r="K78" i="20"/>
  <c r="N77" i="20"/>
  <c r="M77" i="20"/>
  <c r="L77" i="20"/>
  <c r="K77" i="20"/>
  <c r="M76" i="20"/>
  <c r="M75" i="20"/>
  <c r="M73" i="20"/>
  <c r="M72" i="20"/>
  <c r="M71" i="20"/>
  <c r="M70" i="20"/>
  <c r="F76" i="20"/>
  <c r="D76" i="20"/>
  <c r="F75" i="20"/>
  <c r="D75" i="20"/>
  <c r="F73" i="20"/>
  <c r="D73" i="20"/>
  <c r="F71" i="20"/>
  <c r="D71" i="20"/>
  <c r="F70" i="20"/>
  <c r="D70" i="20"/>
  <c r="N64" i="20"/>
  <c r="M64" i="20"/>
  <c r="L64" i="20"/>
  <c r="K64" i="20"/>
  <c r="N63" i="20"/>
  <c r="M63" i="20"/>
  <c r="L63" i="20"/>
  <c r="K63" i="20"/>
  <c r="N62" i="20"/>
  <c r="M62" i="20"/>
  <c r="L62" i="20"/>
  <c r="K62" i="20"/>
  <c r="N60" i="20"/>
  <c r="M60" i="20"/>
  <c r="L60" i="20"/>
  <c r="K60" i="20"/>
  <c r="N58" i="20"/>
  <c r="M58" i="20"/>
  <c r="L58" i="20"/>
  <c r="K58" i="20"/>
  <c r="N57" i="20"/>
  <c r="M57" i="20"/>
  <c r="L57" i="20"/>
  <c r="K57" i="20"/>
  <c r="N56" i="20"/>
  <c r="M56" i="20"/>
  <c r="L56" i="20"/>
  <c r="K56" i="20"/>
  <c r="N54" i="20"/>
  <c r="M54" i="20"/>
  <c r="L54" i="20"/>
  <c r="K54" i="20"/>
  <c r="N53" i="20"/>
  <c r="M53" i="20"/>
  <c r="L53" i="20"/>
  <c r="K53" i="20"/>
  <c r="N51" i="20"/>
  <c r="M51" i="20"/>
  <c r="L51" i="20"/>
  <c r="K51" i="20"/>
  <c r="N50" i="20"/>
  <c r="M50" i="20"/>
  <c r="L50" i="20"/>
  <c r="K50" i="20"/>
  <c r="N48" i="20"/>
  <c r="M48" i="20"/>
  <c r="L48" i="20"/>
  <c r="K48" i="20"/>
  <c r="N45" i="20"/>
  <c r="M45" i="20"/>
  <c r="L45" i="20"/>
  <c r="K45" i="20"/>
  <c r="N44" i="20"/>
  <c r="M44" i="20"/>
  <c r="L44" i="20"/>
  <c r="K44" i="20"/>
  <c r="N42" i="20"/>
  <c r="M42" i="20"/>
  <c r="L42" i="20"/>
  <c r="K42" i="20"/>
  <c r="N41" i="20"/>
  <c r="M41" i="20"/>
  <c r="L41" i="20"/>
  <c r="K41" i="20"/>
  <c r="N40" i="20"/>
  <c r="M40" i="20"/>
  <c r="L40" i="20"/>
  <c r="K40" i="20"/>
  <c r="N39" i="20"/>
  <c r="M39" i="20"/>
  <c r="L39" i="20"/>
  <c r="K39" i="20"/>
  <c r="N37" i="20"/>
  <c r="M37" i="20"/>
  <c r="L37" i="20"/>
  <c r="K37" i="20"/>
  <c r="N36" i="20"/>
  <c r="M36" i="20"/>
  <c r="L36" i="20"/>
  <c r="K36" i="20"/>
  <c r="N33" i="20"/>
  <c r="M33" i="20"/>
  <c r="L33" i="20"/>
  <c r="K33" i="20"/>
  <c r="G58" i="20"/>
  <c r="F58" i="20"/>
  <c r="D58" i="20"/>
  <c r="G57" i="20"/>
  <c r="F57" i="20"/>
  <c r="D57" i="20"/>
  <c r="G54" i="20"/>
  <c r="F54" i="20"/>
  <c r="D54" i="20"/>
  <c r="G53" i="20"/>
  <c r="F53" i="20"/>
  <c r="D53" i="20"/>
  <c r="G51" i="20"/>
  <c r="F51" i="20"/>
  <c r="D51" i="20"/>
  <c r="G48" i="20"/>
  <c r="F48" i="20"/>
  <c r="D48" i="20"/>
  <c r="G45" i="20"/>
  <c r="F45" i="20"/>
  <c r="D45" i="20"/>
  <c r="D44" i="20"/>
  <c r="G42" i="20"/>
  <c r="F42" i="20"/>
  <c r="D42" i="20"/>
  <c r="G41" i="20"/>
  <c r="F41" i="20"/>
  <c r="D41" i="20"/>
  <c r="G40" i="20"/>
  <c r="F40" i="20"/>
  <c r="D40" i="20"/>
  <c r="G39" i="20"/>
  <c r="F39" i="20"/>
  <c r="D39" i="20"/>
  <c r="G37" i="20"/>
  <c r="F37" i="20"/>
  <c r="D37" i="20"/>
  <c r="G36" i="20"/>
  <c r="F36" i="20"/>
  <c r="D36" i="20"/>
  <c r="G33" i="20"/>
  <c r="F33" i="20"/>
  <c r="D33" i="20"/>
  <c r="G29" i="20"/>
  <c r="F29" i="20"/>
  <c r="D29" i="20"/>
  <c r="N29" i="20"/>
  <c r="M29" i="20"/>
  <c r="L29" i="20"/>
  <c r="K29" i="20"/>
  <c r="N28" i="20"/>
  <c r="M28" i="20"/>
  <c r="L28" i="20"/>
  <c r="K28" i="20"/>
  <c r="N27" i="20"/>
  <c r="M27" i="20"/>
  <c r="L27" i="20"/>
  <c r="K27" i="20"/>
  <c r="N26" i="20"/>
  <c r="M26" i="20"/>
  <c r="L26" i="20"/>
  <c r="K26" i="20"/>
  <c r="N25" i="20"/>
  <c r="M25" i="20"/>
  <c r="L25" i="20"/>
  <c r="K25" i="20"/>
  <c r="N24" i="20"/>
  <c r="M24" i="20"/>
  <c r="L24" i="20"/>
  <c r="K24" i="20"/>
  <c r="N23" i="20"/>
  <c r="M23" i="20"/>
  <c r="L23" i="20"/>
  <c r="K23" i="20"/>
  <c r="N22" i="20"/>
  <c r="M22" i="20"/>
  <c r="L22" i="20"/>
  <c r="K22" i="20"/>
  <c r="N21" i="20"/>
  <c r="M21" i="20"/>
  <c r="L21" i="20"/>
  <c r="K21" i="20"/>
  <c r="N20" i="20"/>
  <c r="M20" i="20"/>
  <c r="L20" i="20"/>
  <c r="K20" i="20"/>
  <c r="N19" i="20"/>
  <c r="M19" i="20"/>
  <c r="L19" i="20"/>
  <c r="K19" i="20"/>
  <c r="N18" i="20"/>
  <c r="M18" i="20"/>
  <c r="L18" i="20"/>
  <c r="K18" i="20"/>
  <c r="N17" i="20"/>
  <c r="M17" i="20"/>
  <c r="L17" i="20"/>
  <c r="K17" i="20"/>
  <c r="N15" i="20"/>
  <c r="M15" i="20"/>
  <c r="L15" i="20"/>
  <c r="K15" i="20"/>
  <c r="N14" i="20"/>
  <c r="M14" i="20"/>
  <c r="L14" i="20"/>
  <c r="K14" i="20"/>
  <c r="N12" i="20"/>
  <c r="M12" i="20"/>
  <c r="L12" i="20"/>
  <c r="K12" i="20"/>
  <c r="N11" i="20"/>
  <c r="M11" i="20"/>
  <c r="L11" i="20"/>
  <c r="K11" i="20"/>
  <c r="N10" i="20"/>
  <c r="M10" i="20"/>
  <c r="L10" i="20"/>
  <c r="K10" i="20"/>
  <c r="N9" i="20"/>
  <c r="M9" i="20"/>
  <c r="L9" i="20"/>
  <c r="K9" i="20"/>
  <c r="G25" i="20"/>
  <c r="F25" i="20"/>
  <c r="D25" i="20"/>
  <c r="G22" i="20"/>
  <c r="F22" i="20"/>
  <c r="D22" i="20"/>
  <c r="G21" i="20"/>
  <c r="F21" i="20"/>
  <c r="D21" i="20"/>
  <c r="G20" i="20"/>
  <c r="F20" i="20"/>
  <c r="D20" i="20"/>
  <c r="G19" i="20"/>
  <c r="F19" i="20"/>
  <c r="D19" i="20"/>
  <c r="G17" i="20"/>
  <c r="F17" i="20"/>
  <c r="D17" i="20"/>
  <c r="G15" i="20"/>
  <c r="F15" i="20"/>
  <c r="D15" i="20"/>
  <c r="G14" i="20"/>
  <c r="F14" i="20"/>
  <c r="D14" i="20"/>
  <c r="G12" i="20"/>
  <c r="F12" i="20"/>
  <c r="D12" i="20"/>
  <c r="G9" i="20"/>
  <c r="F9" i="20"/>
  <c r="D9" i="20"/>
  <c r="D116" i="19"/>
  <c r="G114" i="19"/>
  <c r="F114" i="19"/>
  <c r="D114" i="19"/>
  <c r="G113" i="19"/>
  <c r="F113" i="19"/>
  <c r="D113" i="19"/>
  <c r="D109" i="19"/>
  <c r="D108" i="19"/>
  <c r="D107" i="19"/>
  <c r="D105" i="19"/>
  <c r="D104" i="19"/>
  <c r="D103" i="19"/>
  <c r="F98" i="19"/>
  <c r="D98" i="19"/>
  <c r="F97" i="19"/>
  <c r="D97" i="19"/>
  <c r="F96" i="19"/>
  <c r="D96" i="19"/>
  <c r="F95" i="19"/>
  <c r="D95" i="19"/>
  <c r="F91" i="19"/>
  <c r="D91" i="19"/>
  <c r="F87" i="19"/>
  <c r="D87" i="19"/>
  <c r="G86" i="19"/>
  <c r="F86" i="19"/>
  <c r="D86" i="19"/>
  <c r="G85" i="19"/>
  <c r="F85" i="19"/>
  <c r="D85" i="19"/>
  <c r="F81" i="19"/>
  <c r="D81" i="19"/>
  <c r="N109" i="19"/>
  <c r="M109" i="19"/>
  <c r="L109" i="19"/>
  <c r="K109" i="19"/>
  <c r="N108" i="19"/>
  <c r="M108" i="19"/>
  <c r="L108" i="19"/>
  <c r="K108" i="19"/>
  <c r="N107" i="19"/>
  <c r="M107" i="19"/>
  <c r="L107" i="19"/>
  <c r="K107" i="19"/>
  <c r="N105" i="19"/>
  <c r="M105" i="19"/>
  <c r="L105" i="19"/>
  <c r="K105" i="19"/>
  <c r="N104" i="19"/>
  <c r="M104" i="19"/>
  <c r="L104" i="19"/>
  <c r="K104" i="19"/>
  <c r="N103" i="19"/>
  <c r="M103" i="19"/>
  <c r="L103" i="19"/>
  <c r="K103" i="19"/>
  <c r="N100" i="19"/>
  <c r="M100" i="19"/>
  <c r="L100" i="19"/>
  <c r="K100" i="19"/>
  <c r="N99" i="19"/>
  <c r="M99" i="19"/>
  <c r="L99" i="19"/>
  <c r="K99" i="19"/>
  <c r="N98" i="19"/>
  <c r="M98" i="19"/>
  <c r="L98" i="19"/>
  <c r="K98" i="19"/>
  <c r="N97" i="19"/>
  <c r="M97" i="19"/>
  <c r="L97" i="19"/>
  <c r="K97" i="19"/>
  <c r="N96" i="19"/>
  <c r="M96" i="19"/>
  <c r="L96" i="19"/>
  <c r="K96" i="19"/>
  <c r="N95" i="19"/>
  <c r="M95" i="19"/>
  <c r="L95" i="19"/>
  <c r="K95" i="19"/>
  <c r="N94" i="19"/>
  <c r="M94" i="19"/>
  <c r="L94" i="19"/>
  <c r="K94" i="19"/>
  <c r="N92" i="19"/>
  <c r="M92" i="19"/>
  <c r="L92" i="19"/>
  <c r="K92" i="19"/>
  <c r="N91" i="19"/>
  <c r="M91" i="19"/>
  <c r="L91" i="19"/>
  <c r="K91" i="19"/>
  <c r="M88" i="19"/>
  <c r="N87" i="19"/>
  <c r="M87" i="19"/>
  <c r="L87" i="19"/>
  <c r="K87" i="19"/>
  <c r="N86" i="19"/>
  <c r="M86" i="19"/>
  <c r="L86" i="19"/>
  <c r="K86" i="19"/>
  <c r="N85" i="19"/>
  <c r="M85" i="19"/>
  <c r="L85" i="19"/>
  <c r="K85" i="19"/>
  <c r="N84" i="19"/>
  <c r="M84" i="19"/>
  <c r="L84" i="19"/>
  <c r="K84" i="19"/>
  <c r="N82" i="19"/>
  <c r="M82" i="19"/>
  <c r="L82" i="19"/>
  <c r="K82" i="19"/>
  <c r="N81" i="19"/>
  <c r="M81" i="19"/>
  <c r="L81" i="19"/>
  <c r="K81" i="19"/>
  <c r="N78" i="19"/>
  <c r="M78" i="19"/>
  <c r="L78" i="19"/>
  <c r="K78" i="19"/>
  <c r="N77" i="19"/>
  <c r="M77" i="19"/>
  <c r="L77" i="19"/>
  <c r="K77" i="19"/>
  <c r="M76" i="19"/>
  <c r="M75" i="19"/>
  <c r="M73" i="19"/>
  <c r="M72" i="19"/>
  <c r="M71" i="19"/>
  <c r="M70" i="19"/>
  <c r="F76" i="19"/>
  <c r="D76" i="19"/>
  <c r="F75" i="19"/>
  <c r="D75" i="19"/>
  <c r="F73" i="19"/>
  <c r="D73" i="19"/>
  <c r="F71" i="19"/>
  <c r="D71" i="19"/>
  <c r="F70" i="19"/>
  <c r="D70" i="19"/>
  <c r="N64" i="19"/>
  <c r="M64" i="19"/>
  <c r="L64" i="19"/>
  <c r="K64" i="19"/>
  <c r="N63" i="19"/>
  <c r="M63" i="19"/>
  <c r="L63" i="19"/>
  <c r="K63" i="19"/>
  <c r="N62" i="19"/>
  <c r="M62" i="19"/>
  <c r="L62" i="19"/>
  <c r="K62" i="19"/>
  <c r="N60" i="19"/>
  <c r="M60" i="19"/>
  <c r="L60" i="19"/>
  <c r="K60" i="19"/>
  <c r="N58" i="19"/>
  <c r="M58" i="19"/>
  <c r="L58" i="19"/>
  <c r="K58" i="19"/>
  <c r="N57" i="19"/>
  <c r="M57" i="19"/>
  <c r="L57" i="19"/>
  <c r="K57" i="19"/>
  <c r="N56" i="19"/>
  <c r="M56" i="19"/>
  <c r="L56" i="19"/>
  <c r="K56" i="19"/>
  <c r="N54" i="19"/>
  <c r="M54" i="19"/>
  <c r="L54" i="19"/>
  <c r="K54" i="19"/>
  <c r="N53" i="19"/>
  <c r="M53" i="19"/>
  <c r="L53" i="19"/>
  <c r="K53" i="19"/>
  <c r="N51" i="19"/>
  <c r="M51" i="19"/>
  <c r="L51" i="19"/>
  <c r="K51" i="19"/>
  <c r="N50" i="19"/>
  <c r="M50" i="19"/>
  <c r="L50" i="19"/>
  <c r="K50" i="19"/>
  <c r="N48" i="19"/>
  <c r="M48" i="19"/>
  <c r="L48" i="19"/>
  <c r="K48" i="19"/>
  <c r="N45" i="19"/>
  <c r="M45" i="19"/>
  <c r="L45" i="19"/>
  <c r="K45" i="19"/>
  <c r="N44" i="19"/>
  <c r="M44" i="19"/>
  <c r="L44" i="19"/>
  <c r="K44" i="19"/>
  <c r="N42" i="19"/>
  <c r="M42" i="19"/>
  <c r="L42" i="19"/>
  <c r="K42" i="19"/>
  <c r="N41" i="19"/>
  <c r="M41" i="19"/>
  <c r="L41" i="19"/>
  <c r="K41" i="19"/>
  <c r="N40" i="19"/>
  <c r="M40" i="19"/>
  <c r="L40" i="19"/>
  <c r="K40" i="19"/>
  <c r="N39" i="19"/>
  <c r="M39" i="19"/>
  <c r="L39" i="19"/>
  <c r="K39" i="19"/>
  <c r="N37" i="19"/>
  <c r="M37" i="19"/>
  <c r="L37" i="19"/>
  <c r="K37" i="19"/>
  <c r="N36" i="19"/>
  <c r="M36" i="19"/>
  <c r="L36" i="19"/>
  <c r="K36" i="19"/>
  <c r="N33" i="19"/>
  <c r="M33" i="19"/>
  <c r="L33" i="19"/>
  <c r="K33" i="19"/>
  <c r="G58" i="19"/>
  <c r="F58" i="19"/>
  <c r="D58" i="19"/>
  <c r="G57" i="19"/>
  <c r="F57" i="19"/>
  <c r="D57" i="19"/>
  <c r="G54" i="19"/>
  <c r="F54" i="19"/>
  <c r="D54" i="19"/>
  <c r="G53" i="19"/>
  <c r="F53" i="19"/>
  <c r="D53" i="19"/>
  <c r="G51" i="19"/>
  <c r="F51" i="19"/>
  <c r="D51" i="19"/>
  <c r="G48" i="19"/>
  <c r="F48" i="19"/>
  <c r="D48" i="19"/>
  <c r="G45" i="19"/>
  <c r="F45" i="19"/>
  <c r="D45" i="19"/>
  <c r="D44" i="19"/>
  <c r="G42" i="19"/>
  <c r="F42" i="19"/>
  <c r="D42" i="19"/>
  <c r="G41" i="19"/>
  <c r="F41" i="19"/>
  <c r="D41" i="19"/>
  <c r="G40" i="19"/>
  <c r="F40" i="19"/>
  <c r="D40" i="19"/>
  <c r="G39" i="19"/>
  <c r="F39" i="19"/>
  <c r="D39" i="19"/>
  <c r="G37" i="19"/>
  <c r="F37" i="19"/>
  <c r="D37" i="19"/>
  <c r="G36" i="19"/>
  <c r="F36" i="19"/>
  <c r="D36" i="19"/>
  <c r="G33" i="19"/>
  <c r="F33" i="19"/>
  <c r="D33" i="19"/>
  <c r="G29" i="19"/>
  <c r="F29" i="19"/>
  <c r="D29" i="19"/>
  <c r="N29" i="19"/>
  <c r="M29" i="19"/>
  <c r="L29" i="19"/>
  <c r="K29" i="19"/>
  <c r="N28" i="19"/>
  <c r="M28" i="19"/>
  <c r="L28" i="19"/>
  <c r="K28" i="19"/>
  <c r="N27" i="19"/>
  <c r="M27" i="19"/>
  <c r="L27" i="19"/>
  <c r="K27" i="19"/>
  <c r="N26" i="19"/>
  <c r="M26" i="19"/>
  <c r="L26" i="19"/>
  <c r="K26" i="19"/>
  <c r="N25" i="19"/>
  <c r="M25" i="19"/>
  <c r="L25" i="19"/>
  <c r="K25" i="19"/>
  <c r="N24" i="19"/>
  <c r="M24" i="19"/>
  <c r="L24" i="19"/>
  <c r="K24" i="19"/>
  <c r="N23" i="19"/>
  <c r="M23" i="19"/>
  <c r="L23" i="19"/>
  <c r="K23" i="19"/>
  <c r="N22" i="19"/>
  <c r="M22" i="19"/>
  <c r="L22" i="19"/>
  <c r="K22" i="19"/>
  <c r="N21" i="19"/>
  <c r="M21" i="19"/>
  <c r="L21" i="19"/>
  <c r="K21" i="19"/>
  <c r="N20" i="19"/>
  <c r="M20" i="19"/>
  <c r="L20" i="19"/>
  <c r="K20" i="19"/>
  <c r="N19" i="19"/>
  <c r="M19" i="19"/>
  <c r="L19" i="19"/>
  <c r="K19" i="19"/>
  <c r="N18" i="19"/>
  <c r="M18" i="19"/>
  <c r="L18" i="19"/>
  <c r="K18" i="19"/>
  <c r="N17" i="19"/>
  <c r="M17" i="19"/>
  <c r="L17" i="19"/>
  <c r="K17" i="19"/>
  <c r="N15" i="19"/>
  <c r="M15" i="19"/>
  <c r="L15" i="19"/>
  <c r="K15" i="19"/>
  <c r="N14" i="19"/>
  <c r="M14" i="19"/>
  <c r="L14" i="19"/>
  <c r="K14" i="19"/>
  <c r="N12" i="19"/>
  <c r="M12" i="19"/>
  <c r="L12" i="19"/>
  <c r="K12" i="19"/>
  <c r="N11" i="19"/>
  <c r="M11" i="19"/>
  <c r="L11" i="19"/>
  <c r="K11" i="19"/>
  <c r="N10" i="19"/>
  <c r="M10" i="19"/>
  <c r="L10" i="19"/>
  <c r="K10" i="19"/>
  <c r="N9" i="19"/>
  <c r="M9" i="19"/>
  <c r="L9" i="19"/>
  <c r="K9" i="19"/>
  <c r="G25" i="19"/>
  <c r="F25" i="19"/>
  <c r="D25" i="19"/>
  <c r="G22" i="19"/>
  <c r="F22" i="19"/>
  <c r="D22" i="19"/>
  <c r="G21" i="19"/>
  <c r="F21" i="19"/>
  <c r="D21" i="19"/>
  <c r="G20" i="19"/>
  <c r="F20" i="19"/>
  <c r="D20" i="19"/>
  <c r="G19" i="19"/>
  <c r="F19" i="19"/>
  <c r="D19" i="19"/>
  <c r="G17" i="19"/>
  <c r="F17" i="19"/>
  <c r="D17" i="19"/>
  <c r="G15" i="19"/>
  <c r="F15" i="19"/>
  <c r="D15" i="19"/>
  <c r="G14" i="19"/>
  <c r="F14" i="19"/>
  <c r="D14" i="19"/>
  <c r="G12" i="19"/>
  <c r="F12" i="19"/>
  <c r="D12" i="19"/>
  <c r="G9" i="19"/>
  <c r="F9" i="19"/>
  <c r="D9" i="19"/>
  <c r="N114" i="18"/>
  <c r="M114" i="18"/>
  <c r="L114" i="18"/>
  <c r="K114" i="18"/>
  <c r="N113" i="18"/>
  <c r="M113" i="18"/>
  <c r="L113" i="18"/>
  <c r="K113" i="18"/>
  <c r="D116" i="18"/>
  <c r="G114" i="18"/>
  <c r="F114" i="18"/>
  <c r="D114" i="18"/>
  <c r="G113" i="18"/>
  <c r="F113" i="18"/>
  <c r="D113" i="18"/>
  <c r="D109" i="18"/>
  <c r="D108" i="18"/>
  <c r="D107" i="18"/>
  <c r="D105" i="18"/>
  <c r="D104" i="18"/>
  <c r="D103" i="18"/>
  <c r="F98" i="18"/>
  <c r="D98" i="18"/>
  <c r="F97" i="18"/>
  <c r="D97" i="18"/>
  <c r="F96" i="18"/>
  <c r="D96" i="18"/>
  <c r="F95" i="18"/>
  <c r="D95" i="18"/>
  <c r="F91" i="18"/>
  <c r="D91" i="18"/>
  <c r="F87" i="18"/>
  <c r="D87" i="18"/>
  <c r="G86" i="18"/>
  <c r="F86" i="18"/>
  <c r="D86" i="18"/>
  <c r="G85" i="18"/>
  <c r="F85" i="18"/>
  <c r="D85" i="18"/>
  <c r="F81" i="18"/>
  <c r="D81" i="18"/>
  <c r="N109" i="18"/>
  <c r="M109" i="18"/>
  <c r="L109" i="18"/>
  <c r="K109" i="18"/>
  <c r="N108" i="18"/>
  <c r="M108" i="18"/>
  <c r="L108" i="18"/>
  <c r="K108" i="18"/>
  <c r="N107" i="18"/>
  <c r="M107" i="18"/>
  <c r="L107" i="18"/>
  <c r="K107" i="18"/>
  <c r="N105" i="18"/>
  <c r="M105" i="18"/>
  <c r="L105" i="18"/>
  <c r="K105" i="18"/>
  <c r="N104" i="18"/>
  <c r="M104" i="18"/>
  <c r="L104" i="18"/>
  <c r="K104" i="18"/>
  <c r="N103" i="18"/>
  <c r="M103" i="18"/>
  <c r="L103" i="18"/>
  <c r="K103" i="18"/>
  <c r="N100" i="18"/>
  <c r="M100" i="18"/>
  <c r="L100" i="18"/>
  <c r="K100" i="18"/>
  <c r="N99" i="18"/>
  <c r="M99" i="18"/>
  <c r="L99" i="18"/>
  <c r="K99" i="18"/>
  <c r="N98" i="18"/>
  <c r="M98" i="18"/>
  <c r="L98" i="18"/>
  <c r="K98" i="18"/>
  <c r="N97" i="18"/>
  <c r="M97" i="18"/>
  <c r="L97" i="18"/>
  <c r="K97" i="18"/>
  <c r="N96" i="18"/>
  <c r="M96" i="18"/>
  <c r="L96" i="18"/>
  <c r="K96" i="18"/>
  <c r="N95" i="18"/>
  <c r="M95" i="18"/>
  <c r="L95" i="18"/>
  <c r="K95" i="18"/>
  <c r="N94" i="18"/>
  <c r="M94" i="18"/>
  <c r="L94" i="18"/>
  <c r="K94" i="18"/>
  <c r="N92" i="18"/>
  <c r="M92" i="18"/>
  <c r="L92" i="18"/>
  <c r="K92" i="18"/>
  <c r="N91" i="18"/>
  <c r="M91" i="18"/>
  <c r="L91" i="18"/>
  <c r="K91" i="18"/>
  <c r="M88" i="18"/>
  <c r="N87" i="18"/>
  <c r="M87" i="18"/>
  <c r="L87" i="18"/>
  <c r="K87" i="18"/>
  <c r="N86" i="18"/>
  <c r="M86" i="18"/>
  <c r="L86" i="18"/>
  <c r="K86" i="18"/>
  <c r="N85" i="18"/>
  <c r="M85" i="18"/>
  <c r="L85" i="18"/>
  <c r="K85" i="18"/>
  <c r="N84" i="18"/>
  <c r="M84" i="18"/>
  <c r="L84" i="18"/>
  <c r="K84" i="18"/>
  <c r="N82" i="18"/>
  <c r="M82" i="18"/>
  <c r="L82" i="18"/>
  <c r="K82" i="18"/>
  <c r="N81" i="18"/>
  <c r="M81" i="18"/>
  <c r="L81" i="18"/>
  <c r="K81" i="18"/>
  <c r="N78" i="18"/>
  <c r="M78" i="18"/>
  <c r="L78" i="18"/>
  <c r="K78" i="18"/>
  <c r="N77" i="18"/>
  <c r="M77" i="18"/>
  <c r="L77" i="18"/>
  <c r="K77" i="18"/>
  <c r="M76" i="18"/>
  <c r="M75" i="18"/>
  <c r="M73" i="18"/>
  <c r="M72" i="18"/>
  <c r="M71" i="18"/>
  <c r="M70" i="18"/>
  <c r="F76" i="18"/>
  <c r="D76" i="18"/>
  <c r="F75" i="18"/>
  <c r="D75" i="18"/>
  <c r="F73" i="18"/>
  <c r="D73" i="18"/>
  <c r="F71" i="18"/>
  <c r="D71" i="18"/>
  <c r="F70" i="18"/>
  <c r="D70" i="18"/>
  <c r="N64" i="18"/>
  <c r="M64" i="18"/>
  <c r="L64" i="18"/>
  <c r="K64" i="18"/>
  <c r="N63" i="18"/>
  <c r="M63" i="18"/>
  <c r="L63" i="18"/>
  <c r="K63" i="18"/>
  <c r="N62" i="18"/>
  <c r="M62" i="18"/>
  <c r="L62" i="18"/>
  <c r="K62" i="18"/>
  <c r="N60" i="18"/>
  <c r="M60" i="18"/>
  <c r="L60" i="18"/>
  <c r="K60" i="18"/>
  <c r="N58" i="18"/>
  <c r="M58" i="18"/>
  <c r="L58" i="18"/>
  <c r="K58" i="18"/>
  <c r="N57" i="18"/>
  <c r="M57" i="18"/>
  <c r="L57" i="18"/>
  <c r="K57" i="18"/>
  <c r="N56" i="18"/>
  <c r="M56" i="18"/>
  <c r="L56" i="18"/>
  <c r="K56" i="18"/>
  <c r="N54" i="18"/>
  <c r="M54" i="18"/>
  <c r="L54" i="18"/>
  <c r="K54" i="18"/>
  <c r="N53" i="18"/>
  <c r="M53" i="18"/>
  <c r="L53" i="18"/>
  <c r="K53" i="18"/>
  <c r="N51" i="18"/>
  <c r="M51" i="18"/>
  <c r="L51" i="18"/>
  <c r="K51" i="18"/>
  <c r="N50" i="18"/>
  <c r="M50" i="18"/>
  <c r="L50" i="18"/>
  <c r="K50" i="18"/>
  <c r="N48" i="18"/>
  <c r="M48" i="18"/>
  <c r="L48" i="18"/>
  <c r="K48" i="18"/>
  <c r="N45" i="18"/>
  <c r="M45" i="18"/>
  <c r="L45" i="18"/>
  <c r="K45" i="18"/>
  <c r="N44" i="18"/>
  <c r="M44" i="18"/>
  <c r="L44" i="18"/>
  <c r="K44" i="18"/>
  <c r="N42" i="18"/>
  <c r="M42" i="18"/>
  <c r="L42" i="18"/>
  <c r="K42" i="18"/>
  <c r="N41" i="18"/>
  <c r="M41" i="18"/>
  <c r="L41" i="18"/>
  <c r="K41" i="18"/>
  <c r="N40" i="18"/>
  <c r="M40" i="18"/>
  <c r="L40" i="18"/>
  <c r="K40" i="18"/>
  <c r="N39" i="18"/>
  <c r="M39" i="18"/>
  <c r="L39" i="18"/>
  <c r="K39" i="18"/>
  <c r="N37" i="18"/>
  <c r="M37" i="18"/>
  <c r="L37" i="18"/>
  <c r="K37" i="18"/>
  <c r="N36" i="18"/>
  <c r="M36" i="18"/>
  <c r="L36" i="18"/>
  <c r="K36" i="18"/>
  <c r="N33" i="18"/>
  <c r="M33" i="18"/>
  <c r="L33" i="18"/>
  <c r="K33" i="18"/>
  <c r="G58" i="18"/>
  <c r="F58" i="18"/>
  <c r="D58" i="18"/>
  <c r="G57" i="18"/>
  <c r="F57" i="18"/>
  <c r="D57" i="18"/>
  <c r="G54" i="18"/>
  <c r="F54" i="18"/>
  <c r="D54" i="18"/>
  <c r="G53" i="18"/>
  <c r="F53" i="18"/>
  <c r="D53" i="18"/>
  <c r="G51" i="18"/>
  <c r="F51" i="18"/>
  <c r="D51" i="18"/>
  <c r="G48" i="18"/>
  <c r="F48" i="18"/>
  <c r="D48" i="18"/>
  <c r="G45" i="18"/>
  <c r="F45" i="18"/>
  <c r="D45" i="18"/>
  <c r="D44" i="18"/>
  <c r="G42" i="18"/>
  <c r="F42" i="18"/>
  <c r="D42" i="18"/>
  <c r="G41" i="18"/>
  <c r="F41" i="18"/>
  <c r="D41" i="18"/>
  <c r="G40" i="18"/>
  <c r="F40" i="18"/>
  <c r="D40" i="18"/>
  <c r="G39" i="18"/>
  <c r="F39" i="18"/>
  <c r="D39" i="18"/>
  <c r="G37" i="18"/>
  <c r="F37" i="18"/>
  <c r="D37" i="18"/>
  <c r="G36" i="18"/>
  <c r="F36" i="18"/>
  <c r="D36" i="18"/>
  <c r="G33" i="18"/>
  <c r="F33" i="18"/>
  <c r="D33" i="18"/>
  <c r="G29" i="18"/>
  <c r="F29" i="18"/>
  <c r="D29" i="18"/>
  <c r="N29" i="18"/>
  <c r="M29" i="18"/>
  <c r="L29" i="18"/>
  <c r="K29" i="18"/>
  <c r="N28" i="18"/>
  <c r="M28" i="18"/>
  <c r="L28" i="18"/>
  <c r="K28" i="18"/>
  <c r="N27" i="18"/>
  <c r="M27" i="18"/>
  <c r="L27" i="18"/>
  <c r="K27" i="18"/>
  <c r="N26" i="18"/>
  <c r="M26" i="18"/>
  <c r="L26" i="18"/>
  <c r="K26" i="18"/>
  <c r="N25" i="18"/>
  <c r="M25" i="18"/>
  <c r="L25" i="18"/>
  <c r="K25" i="18"/>
  <c r="N24" i="18"/>
  <c r="M24" i="18"/>
  <c r="L24" i="18"/>
  <c r="K24" i="18"/>
  <c r="N23" i="18"/>
  <c r="M23" i="18"/>
  <c r="L23" i="18"/>
  <c r="K23" i="18"/>
  <c r="N22" i="18"/>
  <c r="M22" i="18"/>
  <c r="L22" i="18"/>
  <c r="K22" i="18"/>
  <c r="N21" i="18"/>
  <c r="M21" i="18"/>
  <c r="L21" i="18"/>
  <c r="K21" i="18"/>
  <c r="N20" i="18"/>
  <c r="M20" i="18"/>
  <c r="L20" i="18"/>
  <c r="K20" i="18"/>
  <c r="N19" i="18"/>
  <c r="M19" i="18"/>
  <c r="L19" i="18"/>
  <c r="K19" i="18"/>
  <c r="N18" i="18"/>
  <c r="M18" i="18"/>
  <c r="L18" i="18"/>
  <c r="K18" i="18"/>
  <c r="N17" i="18"/>
  <c r="M17" i="18"/>
  <c r="L17" i="18"/>
  <c r="K17" i="18"/>
  <c r="N15" i="18"/>
  <c r="M15" i="18"/>
  <c r="L15" i="18"/>
  <c r="K15" i="18"/>
  <c r="N14" i="18"/>
  <c r="M14" i="18"/>
  <c r="L14" i="18"/>
  <c r="K14" i="18"/>
  <c r="N12" i="18"/>
  <c r="M12" i="18"/>
  <c r="L12" i="18"/>
  <c r="K12" i="18"/>
  <c r="N11" i="18"/>
  <c r="M11" i="18"/>
  <c r="L11" i="18"/>
  <c r="K11" i="18"/>
  <c r="N10" i="18"/>
  <c r="M10" i="18"/>
  <c r="L10" i="18"/>
  <c r="K10" i="18"/>
  <c r="N9" i="18"/>
  <c r="M9" i="18"/>
  <c r="L9" i="18"/>
  <c r="K9" i="18"/>
  <c r="G25" i="18"/>
  <c r="F25" i="18"/>
  <c r="D25" i="18"/>
  <c r="G22" i="18"/>
  <c r="F22" i="18"/>
  <c r="D22" i="18"/>
  <c r="G21" i="18"/>
  <c r="F21" i="18"/>
  <c r="D21" i="18"/>
  <c r="G20" i="18"/>
  <c r="F20" i="18"/>
  <c r="D20" i="18"/>
  <c r="G19" i="18"/>
  <c r="F19" i="18"/>
  <c r="D19" i="18"/>
  <c r="G17" i="18"/>
  <c r="F17" i="18"/>
  <c r="D17" i="18"/>
  <c r="G15" i="18"/>
  <c r="F15" i="18"/>
  <c r="D15" i="18"/>
  <c r="G14" i="18"/>
  <c r="F14" i="18"/>
  <c r="D14" i="18"/>
  <c r="G12" i="18"/>
  <c r="F12" i="18"/>
  <c r="D12" i="18"/>
  <c r="G9" i="18"/>
  <c r="F9" i="18"/>
  <c r="D9" i="18"/>
  <c r="N114" i="17"/>
  <c r="M114" i="17"/>
  <c r="L114" i="17"/>
  <c r="K114" i="17"/>
  <c r="N113" i="17"/>
  <c r="M113" i="17"/>
  <c r="L113" i="17"/>
  <c r="K113" i="17"/>
  <c r="D116" i="17"/>
  <c r="G114" i="17"/>
  <c r="F114" i="17"/>
  <c r="D114" i="17"/>
  <c r="G113" i="17"/>
  <c r="F113" i="17"/>
  <c r="D113" i="17"/>
  <c r="D109" i="17"/>
  <c r="D108" i="17"/>
  <c r="D107" i="17"/>
  <c r="D105" i="17"/>
  <c r="D104" i="17"/>
  <c r="D103" i="17"/>
  <c r="F98" i="17"/>
  <c r="D98" i="17"/>
  <c r="F97" i="17"/>
  <c r="D97" i="17"/>
  <c r="F96" i="17"/>
  <c r="D96" i="17"/>
  <c r="F95" i="17"/>
  <c r="D95" i="17"/>
  <c r="F91" i="17"/>
  <c r="D91" i="17"/>
  <c r="F87" i="17"/>
  <c r="D87" i="17"/>
  <c r="G86" i="17"/>
  <c r="F86" i="17"/>
  <c r="D86" i="17"/>
  <c r="G85" i="17"/>
  <c r="F85" i="17"/>
  <c r="D85" i="17"/>
  <c r="F81" i="17"/>
  <c r="D81" i="17"/>
  <c r="N109" i="17"/>
  <c r="M109" i="17"/>
  <c r="L109" i="17"/>
  <c r="K109" i="17"/>
  <c r="N108" i="17"/>
  <c r="M108" i="17"/>
  <c r="L108" i="17"/>
  <c r="K108" i="17"/>
  <c r="N107" i="17"/>
  <c r="M107" i="17"/>
  <c r="L107" i="17"/>
  <c r="K107" i="17"/>
  <c r="N105" i="17"/>
  <c r="M105" i="17"/>
  <c r="L105" i="17"/>
  <c r="K105" i="17"/>
  <c r="N104" i="17"/>
  <c r="M104" i="17"/>
  <c r="L104" i="17"/>
  <c r="K104" i="17"/>
  <c r="N103" i="17"/>
  <c r="M103" i="17"/>
  <c r="L103" i="17"/>
  <c r="K103" i="17"/>
  <c r="N100" i="17"/>
  <c r="M100" i="17"/>
  <c r="L100" i="17"/>
  <c r="K100" i="17"/>
  <c r="N99" i="17"/>
  <c r="M99" i="17"/>
  <c r="L99" i="17"/>
  <c r="K99" i="17"/>
  <c r="N98" i="17"/>
  <c r="M98" i="17"/>
  <c r="L98" i="17"/>
  <c r="K98" i="17"/>
  <c r="N97" i="17"/>
  <c r="M97" i="17"/>
  <c r="L97" i="17"/>
  <c r="K97" i="17"/>
  <c r="N96" i="17"/>
  <c r="M96" i="17"/>
  <c r="L96" i="17"/>
  <c r="K96" i="17"/>
  <c r="N95" i="17"/>
  <c r="M95" i="17"/>
  <c r="L95" i="17"/>
  <c r="K95" i="17"/>
  <c r="N94" i="17"/>
  <c r="M94" i="17"/>
  <c r="L94" i="17"/>
  <c r="K94" i="17"/>
  <c r="N92" i="17"/>
  <c r="M92" i="17"/>
  <c r="L92" i="17"/>
  <c r="K92" i="17"/>
  <c r="N91" i="17"/>
  <c r="M91" i="17"/>
  <c r="L91" i="17"/>
  <c r="K91" i="17"/>
  <c r="M88" i="17"/>
  <c r="N87" i="17"/>
  <c r="M87" i="17"/>
  <c r="L87" i="17"/>
  <c r="K87" i="17"/>
  <c r="N86" i="17"/>
  <c r="M86" i="17"/>
  <c r="L86" i="17"/>
  <c r="K86" i="17"/>
  <c r="N85" i="17"/>
  <c r="M85" i="17"/>
  <c r="L85" i="17"/>
  <c r="K85" i="17"/>
  <c r="N84" i="17"/>
  <c r="M84" i="17"/>
  <c r="L84" i="17"/>
  <c r="K84" i="17"/>
  <c r="N82" i="17"/>
  <c r="M82" i="17"/>
  <c r="L82" i="17"/>
  <c r="K82" i="17"/>
  <c r="N81" i="17"/>
  <c r="M81" i="17"/>
  <c r="L81" i="17"/>
  <c r="K81" i="17"/>
  <c r="N78" i="17"/>
  <c r="M78" i="17"/>
  <c r="L78" i="17"/>
  <c r="K78" i="17"/>
  <c r="N77" i="17"/>
  <c r="M77" i="17"/>
  <c r="L77" i="17"/>
  <c r="K77" i="17"/>
  <c r="M76" i="17"/>
  <c r="M75" i="17"/>
  <c r="M73" i="17"/>
  <c r="M72" i="17"/>
  <c r="M71" i="17"/>
  <c r="M70" i="17"/>
  <c r="F76" i="17"/>
  <c r="D76" i="17"/>
  <c r="F75" i="17"/>
  <c r="D75" i="17"/>
  <c r="F73" i="17"/>
  <c r="D73" i="17"/>
  <c r="F71" i="17"/>
  <c r="D71" i="17"/>
  <c r="F70" i="17"/>
  <c r="D70" i="17"/>
  <c r="N64" i="17"/>
  <c r="M64" i="17"/>
  <c r="L64" i="17"/>
  <c r="K64" i="17"/>
  <c r="N63" i="17"/>
  <c r="M63" i="17"/>
  <c r="L63" i="17"/>
  <c r="K63" i="17"/>
  <c r="N62" i="17"/>
  <c r="M62" i="17"/>
  <c r="L62" i="17"/>
  <c r="K62" i="17"/>
  <c r="N60" i="17"/>
  <c r="M60" i="17"/>
  <c r="L60" i="17"/>
  <c r="K60" i="17"/>
  <c r="N58" i="17"/>
  <c r="M58" i="17"/>
  <c r="L58" i="17"/>
  <c r="K58" i="17"/>
  <c r="N57" i="17"/>
  <c r="M57" i="17"/>
  <c r="L57" i="17"/>
  <c r="K57" i="17"/>
  <c r="N56" i="17"/>
  <c r="M56" i="17"/>
  <c r="L56" i="17"/>
  <c r="K56" i="17"/>
  <c r="N54" i="17"/>
  <c r="M54" i="17"/>
  <c r="L54" i="17"/>
  <c r="K54" i="17"/>
  <c r="N53" i="17"/>
  <c r="M53" i="17"/>
  <c r="L53" i="17"/>
  <c r="K53" i="17"/>
  <c r="N51" i="17"/>
  <c r="M51" i="17"/>
  <c r="L51" i="17"/>
  <c r="K51" i="17"/>
  <c r="N50" i="17"/>
  <c r="M50" i="17"/>
  <c r="L50" i="17"/>
  <c r="K50" i="17"/>
  <c r="N48" i="17"/>
  <c r="M48" i="17"/>
  <c r="L48" i="17"/>
  <c r="K48" i="17"/>
  <c r="N45" i="17"/>
  <c r="M45" i="17"/>
  <c r="L45" i="17"/>
  <c r="K45" i="17"/>
  <c r="N44" i="17"/>
  <c r="M44" i="17"/>
  <c r="L44" i="17"/>
  <c r="K44" i="17"/>
  <c r="N42" i="17"/>
  <c r="M42" i="17"/>
  <c r="L42" i="17"/>
  <c r="K42" i="17"/>
  <c r="N41" i="17"/>
  <c r="M41" i="17"/>
  <c r="L41" i="17"/>
  <c r="K41" i="17"/>
  <c r="N40" i="17"/>
  <c r="M40" i="17"/>
  <c r="L40" i="17"/>
  <c r="K40" i="17"/>
  <c r="N39" i="17"/>
  <c r="M39" i="17"/>
  <c r="L39" i="17"/>
  <c r="K39" i="17"/>
  <c r="N37" i="17"/>
  <c r="M37" i="17"/>
  <c r="L37" i="17"/>
  <c r="K37" i="17"/>
  <c r="N36" i="17"/>
  <c r="M36" i="17"/>
  <c r="L36" i="17"/>
  <c r="K36" i="17"/>
  <c r="N33" i="17"/>
  <c r="M33" i="17"/>
  <c r="L33" i="17"/>
  <c r="K33" i="17"/>
  <c r="G58" i="17"/>
  <c r="F58" i="17"/>
  <c r="D58" i="17"/>
  <c r="G57" i="17"/>
  <c r="F57" i="17"/>
  <c r="D57" i="17"/>
  <c r="G54" i="17"/>
  <c r="F54" i="17"/>
  <c r="D54" i="17"/>
  <c r="G53" i="17"/>
  <c r="F53" i="17"/>
  <c r="D53" i="17"/>
  <c r="G51" i="17"/>
  <c r="F51" i="17"/>
  <c r="D51" i="17"/>
  <c r="G48" i="17"/>
  <c r="F48" i="17"/>
  <c r="D48" i="17"/>
  <c r="G45" i="17"/>
  <c r="F45" i="17"/>
  <c r="D45" i="17"/>
  <c r="D44" i="17"/>
  <c r="G42" i="17"/>
  <c r="F42" i="17"/>
  <c r="D42" i="17"/>
  <c r="G41" i="17"/>
  <c r="F41" i="17"/>
  <c r="D41" i="17"/>
  <c r="G40" i="17"/>
  <c r="F40" i="17"/>
  <c r="D40" i="17"/>
  <c r="G39" i="17"/>
  <c r="F39" i="17"/>
  <c r="D39" i="17"/>
  <c r="G37" i="17"/>
  <c r="F37" i="17"/>
  <c r="D37" i="17"/>
  <c r="G36" i="17"/>
  <c r="F36" i="17"/>
  <c r="D36" i="17"/>
  <c r="G33" i="17"/>
  <c r="F33" i="17"/>
  <c r="D33" i="17"/>
  <c r="G29" i="17"/>
  <c r="F29" i="17"/>
  <c r="D29" i="17"/>
  <c r="N29" i="17"/>
  <c r="M29" i="17"/>
  <c r="L29" i="17"/>
  <c r="K29" i="17"/>
  <c r="N28" i="17"/>
  <c r="M28" i="17"/>
  <c r="L28" i="17"/>
  <c r="K28" i="17"/>
  <c r="N27" i="17"/>
  <c r="M27" i="17"/>
  <c r="L27" i="17"/>
  <c r="K27" i="17"/>
  <c r="N26" i="17"/>
  <c r="M26" i="17"/>
  <c r="L26" i="17"/>
  <c r="K26" i="17"/>
  <c r="N25" i="17"/>
  <c r="M25" i="17"/>
  <c r="L25" i="17"/>
  <c r="K25" i="17"/>
  <c r="N24" i="17"/>
  <c r="M24" i="17"/>
  <c r="L24" i="17"/>
  <c r="K24" i="17"/>
  <c r="N23" i="17"/>
  <c r="M23" i="17"/>
  <c r="L23" i="17"/>
  <c r="K23" i="17"/>
  <c r="N22" i="17"/>
  <c r="M22" i="17"/>
  <c r="L22" i="17"/>
  <c r="K22" i="17"/>
  <c r="N21" i="17"/>
  <c r="M21" i="17"/>
  <c r="L21" i="17"/>
  <c r="K21" i="17"/>
  <c r="N20" i="17"/>
  <c r="M20" i="17"/>
  <c r="L20" i="17"/>
  <c r="K20" i="17"/>
  <c r="N19" i="17"/>
  <c r="M19" i="17"/>
  <c r="L19" i="17"/>
  <c r="K19" i="17"/>
  <c r="N18" i="17"/>
  <c r="M18" i="17"/>
  <c r="L18" i="17"/>
  <c r="K18" i="17"/>
  <c r="N17" i="17"/>
  <c r="M17" i="17"/>
  <c r="L17" i="17"/>
  <c r="K17" i="17"/>
  <c r="N15" i="17"/>
  <c r="M15" i="17"/>
  <c r="L15" i="17"/>
  <c r="K15" i="17"/>
  <c r="N14" i="17"/>
  <c r="M14" i="17"/>
  <c r="L14" i="17"/>
  <c r="K14" i="17"/>
  <c r="N12" i="17"/>
  <c r="M12" i="17"/>
  <c r="L12" i="17"/>
  <c r="K12" i="17"/>
  <c r="N11" i="17"/>
  <c r="M11" i="17"/>
  <c r="L11" i="17"/>
  <c r="K11" i="17"/>
  <c r="N10" i="17"/>
  <c r="M10" i="17"/>
  <c r="L10" i="17"/>
  <c r="K10" i="17"/>
  <c r="N9" i="17"/>
  <c r="M9" i="17"/>
  <c r="L9" i="17"/>
  <c r="K9" i="17"/>
  <c r="G25" i="17"/>
  <c r="F25" i="17"/>
  <c r="D25" i="17"/>
  <c r="G22" i="17"/>
  <c r="F22" i="17"/>
  <c r="D22" i="17"/>
  <c r="G21" i="17"/>
  <c r="F21" i="17"/>
  <c r="D21" i="17"/>
  <c r="G20" i="17"/>
  <c r="F20" i="17"/>
  <c r="D20" i="17"/>
  <c r="G19" i="17"/>
  <c r="F19" i="17"/>
  <c r="D19" i="17"/>
  <c r="G17" i="17"/>
  <c r="F17" i="17"/>
  <c r="D17" i="17"/>
  <c r="G15" i="17"/>
  <c r="F15" i="17"/>
  <c r="D15" i="17"/>
  <c r="G14" i="17"/>
  <c r="F14" i="17"/>
  <c r="D14" i="17"/>
  <c r="G12" i="17"/>
  <c r="F12" i="17"/>
  <c r="D12" i="17"/>
  <c r="G9" i="17"/>
  <c r="F9" i="17"/>
  <c r="D9" i="17"/>
  <c r="N114" i="16"/>
  <c r="M114" i="16"/>
  <c r="L114" i="16"/>
  <c r="K114" i="16"/>
  <c r="N113" i="16"/>
  <c r="M113" i="16"/>
  <c r="L113" i="16"/>
  <c r="K113" i="16"/>
  <c r="D116" i="16"/>
  <c r="G114" i="16"/>
  <c r="F114" i="16"/>
  <c r="D114" i="16"/>
  <c r="G113" i="16"/>
  <c r="F113" i="16"/>
  <c r="D113" i="16"/>
  <c r="D109" i="16"/>
  <c r="D108" i="16"/>
  <c r="D107" i="16"/>
  <c r="D105" i="16"/>
  <c r="D104" i="16"/>
  <c r="D103" i="16"/>
  <c r="F98" i="16"/>
  <c r="D98" i="16"/>
  <c r="F97" i="16"/>
  <c r="D97" i="16"/>
  <c r="F96" i="16"/>
  <c r="D96" i="16"/>
  <c r="F95" i="16"/>
  <c r="D95" i="16"/>
  <c r="F91" i="16"/>
  <c r="D91" i="16"/>
  <c r="F87" i="16"/>
  <c r="D87" i="16"/>
  <c r="G86" i="16"/>
  <c r="F86" i="16"/>
  <c r="D86" i="16"/>
  <c r="G85" i="16"/>
  <c r="F85" i="16"/>
  <c r="D85" i="16"/>
  <c r="F81" i="16"/>
  <c r="D81" i="16"/>
  <c r="N109" i="16"/>
  <c r="M109" i="16"/>
  <c r="L109" i="16"/>
  <c r="K109" i="16"/>
  <c r="N108" i="16"/>
  <c r="M108" i="16"/>
  <c r="L108" i="16"/>
  <c r="K108" i="16"/>
  <c r="N107" i="16"/>
  <c r="M107" i="16"/>
  <c r="L107" i="16"/>
  <c r="K107" i="16"/>
  <c r="N105" i="16"/>
  <c r="M105" i="16"/>
  <c r="L105" i="16"/>
  <c r="K105" i="16"/>
  <c r="N104" i="16"/>
  <c r="M104" i="16"/>
  <c r="L104" i="16"/>
  <c r="K104" i="16"/>
  <c r="N103" i="16"/>
  <c r="M103" i="16"/>
  <c r="L103" i="16"/>
  <c r="K103" i="16"/>
  <c r="N100" i="16"/>
  <c r="M100" i="16"/>
  <c r="L100" i="16"/>
  <c r="K100" i="16"/>
  <c r="N99" i="16"/>
  <c r="M99" i="16"/>
  <c r="L99" i="16"/>
  <c r="K99" i="16"/>
  <c r="N98" i="16"/>
  <c r="M98" i="16"/>
  <c r="L98" i="16"/>
  <c r="K98" i="16"/>
  <c r="N97" i="16"/>
  <c r="M97" i="16"/>
  <c r="L97" i="16"/>
  <c r="K97" i="16"/>
  <c r="N96" i="16"/>
  <c r="M96" i="16"/>
  <c r="L96" i="16"/>
  <c r="K96" i="16"/>
  <c r="N95" i="16"/>
  <c r="M95" i="16"/>
  <c r="L95" i="16"/>
  <c r="K95" i="16"/>
  <c r="N94" i="16"/>
  <c r="M94" i="16"/>
  <c r="L94" i="16"/>
  <c r="K94" i="16"/>
  <c r="N92" i="16"/>
  <c r="M92" i="16"/>
  <c r="L92" i="16"/>
  <c r="K92" i="16"/>
  <c r="N91" i="16"/>
  <c r="M91" i="16"/>
  <c r="L91" i="16"/>
  <c r="K91" i="16"/>
  <c r="M88" i="16"/>
  <c r="N87" i="16"/>
  <c r="M87" i="16"/>
  <c r="L87" i="16"/>
  <c r="K87" i="16"/>
  <c r="N86" i="16"/>
  <c r="M86" i="16"/>
  <c r="L86" i="16"/>
  <c r="K86" i="16"/>
  <c r="N85" i="16"/>
  <c r="M85" i="16"/>
  <c r="L85" i="16"/>
  <c r="K85" i="16"/>
  <c r="N84" i="16"/>
  <c r="M84" i="16"/>
  <c r="L84" i="16"/>
  <c r="K84" i="16"/>
  <c r="N82" i="16"/>
  <c r="M82" i="16"/>
  <c r="L82" i="16"/>
  <c r="K82" i="16"/>
  <c r="N81" i="16"/>
  <c r="M81" i="16"/>
  <c r="L81" i="16"/>
  <c r="K81" i="16"/>
  <c r="N78" i="16"/>
  <c r="M78" i="16"/>
  <c r="L78" i="16"/>
  <c r="K78" i="16"/>
  <c r="N77" i="16"/>
  <c r="M77" i="16"/>
  <c r="L77" i="16"/>
  <c r="K77" i="16"/>
  <c r="M76" i="16"/>
  <c r="M75" i="16"/>
  <c r="M73" i="16"/>
  <c r="M72" i="16"/>
  <c r="M71" i="16"/>
  <c r="M70" i="16"/>
  <c r="F76" i="16"/>
  <c r="D76" i="16"/>
  <c r="F75" i="16"/>
  <c r="D75" i="16"/>
  <c r="F73" i="16"/>
  <c r="D73" i="16"/>
  <c r="F71" i="16"/>
  <c r="D71" i="16"/>
  <c r="F70" i="16"/>
  <c r="D70" i="16"/>
  <c r="N64" i="16"/>
  <c r="M64" i="16"/>
  <c r="L64" i="16"/>
  <c r="K64" i="16"/>
  <c r="N63" i="16"/>
  <c r="M63" i="16"/>
  <c r="L63" i="16"/>
  <c r="K63" i="16"/>
  <c r="N62" i="16"/>
  <c r="M62" i="16"/>
  <c r="L62" i="16"/>
  <c r="K62" i="16"/>
  <c r="N60" i="16"/>
  <c r="M60" i="16"/>
  <c r="L60" i="16"/>
  <c r="K60" i="16"/>
  <c r="N58" i="16"/>
  <c r="M58" i="16"/>
  <c r="L58" i="16"/>
  <c r="K58" i="16"/>
  <c r="N57" i="16"/>
  <c r="M57" i="16"/>
  <c r="L57" i="16"/>
  <c r="K57" i="16"/>
  <c r="N56" i="16"/>
  <c r="M56" i="16"/>
  <c r="L56" i="16"/>
  <c r="K56" i="16"/>
  <c r="N54" i="16"/>
  <c r="M54" i="16"/>
  <c r="L54" i="16"/>
  <c r="K54" i="16"/>
  <c r="N53" i="16"/>
  <c r="M53" i="16"/>
  <c r="L53" i="16"/>
  <c r="K53" i="16"/>
  <c r="N51" i="16"/>
  <c r="M51" i="16"/>
  <c r="L51" i="16"/>
  <c r="K51" i="16"/>
  <c r="N50" i="16"/>
  <c r="M50" i="16"/>
  <c r="L50" i="16"/>
  <c r="K50" i="16"/>
  <c r="N48" i="16"/>
  <c r="M48" i="16"/>
  <c r="L48" i="16"/>
  <c r="K48" i="16"/>
  <c r="N45" i="16"/>
  <c r="M45" i="16"/>
  <c r="L45" i="16"/>
  <c r="K45" i="16"/>
  <c r="N44" i="16"/>
  <c r="M44" i="16"/>
  <c r="L44" i="16"/>
  <c r="K44" i="16"/>
  <c r="N42" i="16"/>
  <c r="M42" i="16"/>
  <c r="L42" i="16"/>
  <c r="K42" i="16"/>
  <c r="N41" i="16"/>
  <c r="M41" i="16"/>
  <c r="L41" i="16"/>
  <c r="K41" i="16"/>
  <c r="N40" i="16"/>
  <c r="M40" i="16"/>
  <c r="L40" i="16"/>
  <c r="K40" i="16"/>
  <c r="N39" i="16"/>
  <c r="M39" i="16"/>
  <c r="L39" i="16"/>
  <c r="K39" i="16"/>
  <c r="N37" i="16"/>
  <c r="M37" i="16"/>
  <c r="L37" i="16"/>
  <c r="K37" i="16"/>
  <c r="N36" i="16"/>
  <c r="M36" i="16"/>
  <c r="L36" i="16"/>
  <c r="K36" i="16"/>
  <c r="N33" i="16"/>
  <c r="M33" i="16"/>
  <c r="L33" i="16"/>
  <c r="K33" i="16"/>
  <c r="G58" i="16"/>
  <c r="F58" i="16"/>
  <c r="D58" i="16"/>
  <c r="G57" i="16"/>
  <c r="F57" i="16"/>
  <c r="D57" i="16"/>
  <c r="G54" i="16"/>
  <c r="F54" i="16"/>
  <c r="D54" i="16"/>
  <c r="G53" i="16"/>
  <c r="F53" i="16"/>
  <c r="D53" i="16"/>
  <c r="G51" i="16"/>
  <c r="F51" i="16"/>
  <c r="D51" i="16"/>
  <c r="G48" i="16"/>
  <c r="F48" i="16"/>
  <c r="D48" i="16"/>
  <c r="G45" i="16"/>
  <c r="F45" i="16"/>
  <c r="D45" i="16"/>
  <c r="D44" i="16"/>
  <c r="G42" i="16"/>
  <c r="F42" i="16"/>
  <c r="D42" i="16"/>
  <c r="G41" i="16"/>
  <c r="F41" i="16"/>
  <c r="D41" i="16"/>
  <c r="G40" i="16"/>
  <c r="F40" i="16"/>
  <c r="D40" i="16"/>
  <c r="G39" i="16"/>
  <c r="F39" i="16"/>
  <c r="D39" i="16"/>
  <c r="G37" i="16"/>
  <c r="F37" i="16"/>
  <c r="D37" i="16"/>
  <c r="G36" i="16"/>
  <c r="F36" i="16"/>
  <c r="D36" i="16"/>
  <c r="G33" i="16"/>
  <c r="F33" i="16"/>
  <c r="D33" i="16"/>
  <c r="G29" i="16"/>
  <c r="F29" i="16"/>
  <c r="D29" i="16"/>
  <c r="N29" i="16"/>
  <c r="M29" i="16"/>
  <c r="L29" i="16"/>
  <c r="K29" i="16"/>
  <c r="N28" i="16"/>
  <c r="M28" i="16"/>
  <c r="L28" i="16"/>
  <c r="K28" i="16"/>
  <c r="N27" i="16"/>
  <c r="M27" i="16"/>
  <c r="L27" i="16"/>
  <c r="K27" i="16"/>
  <c r="N26" i="16"/>
  <c r="M26" i="16"/>
  <c r="L26" i="16"/>
  <c r="K26" i="16"/>
  <c r="N25" i="16"/>
  <c r="M25" i="16"/>
  <c r="L25" i="16"/>
  <c r="K25" i="16"/>
  <c r="N24" i="16"/>
  <c r="M24" i="16"/>
  <c r="L24" i="16"/>
  <c r="K24" i="16"/>
  <c r="N23" i="16"/>
  <c r="M23" i="16"/>
  <c r="L23" i="16"/>
  <c r="K23" i="16"/>
  <c r="N22" i="16"/>
  <c r="M22" i="16"/>
  <c r="L22" i="16"/>
  <c r="K22" i="16"/>
  <c r="N21" i="16"/>
  <c r="M21" i="16"/>
  <c r="L21" i="16"/>
  <c r="K21" i="16"/>
  <c r="N20" i="16"/>
  <c r="M20" i="16"/>
  <c r="L20" i="16"/>
  <c r="K20" i="16"/>
  <c r="N19" i="16"/>
  <c r="M19" i="16"/>
  <c r="L19" i="16"/>
  <c r="K19" i="16"/>
  <c r="N18" i="16"/>
  <c r="M18" i="16"/>
  <c r="L18" i="16"/>
  <c r="K18" i="16"/>
  <c r="N17" i="16"/>
  <c r="M17" i="16"/>
  <c r="L17" i="16"/>
  <c r="K17" i="16"/>
  <c r="N15" i="16"/>
  <c r="M15" i="16"/>
  <c r="L15" i="16"/>
  <c r="K15" i="16"/>
  <c r="N14" i="16"/>
  <c r="M14" i="16"/>
  <c r="L14" i="16"/>
  <c r="K14" i="16"/>
  <c r="N12" i="16"/>
  <c r="M12" i="16"/>
  <c r="L12" i="16"/>
  <c r="K12" i="16"/>
  <c r="N11" i="16"/>
  <c r="M11" i="16"/>
  <c r="L11" i="16"/>
  <c r="K11" i="16"/>
  <c r="N10" i="16"/>
  <c r="M10" i="16"/>
  <c r="L10" i="16"/>
  <c r="K10" i="16"/>
  <c r="N9" i="16"/>
  <c r="M9" i="16"/>
  <c r="L9" i="16"/>
  <c r="K9" i="16"/>
  <c r="G25" i="16"/>
  <c r="F25" i="16"/>
  <c r="D25" i="16"/>
  <c r="G22" i="16"/>
  <c r="F22" i="16"/>
  <c r="D22" i="16"/>
  <c r="G21" i="16"/>
  <c r="F21" i="16"/>
  <c r="D21" i="16"/>
  <c r="G20" i="16"/>
  <c r="F20" i="16"/>
  <c r="D20" i="16"/>
  <c r="G19" i="16"/>
  <c r="F19" i="16"/>
  <c r="D19" i="16"/>
  <c r="G17" i="16"/>
  <c r="F17" i="16"/>
  <c r="D17" i="16"/>
  <c r="G15" i="16"/>
  <c r="F15" i="16"/>
  <c r="D15" i="16"/>
  <c r="G14" i="16"/>
  <c r="F14" i="16"/>
  <c r="D14" i="16"/>
  <c r="G12" i="16"/>
  <c r="F12" i="16"/>
  <c r="D12" i="16"/>
  <c r="G9" i="16"/>
  <c r="F9" i="16"/>
  <c r="D9" i="16"/>
  <c r="D116" i="15"/>
  <c r="G114" i="15"/>
  <c r="F114" i="15"/>
  <c r="D114" i="15"/>
  <c r="G113" i="15"/>
  <c r="F113" i="15"/>
  <c r="D113" i="15"/>
  <c r="D109" i="15"/>
  <c r="D108" i="15"/>
  <c r="D107" i="15"/>
  <c r="D105" i="15"/>
  <c r="D104" i="15"/>
  <c r="D103" i="15"/>
  <c r="F98" i="15"/>
  <c r="D98" i="15"/>
  <c r="F97" i="15"/>
  <c r="D97" i="15"/>
  <c r="F96" i="15"/>
  <c r="D96" i="15"/>
  <c r="F95" i="15"/>
  <c r="D95" i="15"/>
  <c r="F91" i="15"/>
  <c r="D91" i="15"/>
  <c r="F87" i="15"/>
  <c r="D87" i="15"/>
  <c r="G86" i="15"/>
  <c r="F86" i="15"/>
  <c r="D86" i="15"/>
  <c r="G85" i="15"/>
  <c r="F85" i="15"/>
  <c r="D85" i="15"/>
  <c r="F81" i="15"/>
  <c r="D81" i="15"/>
  <c r="N109" i="15"/>
  <c r="M109" i="15"/>
  <c r="L109" i="15"/>
  <c r="K109" i="15"/>
  <c r="N108" i="15"/>
  <c r="M108" i="15"/>
  <c r="L108" i="15"/>
  <c r="K108" i="15"/>
  <c r="N107" i="15"/>
  <c r="M107" i="15"/>
  <c r="L107" i="15"/>
  <c r="K107" i="15"/>
  <c r="N105" i="15"/>
  <c r="M105" i="15"/>
  <c r="L105" i="15"/>
  <c r="K105" i="15"/>
  <c r="N104" i="15"/>
  <c r="M104" i="15"/>
  <c r="L104" i="15"/>
  <c r="K104" i="15"/>
  <c r="N103" i="15"/>
  <c r="M103" i="15"/>
  <c r="L103" i="15"/>
  <c r="K103" i="15"/>
  <c r="N100" i="15"/>
  <c r="M100" i="15"/>
  <c r="L100" i="15"/>
  <c r="K100" i="15"/>
  <c r="N99" i="15"/>
  <c r="M99" i="15"/>
  <c r="L99" i="15"/>
  <c r="K99" i="15"/>
  <c r="N98" i="15"/>
  <c r="M98" i="15"/>
  <c r="L98" i="15"/>
  <c r="K98" i="15"/>
  <c r="N97" i="15"/>
  <c r="M97" i="15"/>
  <c r="L97" i="15"/>
  <c r="K97" i="15"/>
  <c r="N96" i="15"/>
  <c r="M96" i="15"/>
  <c r="L96" i="15"/>
  <c r="K96" i="15"/>
  <c r="N95" i="15"/>
  <c r="M95" i="15"/>
  <c r="L95" i="15"/>
  <c r="K95" i="15"/>
  <c r="N94" i="15"/>
  <c r="M94" i="15"/>
  <c r="L94" i="15"/>
  <c r="K94" i="15"/>
  <c r="N92" i="15"/>
  <c r="M92" i="15"/>
  <c r="L92" i="15"/>
  <c r="K92" i="15"/>
  <c r="N91" i="15"/>
  <c r="M91" i="15"/>
  <c r="L91" i="15"/>
  <c r="K91" i="15"/>
  <c r="M88" i="15"/>
  <c r="N87" i="15"/>
  <c r="M87" i="15"/>
  <c r="L87" i="15"/>
  <c r="K87" i="15"/>
  <c r="N86" i="15"/>
  <c r="M86" i="15"/>
  <c r="L86" i="15"/>
  <c r="K86" i="15"/>
  <c r="N85" i="15"/>
  <c r="M85" i="15"/>
  <c r="L85" i="15"/>
  <c r="K85" i="15"/>
  <c r="N84" i="15"/>
  <c r="M84" i="15"/>
  <c r="L84" i="15"/>
  <c r="K84" i="15"/>
  <c r="N82" i="15"/>
  <c r="M82" i="15"/>
  <c r="L82" i="15"/>
  <c r="K82" i="15"/>
  <c r="N81" i="15"/>
  <c r="M81" i="15"/>
  <c r="L81" i="15"/>
  <c r="K81" i="15"/>
  <c r="N78" i="15"/>
  <c r="M78" i="15"/>
  <c r="L78" i="15"/>
  <c r="K78" i="15"/>
  <c r="N77" i="15"/>
  <c r="M77" i="15"/>
  <c r="L77" i="15"/>
  <c r="K77" i="15"/>
  <c r="M73" i="15"/>
  <c r="M72" i="15"/>
  <c r="F76" i="15"/>
  <c r="D76" i="15"/>
  <c r="F75" i="15"/>
  <c r="D75" i="15"/>
  <c r="F73" i="15"/>
  <c r="D73" i="15"/>
  <c r="F71" i="15"/>
  <c r="D71" i="15"/>
  <c r="F70" i="15"/>
  <c r="D70" i="15"/>
  <c r="N64" i="15"/>
  <c r="M64" i="15"/>
  <c r="L64" i="15"/>
  <c r="K64" i="15"/>
  <c r="N63" i="15"/>
  <c r="M63" i="15"/>
  <c r="L63" i="15"/>
  <c r="K63" i="15"/>
  <c r="N62" i="15"/>
  <c r="M62" i="15"/>
  <c r="L62" i="15"/>
  <c r="K62" i="15"/>
  <c r="N60" i="15"/>
  <c r="M60" i="15"/>
  <c r="L60" i="15"/>
  <c r="K60" i="15"/>
  <c r="N57" i="15"/>
  <c r="M57" i="15"/>
  <c r="L57" i="15"/>
  <c r="K57" i="15"/>
  <c r="N56" i="15"/>
  <c r="M56" i="15"/>
  <c r="L56" i="15"/>
  <c r="K56" i="15"/>
  <c r="N51" i="15"/>
  <c r="M51" i="15"/>
  <c r="L51" i="15"/>
  <c r="K51" i="15"/>
  <c r="N50" i="15"/>
  <c r="M50" i="15"/>
  <c r="L50" i="15"/>
  <c r="K50" i="15"/>
  <c r="N44" i="15"/>
  <c r="M44" i="15"/>
  <c r="L44" i="15"/>
  <c r="K44" i="15"/>
  <c r="N42" i="15"/>
  <c r="M42" i="15"/>
  <c r="L42" i="15"/>
  <c r="K42" i="15"/>
  <c r="N40" i="15"/>
  <c r="M40" i="15"/>
  <c r="L40" i="15"/>
  <c r="K40" i="15"/>
  <c r="N39" i="15"/>
  <c r="M39" i="15"/>
  <c r="L39" i="15"/>
  <c r="K39" i="15"/>
  <c r="N37" i="15"/>
  <c r="M37" i="15"/>
  <c r="L37" i="15"/>
  <c r="K37" i="15"/>
  <c r="G58" i="15"/>
  <c r="F58" i="15"/>
  <c r="D58" i="15"/>
  <c r="G57" i="15"/>
  <c r="F57" i="15"/>
  <c r="D57" i="15"/>
  <c r="G54" i="15"/>
  <c r="F54" i="15"/>
  <c r="D54" i="15"/>
  <c r="G53" i="15"/>
  <c r="F53" i="15"/>
  <c r="D53" i="15"/>
  <c r="G51" i="15"/>
  <c r="F51" i="15"/>
  <c r="D51" i="15"/>
  <c r="G48" i="15"/>
  <c r="F48" i="15"/>
  <c r="D48" i="15"/>
  <c r="G45" i="15"/>
  <c r="F45" i="15"/>
  <c r="D45" i="15"/>
  <c r="D44" i="15"/>
  <c r="G42" i="15"/>
  <c r="F42" i="15"/>
  <c r="D42" i="15"/>
  <c r="G41" i="15"/>
  <c r="F41" i="15"/>
  <c r="D41" i="15"/>
  <c r="G40" i="15"/>
  <c r="F40" i="15"/>
  <c r="D40" i="15"/>
  <c r="G39" i="15"/>
  <c r="F39" i="15"/>
  <c r="D39" i="15"/>
  <c r="G37" i="15"/>
  <c r="F37" i="15"/>
  <c r="D37" i="15"/>
  <c r="G36" i="15"/>
  <c r="F36" i="15"/>
  <c r="D36" i="15"/>
  <c r="G33" i="15"/>
  <c r="F33" i="15"/>
  <c r="D33" i="15"/>
  <c r="G29" i="15"/>
  <c r="F29" i="15"/>
  <c r="D29" i="15"/>
  <c r="N28" i="15"/>
  <c r="M28" i="15"/>
  <c r="L28" i="15"/>
  <c r="K28" i="15"/>
  <c r="N27" i="15"/>
  <c r="M27" i="15"/>
  <c r="L27" i="15"/>
  <c r="K27" i="15"/>
  <c r="N26" i="15"/>
  <c r="M26" i="15"/>
  <c r="L26" i="15"/>
  <c r="K26" i="15"/>
  <c r="N24" i="15"/>
  <c r="M24" i="15"/>
  <c r="L24" i="15"/>
  <c r="K24" i="15"/>
  <c r="N23" i="15"/>
  <c r="M23" i="15"/>
  <c r="L23" i="15"/>
  <c r="K23" i="15"/>
  <c r="N18" i="15"/>
  <c r="M18" i="15"/>
  <c r="L18" i="15"/>
  <c r="K18" i="15"/>
  <c r="N11" i="15"/>
  <c r="M11" i="15"/>
  <c r="L11" i="15"/>
  <c r="K11" i="15"/>
  <c r="N10" i="15"/>
  <c r="M10" i="15"/>
  <c r="L10" i="15"/>
  <c r="K10" i="15"/>
  <c r="G25" i="15"/>
  <c r="F25" i="15"/>
  <c r="D25" i="15"/>
  <c r="G22" i="15"/>
  <c r="F22" i="15"/>
  <c r="D22" i="15"/>
  <c r="G21" i="15"/>
  <c r="F21" i="15"/>
  <c r="D21" i="15"/>
  <c r="G20" i="15"/>
  <c r="F20" i="15"/>
  <c r="D20" i="15"/>
  <c r="G19" i="15"/>
  <c r="F19" i="15"/>
  <c r="D19" i="15"/>
  <c r="G17" i="15"/>
  <c r="F17" i="15"/>
  <c r="D17" i="15"/>
  <c r="G15" i="15"/>
  <c r="F15" i="15"/>
  <c r="D15" i="15"/>
  <c r="G14" i="15"/>
  <c r="F14" i="15"/>
  <c r="D14" i="15"/>
  <c r="G12" i="15"/>
  <c r="F12" i="15"/>
  <c r="D12" i="15"/>
  <c r="G9" i="15"/>
  <c r="F9" i="15"/>
  <c r="D9" i="15"/>
  <c r="D116" i="14"/>
  <c r="G114" i="14"/>
  <c r="F114" i="14"/>
  <c r="D114" i="14"/>
  <c r="G113" i="14"/>
  <c r="F113" i="14"/>
  <c r="D113" i="14"/>
  <c r="D109" i="14"/>
  <c r="D108" i="14"/>
  <c r="D107" i="14"/>
  <c r="D105" i="14"/>
  <c r="D104" i="14"/>
  <c r="D103" i="14"/>
  <c r="F98" i="14"/>
  <c r="D98" i="14"/>
  <c r="F97" i="14"/>
  <c r="D97" i="14"/>
  <c r="F96" i="14"/>
  <c r="D96" i="14"/>
  <c r="F95" i="14"/>
  <c r="D95" i="14"/>
  <c r="F91" i="14"/>
  <c r="D91" i="14"/>
  <c r="F87" i="14"/>
  <c r="D87" i="14"/>
  <c r="G86" i="14"/>
  <c r="F86" i="14"/>
  <c r="D86" i="14"/>
  <c r="G85" i="14"/>
  <c r="F85" i="14"/>
  <c r="D85" i="14"/>
  <c r="F81" i="14"/>
  <c r="D81" i="14"/>
  <c r="N109" i="14"/>
  <c r="M109" i="14"/>
  <c r="L109" i="14"/>
  <c r="K109" i="14"/>
  <c r="N108" i="14"/>
  <c r="M108" i="14"/>
  <c r="L108" i="14"/>
  <c r="K108" i="14"/>
  <c r="N107" i="14"/>
  <c r="M107" i="14"/>
  <c r="L107" i="14"/>
  <c r="K107" i="14"/>
  <c r="N105" i="14"/>
  <c r="M105" i="14"/>
  <c r="L105" i="14"/>
  <c r="K105" i="14"/>
  <c r="N104" i="14"/>
  <c r="M104" i="14"/>
  <c r="L104" i="14"/>
  <c r="K104" i="14"/>
  <c r="N103" i="14"/>
  <c r="M103" i="14"/>
  <c r="L103" i="14"/>
  <c r="K103" i="14"/>
  <c r="N100" i="14"/>
  <c r="M100" i="14"/>
  <c r="L100" i="14"/>
  <c r="K100" i="14"/>
  <c r="N99" i="14"/>
  <c r="M99" i="14"/>
  <c r="L99" i="14"/>
  <c r="K99" i="14"/>
  <c r="N98" i="14"/>
  <c r="M98" i="14"/>
  <c r="L98" i="14"/>
  <c r="K98" i="14"/>
  <c r="N97" i="14"/>
  <c r="M97" i="14"/>
  <c r="L97" i="14"/>
  <c r="K97" i="14"/>
  <c r="N96" i="14"/>
  <c r="M96" i="14"/>
  <c r="L96" i="14"/>
  <c r="K96" i="14"/>
  <c r="N95" i="14"/>
  <c r="M95" i="14"/>
  <c r="L95" i="14"/>
  <c r="K95" i="14"/>
  <c r="N94" i="14"/>
  <c r="M94" i="14"/>
  <c r="L94" i="14"/>
  <c r="K94" i="14"/>
  <c r="N92" i="14"/>
  <c r="M92" i="14"/>
  <c r="L92" i="14"/>
  <c r="K92" i="14"/>
  <c r="N91" i="14"/>
  <c r="M91" i="14"/>
  <c r="L91" i="14"/>
  <c r="K91" i="14"/>
  <c r="M88" i="14"/>
  <c r="N87" i="14"/>
  <c r="M87" i="14"/>
  <c r="L87" i="14"/>
  <c r="K87" i="14"/>
  <c r="N86" i="14"/>
  <c r="M86" i="14"/>
  <c r="L86" i="14"/>
  <c r="K86" i="14"/>
  <c r="N85" i="14"/>
  <c r="M85" i="14"/>
  <c r="L85" i="14"/>
  <c r="K85" i="14"/>
  <c r="N84" i="14"/>
  <c r="M84" i="14"/>
  <c r="L84" i="14"/>
  <c r="K84" i="14"/>
  <c r="N82" i="14"/>
  <c r="M82" i="14"/>
  <c r="L82" i="14"/>
  <c r="K82" i="14"/>
  <c r="N81" i="14"/>
  <c r="M81" i="14"/>
  <c r="L81" i="14"/>
  <c r="K81" i="14"/>
  <c r="N78" i="14"/>
  <c r="M78" i="14"/>
  <c r="L78" i="14"/>
  <c r="K78" i="14"/>
  <c r="N77" i="14"/>
  <c r="M77" i="14"/>
  <c r="L77" i="14"/>
  <c r="K77" i="14"/>
  <c r="M76" i="14"/>
  <c r="M75" i="14"/>
  <c r="M73" i="14"/>
  <c r="M72" i="14"/>
  <c r="M71" i="14"/>
  <c r="M70" i="14"/>
  <c r="F76" i="14"/>
  <c r="D76" i="14"/>
  <c r="F75" i="14"/>
  <c r="D75" i="14"/>
  <c r="F73" i="14"/>
  <c r="D73" i="14"/>
  <c r="F71" i="14"/>
  <c r="D71" i="14"/>
  <c r="F70" i="14"/>
  <c r="D70" i="14"/>
  <c r="N64" i="14"/>
  <c r="M64" i="14"/>
  <c r="L64" i="14"/>
  <c r="K64" i="14"/>
  <c r="N63" i="14"/>
  <c r="M63" i="14"/>
  <c r="L63" i="14"/>
  <c r="K63" i="14"/>
  <c r="N62" i="14"/>
  <c r="M62" i="14"/>
  <c r="L62" i="14"/>
  <c r="K62" i="14"/>
  <c r="N60" i="14"/>
  <c r="M60" i="14"/>
  <c r="L60" i="14"/>
  <c r="K60" i="14"/>
  <c r="N57" i="14"/>
  <c r="M57" i="14"/>
  <c r="L57" i="14"/>
  <c r="K57" i="14"/>
  <c r="N56" i="14"/>
  <c r="M56" i="14"/>
  <c r="L56" i="14"/>
  <c r="K56" i="14"/>
  <c r="N51" i="14"/>
  <c r="M51" i="14"/>
  <c r="L51" i="14"/>
  <c r="K51" i="14"/>
  <c r="N50" i="14"/>
  <c r="M50" i="14"/>
  <c r="L50" i="14"/>
  <c r="K50" i="14"/>
  <c r="N44" i="14"/>
  <c r="M44" i="14"/>
  <c r="L44" i="14"/>
  <c r="K44" i="14"/>
  <c r="N42" i="14"/>
  <c r="M42" i="14"/>
  <c r="L42" i="14"/>
  <c r="K42" i="14"/>
  <c r="N40" i="14"/>
  <c r="M40" i="14"/>
  <c r="L40" i="14"/>
  <c r="K40" i="14"/>
  <c r="N39" i="14"/>
  <c r="M39" i="14"/>
  <c r="L39" i="14"/>
  <c r="K39" i="14"/>
  <c r="N37" i="14"/>
  <c r="M37" i="14"/>
  <c r="L37" i="14"/>
  <c r="K37" i="14"/>
  <c r="G58" i="14"/>
  <c r="F58" i="14"/>
  <c r="D58" i="14"/>
  <c r="G57" i="14"/>
  <c r="F57" i="14"/>
  <c r="D57" i="14"/>
  <c r="G54" i="14"/>
  <c r="F54" i="14"/>
  <c r="D54" i="14"/>
  <c r="G53" i="14"/>
  <c r="F53" i="14"/>
  <c r="D53" i="14"/>
  <c r="G51" i="14"/>
  <c r="F51" i="14"/>
  <c r="D51" i="14"/>
  <c r="G48" i="14"/>
  <c r="F48" i="14"/>
  <c r="D48" i="14"/>
  <c r="G45" i="14"/>
  <c r="F45" i="14"/>
  <c r="D45" i="14"/>
  <c r="D44" i="14"/>
  <c r="G42" i="14"/>
  <c r="F42" i="14"/>
  <c r="D42" i="14"/>
  <c r="G41" i="14"/>
  <c r="F41" i="14"/>
  <c r="D41" i="14"/>
  <c r="G40" i="14"/>
  <c r="F40" i="14"/>
  <c r="D40" i="14"/>
  <c r="G39" i="14"/>
  <c r="F39" i="14"/>
  <c r="D39" i="14"/>
  <c r="G37" i="14"/>
  <c r="F37" i="14"/>
  <c r="D37" i="14"/>
  <c r="G36" i="14"/>
  <c r="F36" i="14"/>
  <c r="D36" i="14"/>
  <c r="G33" i="14"/>
  <c r="F33" i="14"/>
  <c r="D33" i="14"/>
  <c r="G29" i="14"/>
  <c r="F29" i="14"/>
  <c r="D29" i="14"/>
  <c r="N28" i="14"/>
  <c r="M28" i="14"/>
  <c r="L28" i="14"/>
  <c r="K28" i="14"/>
  <c r="N27" i="14"/>
  <c r="M27" i="14"/>
  <c r="L27" i="14"/>
  <c r="K27" i="14"/>
  <c r="N26" i="14"/>
  <c r="M26" i="14"/>
  <c r="L26" i="14"/>
  <c r="K26" i="14"/>
  <c r="N24" i="14"/>
  <c r="M24" i="14"/>
  <c r="L24" i="14"/>
  <c r="K24" i="14"/>
  <c r="N23" i="14"/>
  <c r="M23" i="14"/>
  <c r="L23" i="14"/>
  <c r="K23" i="14"/>
  <c r="N18" i="14"/>
  <c r="M18" i="14"/>
  <c r="L18" i="14"/>
  <c r="K18" i="14"/>
  <c r="N11" i="14"/>
  <c r="M11" i="14"/>
  <c r="L11" i="14"/>
  <c r="K11" i="14"/>
  <c r="N10" i="14"/>
  <c r="M10" i="14"/>
  <c r="L10" i="14"/>
  <c r="K10" i="14"/>
  <c r="G25" i="14"/>
  <c r="F25" i="14"/>
  <c r="D25" i="14"/>
  <c r="G22" i="14"/>
  <c r="F22" i="14"/>
  <c r="D22" i="14"/>
  <c r="G21" i="14"/>
  <c r="F21" i="14"/>
  <c r="D21" i="14"/>
  <c r="G20" i="14"/>
  <c r="F20" i="14"/>
  <c r="D20" i="14"/>
  <c r="G19" i="14"/>
  <c r="F19" i="14"/>
  <c r="D19" i="14"/>
  <c r="G17" i="14"/>
  <c r="F17" i="14"/>
  <c r="D17" i="14"/>
  <c r="G15" i="14"/>
  <c r="F15" i="14"/>
  <c r="D15" i="14"/>
  <c r="G14" i="14"/>
  <c r="F14" i="14"/>
  <c r="D14" i="14"/>
  <c r="G12" i="14"/>
  <c r="F12" i="14"/>
  <c r="D12" i="14"/>
  <c r="G9" i="14"/>
  <c r="F9" i="14"/>
  <c r="D9" i="14"/>
  <c r="N114" i="37"/>
  <c r="M114" i="37"/>
  <c r="L114" i="37"/>
  <c r="K114" i="37"/>
  <c r="N113" i="37"/>
  <c r="M113" i="37"/>
  <c r="L113" i="37"/>
  <c r="K113" i="37"/>
  <c r="D116" i="37"/>
  <c r="G114" i="37"/>
  <c r="F114" i="37"/>
  <c r="D114" i="37"/>
  <c r="G113" i="37"/>
  <c r="F113" i="37"/>
  <c r="D113" i="37"/>
  <c r="D109" i="37"/>
  <c r="D108" i="37"/>
  <c r="D107" i="37"/>
  <c r="D105" i="37"/>
  <c r="D104" i="37"/>
  <c r="D103" i="37"/>
  <c r="F98" i="37"/>
  <c r="D98" i="37"/>
  <c r="F97" i="37"/>
  <c r="D97" i="37"/>
  <c r="F96" i="37"/>
  <c r="D96" i="37"/>
  <c r="F95" i="37"/>
  <c r="D95" i="37"/>
  <c r="F91" i="37"/>
  <c r="D91" i="37"/>
  <c r="F87" i="37"/>
  <c r="D87" i="37"/>
  <c r="G86" i="37"/>
  <c r="F86" i="37"/>
  <c r="D86" i="37"/>
  <c r="G85" i="37"/>
  <c r="F85" i="37"/>
  <c r="D85" i="37"/>
  <c r="F81" i="37"/>
  <c r="D81" i="37"/>
  <c r="N109" i="37"/>
  <c r="M109" i="37"/>
  <c r="L109" i="37"/>
  <c r="K109" i="37"/>
  <c r="N108" i="37"/>
  <c r="M108" i="37"/>
  <c r="L108" i="37"/>
  <c r="K108" i="37"/>
  <c r="N107" i="37"/>
  <c r="M107" i="37"/>
  <c r="L107" i="37"/>
  <c r="K107" i="37"/>
  <c r="N105" i="37"/>
  <c r="M105" i="37"/>
  <c r="L105" i="37"/>
  <c r="K105" i="37"/>
  <c r="N104" i="37"/>
  <c r="M104" i="37"/>
  <c r="L104" i="37"/>
  <c r="K104" i="37"/>
  <c r="N103" i="37"/>
  <c r="M103" i="37"/>
  <c r="L103" i="37"/>
  <c r="K103" i="37"/>
  <c r="N100" i="37"/>
  <c r="M100" i="37"/>
  <c r="L100" i="37"/>
  <c r="K100" i="37"/>
  <c r="N99" i="37"/>
  <c r="M99" i="37"/>
  <c r="L99" i="37"/>
  <c r="K99" i="37"/>
  <c r="N98" i="37"/>
  <c r="M98" i="37"/>
  <c r="L98" i="37"/>
  <c r="K98" i="37"/>
  <c r="N97" i="37"/>
  <c r="M97" i="37"/>
  <c r="L97" i="37"/>
  <c r="K97" i="37"/>
  <c r="N96" i="37"/>
  <c r="M96" i="37"/>
  <c r="L96" i="37"/>
  <c r="K96" i="37"/>
  <c r="N95" i="37"/>
  <c r="M95" i="37"/>
  <c r="L95" i="37"/>
  <c r="K95" i="37"/>
  <c r="N94" i="37"/>
  <c r="M94" i="37"/>
  <c r="L94" i="37"/>
  <c r="K94" i="37"/>
  <c r="N92" i="37"/>
  <c r="M92" i="37"/>
  <c r="L92" i="37"/>
  <c r="K92" i="37"/>
  <c r="N91" i="37"/>
  <c r="M91" i="37"/>
  <c r="L91" i="37"/>
  <c r="K91" i="37"/>
  <c r="M88" i="37"/>
  <c r="N87" i="37"/>
  <c r="M87" i="37"/>
  <c r="L87" i="37"/>
  <c r="K87" i="37"/>
  <c r="N86" i="37"/>
  <c r="M86" i="37"/>
  <c r="L86" i="37"/>
  <c r="K86" i="37"/>
  <c r="N85" i="37"/>
  <c r="M85" i="37"/>
  <c r="L85" i="37"/>
  <c r="K85" i="37"/>
  <c r="N84" i="37"/>
  <c r="M84" i="37"/>
  <c r="L84" i="37"/>
  <c r="K84" i="37"/>
  <c r="N82" i="37"/>
  <c r="M82" i="37"/>
  <c r="L82" i="37"/>
  <c r="K82" i="37"/>
  <c r="N81" i="37"/>
  <c r="M81" i="37"/>
  <c r="L81" i="37"/>
  <c r="K81" i="37"/>
  <c r="N78" i="37"/>
  <c r="M78" i="37"/>
  <c r="L78" i="37"/>
  <c r="K78" i="37"/>
  <c r="N77" i="37"/>
  <c r="M77" i="37"/>
  <c r="L77" i="37"/>
  <c r="K77" i="37"/>
  <c r="M76" i="37"/>
  <c r="M75" i="37"/>
  <c r="M73" i="37"/>
  <c r="M72" i="37"/>
  <c r="M71" i="37"/>
  <c r="M70" i="37"/>
  <c r="F76" i="37"/>
  <c r="D76" i="37"/>
  <c r="F75" i="37"/>
  <c r="D75" i="37"/>
  <c r="F73" i="37"/>
  <c r="D73" i="37"/>
  <c r="F71" i="37"/>
  <c r="D71" i="37"/>
  <c r="F70" i="37"/>
  <c r="D70" i="37"/>
  <c r="N64" i="37"/>
  <c r="M64" i="37"/>
  <c r="L64" i="37"/>
  <c r="K64" i="37"/>
  <c r="N63" i="37"/>
  <c r="M63" i="37"/>
  <c r="L63" i="37"/>
  <c r="K63" i="37"/>
  <c r="N62" i="37"/>
  <c r="M62" i="37"/>
  <c r="L62" i="37"/>
  <c r="K62" i="37"/>
  <c r="N60" i="37"/>
  <c r="M60" i="37"/>
  <c r="L60" i="37"/>
  <c r="K60" i="37"/>
  <c r="N58" i="37"/>
  <c r="M58" i="37"/>
  <c r="L58" i="37"/>
  <c r="K58" i="37"/>
  <c r="N57" i="37"/>
  <c r="M57" i="37"/>
  <c r="L57" i="37"/>
  <c r="K57" i="37"/>
  <c r="N56" i="37"/>
  <c r="M56" i="37"/>
  <c r="L56" i="37"/>
  <c r="K56" i="37"/>
  <c r="N54" i="37"/>
  <c r="M54" i="37"/>
  <c r="L54" i="37"/>
  <c r="K54" i="37"/>
  <c r="N53" i="37"/>
  <c r="M53" i="37"/>
  <c r="L53" i="37"/>
  <c r="K53" i="37"/>
  <c r="N51" i="37"/>
  <c r="M51" i="37"/>
  <c r="L51" i="37"/>
  <c r="K51" i="37"/>
  <c r="N50" i="37"/>
  <c r="M50" i="37"/>
  <c r="L50" i="37"/>
  <c r="K50" i="37"/>
  <c r="N48" i="37"/>
  <c r="M48" i="37"/>
  <c r="L48" i="37"/>
  <c r="K48" i="37"/>
  <c r="N45" i="37"/>
  <c r="M45" i="37"/>
  <c r="L45" i="37"/>
  <c r="K45" i="37"/>
  <c r="N44" i="37"/>
  <c r="M44" i="37"/>
  <c r="L44" i="37"/>
  <c r="K44" i="37"/>
  <c r="N42" i="37"/>
  <c r="M42" i="37"/>
  <c r="L42" i="37"/>
  <c r="K42" i="37"/>
  <c r="N41" i="37"/>
  <c r="M41" i="37"/>
  <c r="L41" i="37"/>
  <c r="K41" i="37"/>
  <c r="N40" i="37"/>
  <c r="M40" i="37"/>
  <c r="L40" i="37"/>
  <c r="K40" i="37"/>
  <c r="N39" i="37"/>
  <c r="M39" i="37"/>
  <c r="L39" i="37"/>
  <c r="K39" i="37"/>
  <c r="N37" i="37"/>
  <c r="M37" i="37"/>
  <c r="L37" i="37"/>
  <c r="K37" i="37"/>
  <c r="N36" i="37"/>
  <c r="M36" i="37"/>
  <c r="L36" i="37"/>
  <c r="K36" i="37"/>
  <c r="N33" i="37"/>
  <c r="M33" i="37"/>
  <c r="L33" i="37"/>
  <c r="K33" i="37"/>
  <c r="G58" i="37"/>
  <c r="F58" i="37"/>
  <c r="D58" i="37"/>
  <c r="G57" i="37"/>
  <c r="F57" i="37"/>
  <c r="D57" i="37"/>
  <c r="G54" i="37"/>
  <c r="F54" i="37"/>
  <c r="D54" i="37"/>
  <c r="G53" i="37"/>
  <c r="F53" i="37"/>
  <c r="D53" i="37"/>
  <c r="G51" i="37"/>
  <c r="F51" i="37"/>
  <c r="D51" i="37"/>
  <c r="G48" i="37"/>
  <c r="F48" i="37"/>
  <c r="D48" i="37"/>
  <c r="G45" i="37"/>
  <c r="F45" i="37"/>
  <c r="D45" i="37"/>
  <c r="D44" i="37"/>
  <c r="G42" i="37"/>
  <c r="F42" i="37"/>
  <c r="D42" i="37"/>
  <c r="G41" i="37"/>
  <c r="F41" i="37"/>
  <c r="D41" i="37"/>
  <c r="G40" i="37"/>
  <c r="F40" i="37"/>
  <c r="D40" i="37"/>
  <c r="G39" i="37"/>
  <c r="F39" i="37"/>
  <c r="D39" i="37"/>
  <c r="G37" i="37"/>
  <c r="F37" i="37"/>
  <c r="D37" i="37"/>
  <c r="G36" i="37"/>
  <c r="F36" i="37"/>
  <c r="D36" i="37"/>
  <c r="G33" i="37"/>
  <c r="F33" i="37"/>
  <c r="D33" i="37"/>
  <c r="G29" i="37"/>
  <c r="F29" i="37"/>
  <c r="D29" i="37"/>
  <c r="N29" i="37"/>
  <c r="M29" i="37"/>
  <c r="L29" i="37"/>
  <c r="K29" i="37"/>
  <c r="N28" i="37"/>
  <c r="M28" i="37"/>
  <c r="L28" i="37"/>
  <c r="K28" i="37"/>
  <c r="N27" i="37"/>
  <c r="M27" i="37"/>
  <c r="L27" i="37"/>
  <c r="K27" i="37"/>
  <c r="N26" i="37"/>
  <c r="M26" i="37"/>
  <c r="L26" i="37"/>
  <c r="K26" i="37"/>
  <c r="N25" i="37"/>
  <c r="M25" i="37"/>
  <c r="L25" i="37"/>
  <c r="K25" i="37"/>
  <c r="N24" i="37"/>
  <c r="M24" i="37"/>
  <c r="L24" i="37"/>
  <c r="K24" i="37"/>
  <c r="N23" i="37"/>
  <c r="M23" i="37"/>
  <c r="L23" i="37"/>
  <c r="K23" i="37"/>
  <c r="N22" i="37"/>
  <c r="M22" i="37"/>
  <c r="L22" i="37"/>
  <c r="K22" i="37"/>
  <c r="N21" i="37"/>
  <c r="M21" i="37"/>
  <c r="L21" i="37"/>
  <c r="K21" i="37"/>
  <c r="N20" i="37"/>
  <c r="M20" i="37"/>
  <c r="L20" i="37"/>
  <c r="K20" i="37"/>
  <c r="N19" i="37"/>
  <c r="M19" i="37"/>
  <c r="L19" i="37"/>
  <c r="K19" i="37"/>
  <c r="N18" i="37"/>
  <c r="M18" i="37"/>
  <c r="L18" i="37"/>
  <c r="K18" i="37"/>
  <c r="N17" i="37"/>
  <c r="M17" i="37"/>
  <c r="L17" i="37"/>
  <c r="K17" i="37"/>
  <c r="N15" i="37"/>
  <c r="M15" i="37"/>
  <c r="L15" i="37"/>
  <c r="K15" i="37"/>
  <c r="N14" i="37"/>
  <c r="M14" i="37"/>
  <c r="L14" i="37"/>
  <c r="K14" i="37"/>
  <c r="N12" i="37"/>
  <c r="M12" i="37"/>
  <c r="L12" i="37"/>
  <c r="K12" i="37"/>
  <c r="N11" i="37"/>
  <c r="M11" i="37"/>
  <c r="L11" i="37"/>
  <c r="K11" i="37"/>
  <c r="N10" i="37"/>
  <c r="M10" i="37"/>
  <c r="L10" i="37"/>
  <c r="K10" i="37"/>
  <c r="N9" i="37"/>
  <c r="M9" i="37"/>
  <c r="L9" i="37"/>
  <c r="K9" i="37"/>
  <c r="G25" i="37"/>
  <c r="F25" i="37"/>
  <c r="D25" i="37"/>
  <c r="G22" i="37"/>
  <c r="F22" i="37"/>
  <c r="D22" i="37"/>
  <c r="G21" i="37"/>
  <c r="F21" i="37"/>
  <c r="D21" i="37"/>
  <c r="G20" i="37"/>
  <c r="F20" i="37"/>
  <c r="D20" i="37"/>
  <c r="G19" i="37"/>
  <c r="F19" i="37"/>
  <c r="D19" i="37"/>
  <c r="G17" i="37"/>
  <c r="F17" i="37"/>
  <c r="D17" i="37"/>
  <c r="G15" i="37"/>
  <c r="F15" i="37"/>
  <c r="D15" i="37"/>
  <c r="G14" i="37"/>
  <c r="F14" i="37"/>
  <c r="D14" i="37"/>
  <c r="G12" i="37"/>
  <c r="F12" i="37"/>
  <c r="D12" i="37"/>
  <c r="G9" i="37"/>
  <c r="F9" i="37"/>
  <c r="D9" i="37"/>
  <c r="N114" i="36"/>
  <c r="M114" i="36"/>
  <c r="L114" i="36"/>
  <c r="K114" i="36"/>
  <c r="N113" i="36"/>
  <c r="M113" i="36"/>
  <c r="L113" i="36"/>
  <c r="K113" i="36"/>
  <c r="D116" i="36"/>
  <c r="G114" i="36"/>
  <c r="F114" i="36"/>
  <c r="D114" i="36"/>
  <c r="G113" i="36"/>
  <c r="F113" i="36"/>
  <c r="D113" i="36"/>
  <c r="D109" i="36"/>
  <c r="D108" i="36"/>
  <c r="D107" i="36"/>
  <c r="D105" i="36"/>
  <c r="D104" i="36"/>
  <c r="D103" i="36"/>
  <c r="F98" i="36"/>
  <c r="D98" i="36"/>
  <c r="F97" i="36"/>
  <c r="D97" i="36"/>
  <c r="F96" i="36"/>
  <c r="D96" i="36"/>
  <c r="F95" i="36"/>
  <c r="D95" i="36"/>
  <c r="F91" i="36"/>
  <c r="D91" i="36"/>
  <c r="F87" i="36"/>
  <c r="D87" i="36"/>
  <c r="G86" i="36"/>
  <c r="F86" i="36"/>
  <c r="D86" i="36"/>
  <c r="G85" i="36"/>
  <c r="F85" i="36"/>
  <c r="D85" i="36"/>
  <c r="F81" i="36"/>
  <c r="D81" i="36"/>
  <c r="N109" i="36"/>
  <c r="M109" i="36"/>
  <c r="L109" i="36"/>
  <c r="K109" i="36"/>
  <c r="N108" i="36"/>
  <c r="M108" i="36"/>
  <c r="L108" i="36"/>
  <c r="K108" i="36"/>
  <c r="N107" i="36"/>
  <c r="M107" i="36"/>
  <c r="L107" i="36"/>
  <c r="K107" i="36"/>
  <c r="N105" i="36"/>
  <c r="M105" i="36"/>
  <c r="L105" i="36"/>
  <c r="K105" i="36"/>
  <c r="N104" i="36"/>
  <c r="M104" i="36"/>
  <c r="L104" i="36"/>
  <c r="K104" i="36"/>
  <c r="N103" i="36"/>
  <c r="M103" i="36"/>
  <c r="L103" i="36"/>
  <c r="K103" i="36"/>
  <c r="N100" i="36"/>
  <c r="M100" i="36"/>
  <c r="L100" i="36"/>
  <c r="K100" i="36"/>
  <c r="N99" i="36"/>
  <c r="M99" i="36"/>
  <c r="L99" i="36"/>
  <c r="K99" i="36"/>
  <c r="N98" i="36"/>
  <c r="M98" i="36"/>
  <c r="L98" i="36"/>
  <c r="K98" i="36"/>
  <c r="N97" i="36"/>
  <c r="M97" i="36"/>
  <c r="L97" i="36"/>
  <c r="K97" i="36"/>
  <c r="N96" i="36"/>
  <c r="M96" i="36"/>
  <c r="L96" i="36"/>
  <c r="K96" i="36"/>
  <c r="N95" i="36"/>
  <c r="M95" i="36"/>
  <c r="L95" i="36"/>
  <c r="K95" i="36"/>
  <c r="N94" i="36"/>
  <c r="M94" i="36"/>
  <c r="L94" i="36"/>
  <c r="K94" i="36"/>
  <c r="N92" i="36"/>
  <c r="M92" i="36"/>
  <c r="L92" i="36"/>
  <c r="K92" i="36"/>
  <c r="N91" i="36"/>
  <c r="M91" i="36"/>
  <c r="L91" i="36"/>
  <c r="K91" i="36"/>
  <c r="M88" i="36"/>
  <c r="N87" i="36"/>
  <c r="M87" i="36"/>
  <c r="L87" i="36"/>
  <c r="K87" i="36"/>
  <c r="N86" i="36"/>
  <c r="M86" i="36"/>
  <c r="L86" i="36"/>
  <c r="K86" i="36"/>
  <c r="N85" i="36"/>
  <c r="M85" i="36"/>
  <c r="L85" i="36"/>
  <c r="K85" i="36"/>
  <c r="N84" i="36"/>
  <c r="M84" i="36"/>
  <c r="L84" i="36"/>
  <c r="K84" i="36"/>
  <c r="N82" i="36"/>
  <c r="M82" i="36"/>
  <c r="L82" i="36"/>
  <c r="K82" i="36"/>
  <c r="N81" i="36"/>
  <c r="M81" i="36"/>
  <c r="L81" i="36"/>
  <c r="K81" i="36"/>
  <c r="N78" i="36"/>
  <c r="M78" i="36"/>
  <c r="L78" i="36"/>
  <c r="K78" i="36"/>
  <c r="N77" i="36"/>
  <c r="M77" i="36"/>
  <c r="L77" i="36"/>
  <c r="K77" i="36"/>
  <c r="M76" i="36"/>
  <c r="M75" i="36"/>
  <c r="M73" i="36"/>
  <c r="M72" i="36"/>
  <c r="M71" i="36"/>
  <c r="M70" i="36"/>
  <c r="F76" i="36"/>
  <c r="D76" i="36"/>
  <c r="F75" i="36"/>
  <c r="D75" i="36"/>
  <c r="F73" i="36"/>
  <c r="D73" i="36"/>
  <c r="F71" i="36"/>
  <c r="D71" i="36"/>
  <c r="F70" i="36"/>
  <c r="D70" i="36"/>
  <c r="N64" i="36"/>
  <c r="M64" i="36"/>
  <c r="L64" i="36"/>
  <c r="K64" i="36"/>
  <c r="N63" i="36"/>
  <c r="M63" i="36"/>
  <c r="L63" i="36"/>
  <c r="K63" i="36"/>
  <c r="N62" i="36"/>
  <c r="M62" i="36"/>
  <c r="L62" i="36"/>
  <c r="K62" i="36"/>
  <c r="N60" i="36"/>
  <c r="M60" i="36"/>
  <c r="L60" i="36"/>
  <c r="K60" i="36"/>
  <c r="N58" i="36"/>
  <c r="M58" i="36"/>
  <c r="L58" i="36"/>
  <c r="K58" i="36"/>
  <c r="N57" i="36"/>
  <c r="M57" i="36"/>
  <c r="L57" i="36"/>
  <c r="K57" i="36"/>
  <c r="N56" i="36"/>
  <c r="M56" i="36"/>
  <c r="L56" i="36"/>
  <c r="K56" i="36"/>
  <c r="N54" i="36"/>
  <c r="M54" i="36"/>
  <c r="L54" i="36"/>
  <c r="K54" i="36"/>
  <c r="N53" i="36"/>
  <c r="M53" i="36"/>
  <c r="L53" i="36"/>
  <c r="K53" i="36"/>
  <c r="N51" i="36"/>
  <c r="M51" i="36"/>
  <c r="L51" i="36"/>
  <c r="K51" i="36"/>
  <c r="N50" i="36"/>
  <c r="M50" i="36"/>
  <c r="L50" i="36"/>
  <c r="K50" i="36"/>
  <c r="N48" i="36"/>
  <c r="M48" i="36"/>
  <c r="L48" i="36"/>
  <c r="K48" i="36"/>
  <c r="N45" i="36"/>
  <c r="M45" i="36"/>
  <c r="L45" i="36"/>
  <c r="K45" i="36"/>
  <c r="N44" i="36"/>
  <c r="M44" i="36"/>
  <c r="L44" i="36"/>
  <c r="K44" i="36"/>
  <c r="N42" i="36"/>
  <c r="M42" i="36"/>
  <c r="L42" i="36"/>
  <c r="K42" i="36"/>
  <c r="N41" i="36"/>
  <c r="M41" i="36"/>
  <c r="L41" i="36"/>
  <c r="K41" i="36"/>
  <c r="N40" i="36"/>
  <c r="M40" i="36"/>
  <c r="L40" i="36"/>
  <c r="K40" i="36"/>
  <c r="N39" i="36"/>
  <c r="M39" i="36"/>
  <c r="L39" i="36"/>
  <c r="K39" i="36"/>
  <c r="N37" i="36"/>
  <c r="M37" i="36"/>
  <c r="L37" i="36"/>
  <c r="K37" i="36"/>
  <c r="N36" i="36"/>
  <c r="M36" i="36"/>
  <c r="L36" i="36"/>
  <c r="K36" i="36"/>
  <c r="N33" i="36"/>
  <c r="M33" i="36"/>
  <c r="L33" i="36"/>
  <c r="K33" i="36"/>
  <c r="G58" i="36"/>
  <c r="F58" i="36"/>
  <c r="D58" i="36"/>
  <c r="G57" i="36"/>
  <c r="F57" i="36"/>
  <c r="D57" i="36"/>
  <c r="G54" i="36"/>
  <c r="F54" i="36"/>
  <c r="D54" i="36"/>
  <c r="G53" i="36"/>
  <c r="F53" i="36"/>
  <c r="D53" i="36"/>
  <c r="G51" i="36"/>
  <c r="F51" i="36"/>
  <c r="D51" i="36"/>
  <c r="G48" i="36"/>
  <c r="F48" i="36"/>
  <c r="D48" i="36"/>
  <c r="G45" i="36"/>
  <c r="F45" i="36"/>
  <c r="D45" i="36"/>
  <c r="D44" i="36"/>
  <c r="G42" i="36"/>
  <c r="F42" i="36"/>
  <c r="D42" i="36"/>
  <c r="G41" i="36"/>
  <c r="F41" i="36"/>
  <c r="D41" i="36"/>
  <c r="G40" i="36"/>
  <c r="F40" i="36"/>
  <c r="D40" i="36"/>
  <c r="G39" i="36"/>
  <c r="F39" i="36"/>
  <c r="D39" i="36"/>
  <c r="G37" i="36"/>
  <c r="F37" i="36"/>
  <c r="D37" i="36"/>
  <c r="G36" i="36"/>
  <c r="F36" i="36"/>
  <c r="D36" i="36"/>
  <c r="G33" i="36"/>
  <c r="F33" i="36"/>
  <c r="D33" i="36"/>
  <c r="G29" i="36"/>
  <c r="F29" i="36"/>
  <c r="D29" i="36"/>
  <c r="N29" i="36"/>
  <c r="M29" i="36"/>
  <c r="L29" i="36"/>
  <c r="K29" i="36"/>
  <c r="N28" i="36"/>
  <c r="M28" i="36"/>
  <c r="L28" i="36"/>
  <c r="K28" i="36"/>
  <c r="N27" i="36"/>
  <c r="M27" i="36"/>
  <c r="L27" i="36"/>
  <c r="K27" i="36"/>
  <c r="N26" i="36"/>
  <c r="M26" i="36"/>
  <c r="L26" i="36"/>
  <c r="K26" i="36"/>
  <c r="N25" i="36"/>
  <c r="M25" i="36"/>
  <c r="L25" i="36"/>
  <c r="K25" i="36"/>
  <c r="N24" i="36"/>
  <c r="M24" i="36"/>
  <c r="L24" i="36"/>
  <c r="K24" i="36"/>
  <c r="N23" i="36"/>
  <c r="M23" i="36"/>
  <c r="L23" i="36"/>
  <c r="K23" i="36"/>
  <c r="N22" i="36"/>
  <c r="M22" i="36"/>
  <c r="L22" i="36"/>
  <c r="K22" i="36"/>
  <c r="N21" i="36"/>
  <c r="M21" i="36"/>
  <c r="L21" i="36"/>
  <c r="K21" i="36"/>
  <c r="N20" i="36"/>
  <c r="M20" i="36"/>
  <c r="L20" i="36"/>
  <c r="K20" i="36"/>
  <c r="N19" i="36"/>
  <c r="M19" i="36"/>
  <c r="L19" i="36"/>
  <c r="K19" i="36"/>
  <c r="N18" i="36"/>
  <c r="M18" i="36"/>
  <c r="L18" i="36"/>
  <c r="K18" i="36"/>
  <c r="N17" i="36"/>
  <c r="M17" i="36"/>
  <c r="L17" i="36"/>
  <c r="K17" i="36"/>
  <c r="N15" i="36"/>
  <c r="M15" i="36"/>
  <c r="L15" i="36"/>
  <c r="K15" i="36"/>
  <c r="N14" i="36"/>
  <c r="M14" i="36"/>
  <c r="L14" i="36"/>
  <c r="K14" i="36"/>
  <c r="N12" i="36"/>
  <c r="M12" i="36"/>
  <c r="L12" i="36"/>
  <c r="K12" i="36"/>
  <c r="N11" i="36"/>
  <c r="M11" i="36"/>
  <c r="L11" i="36"/>
  <c r="K11" i="36"/>
  <c r="N10" i="36"/>
  <c r="M10" i="36"/>
  <c r="L10" i="36"/>
  <c r="K10" i="36"/>
  <c r="N9" i="36"/>
  <c r="M9" i="36"/>
  <c r="L9" i="36"/>
  <c r="K9" i="36"/>
  <c r="G25" i="36"/>
  <c r="F25" i="36"/>
  <c r="D25" i="36"/>
  <c r="G22" i="36"/>
  <c r="F22" i="36"/>
  <c r="D22" i="36"/>
  <c r="G21" i="36"/>
  <c r="F21" i="36"/>
  <c r="D21" i="36"/>
  <c r="G20" i="36"/>
  <c r="F20" i="36"/>
  <c r="D20" i="36"/>
  <c r="G19" i="36"/>
  <c r="F19" i="36"/>
  <c r="D19" i="36"/>
  <c r="G17" i="36"/>
  <c r="F17" i="36"/>
  <c r="D17" i="36"/>
  <c r="G15" i="36"/>
  <c r="F15" i="36"/>
  <c r="D15" i="36"/>
  <c r="G14" i="36"/>
  <c r="F14" i="36"/>
  <c r="D14" i="36"/>
  <c r="G12" i="36"/>
  <c r="F12" i="36"/>
  <c r="D12" i="36"/>
  <c r="G9" i="36"/>
  <c r="F9" i="36"/>
  <c r="D9" i="36"/>
  <c r="N114" i="35"/>
  <c r="M114" i="35"/>
  <c r="L114" i="35"/>
  <c r="K114" i="35"/>
  <c r="N113" i="35"/>
  <c r="M113" i="35"/>
  <c r="L113" i="35"/>
  <c r="K113" i="35"/>
  <c r="D116" i="35"/>
  <c r="G114" i="35"/>
  <c r="F114" i="35"/>
  <c r="D114" i="35"/>
  <c r="G113" i="35"/>
  <c r="F113" i="35"/>
  <c r="D113" i="35"/>
  <c r="D109" i="35"/>
  <c r="D108" i="35"/>
  <c r="D107" i="35"/>
  <c r="D105" i="35"/>
  <c r="D104" i="35"/>
  <c r="D103" i="35"/>
  <c r="F98" i="35"/>
  <c r="D98" i="35"/>
  <c r="F97" i="35"/>
  <c r="D97" i="35"/>
  <c r="F96" i="35"/>
  <c r="D96" i="35"/>
  <c r="F95" i="35"/>
  <c r="D95" i="35"/>
  <c r="F91" i="35"/>
  <c r="D91" i="35"/>
  <c r="F87" i="35"/>
  <c r="D87" i="35"/>
  <c r="G86" i="35"/>
  <c r="F86" i="35"/>
  <c r="D86" i="35"/>
  <c r="G85" i="35"/>
  <c r="F85" i="35"/>
  <c r="D85" i="35"/>
  <c r="F81" i="35"/>
  <c r="D81" i="35"/>
  <c r="N109" i="35"/>
  <c r="M109" i="35"/>
  <c r="L109" i="35"/>
  <c r="K109" i="35"/>
  <c r="N108" i="35"/>
  <c r="M108" i="35"/>
  <c r="L108" i="35"/>
  <c r="K108" i="35"/>
  <c r="N107" i="35"/>
  <c r="M107" i="35"/>
  <c r="L107" i="35"/>
  <c r="K107" i="35"/>
  <c r="N105" i="35"/>
  <c r="M105" i="35"/>
  <c r="L105" i="35"/>
  <c r="K105" i="35"/>
  <c r="N104" i="35"/>
  <c r="M104" i="35"/>
  <c r="L104" i="35"/>
  <c r="K104" i="35"/>
  <c r="N103" i="35"/>
  <c r="M103" i="35"/>
  <c r="L103" i="35"/>
  <c r="K103" i="35"/>
  <c r="N100" i="35"/>
  <c r="M100" i="35"/>
  <c r="L100" i="35"/>
  <c r="K100" i="35"/>
  <c r="N99" i="35"/>
  <c r="M99" i="35"/>
  <c r="L99" i="35"/>
  <c r="K99" i="35"/>
  <c r="N98" i="35"/>
  <c r="M98" i="35"/>
  <c r="L98" i="35"/>
  <c r="K98" i="35"/>
  <c r="N97" i="35"/>
  <c r="M97" i="35"/>
  <c r="L97" i="35"/>
  <c r="K97" i="35"/>
  <c r="N96" i="35"/>
  <c r="M96" i="35"/>
  <c r="L96" i="35"/>
  <c r="K96" i="35"/>
  <c r="N95" i="35"/>
  <c r="M95" i="35"/>
  <c r="L95" i="35"/>
  <c r="K95" i="35"/>
  <c r="N94" i="35"/>
  <c r="M94" i="35"/>
  <c r="L94" i="35"/>
  <c r="K94" i="35"/>
  <c r="N92" i="35"/>
  <c r="M92" i="35"/>
  <c r="L92" i="35"/>
  <c r="K92" i="35"/>
  <c r="N91" i="35"/>
  <c r="M91" i="35"/>
  <c r="L91" i="35"/>
  <c r="K91" i="35"/>
  <c r="M88" i="35"/>
  <c r="N87" i="35"/>
  <c r="M87" i="35"/>
  <c r="L87" i="35"/>
  <c r="K87" i="35"/>
  <c r="N86" i="35"/>
  <c r="M86" i="35"/>
  <c r="L86" i="35"/>
  <c r="K86" i="35"/>
  <c r="N85" i="35"/>
  <c r="M85" i="35"/>
  <c r="L85" i="35"/>
  <c r="K85" i="35"/>
  <c r="N84" i="35"/>
  <c r="M84" i="35"/>
  <c r="L84" i="35"/>
  <c r="K84" i="35"/>
  <c r="N82" i="35"/>
  <c r="M82" i="35"/>
  <c r="L82" i="35"/>
  <c r="K82" i="35"/>
  <c r="N81" i="35"/>
  <c r="M81" i="35"/>
  <c r="L81" i="35"/>
  <c r="K81" i="35"/>
  <c r="N78" i="35"/>
  <c r="M78" i="35"/>
  <c r="L78" i="35"/>
  <c r="K78" i="35"/>
  <c r="N77" i="35"/>
  <c r="M77" i="35"/>
  <c r="L77" i="35"/>
  <c r="K77" i="35"/>
  <c r="M76" i="35"/>
  <c r="M75" i="35"/>
  <c r="M73" i="35"/>
  <c r="M72" i="35"/>
  <c r="M71" i="35"/>
  <c r="M70" i="35"/>
  <c r="F76" i="35"/>
  <c r="D76" i="35"/>
  <c r="F75" i="35"/>
  <c r="D75" i="35"/>
  <c r="F73" i="35"/>
  <c r="D73" i="35"/>
  <c r="F71" i="35"/>
  <c r="D71" i="35"/>
  <c r="F70" i="35"/>
  <c r="D70" i="35"/>
  <c r="N64" i="35"/>
  <c r="M64" i="35"/>
  <c r="L64" i="35"/>
  <c r="K64" i="35"/>
  <c r="N63" i="35"/>
  <c r="M63" i="35"/>
  <c r="L63" i="35"/>
  <c r="K63" i="35"/>
  <c r="N62" i="35"/>
  <c r="M62" i="35"/>
  <c r="L62" i="35"/>
  <c r="K62" i="35"/>
  <c r="N60" i="35"/>
  <c r="M60" i="35"/>
  <c r="L60" i="35"/>
  <c r="K60" i="35"/>
  <c r="N58" i="35"/>
  <c r="M58" i="35"/>
  <c r="L58" i="35"/>
  <c r="K58" i="35"/>
  <c r="N57" i="35"/>
  <c r="M57" i="35"/>
  <c r="L57" i="35"/>
  <c r="K57" i="35"/>
  <c r="N56" i="35"/>
  <c r="M56" i="35"/>
  <c r="L56" i="35"/>
  <c r="K56" i="35"/>
  <c r="N54" i="35"/>
  <c r="M54" i="35"/>
  <c r="L54" i="35"/>
  <c r="K54" i="35"/>
  <c r="N53" i="35"/>
  <c r="M53" i="35"/>
  <c r="L53" i="35"/>
  <c r="K53" i="35"/>
  <c r="N51" i="35"/>
  <c r="M51" i="35"/>
  <c r="L51" i="35"/>
  <c r="K51" i="35"/>
  <c r="N50" i="35"/>
  <c r="M50" i="35"/>
  <c r="L50" i="35"/>
  <c r="K50" i="35"/>
  <c r="N48" i="35"/>
  <c r="M48" i="35"/>
  <c r="L48" i="35"/>
  <c r="K48" i="35"/>
  <c r="N45" i="35"/>
  <c r="M45" i="35"/>
  <c r="L45" i="35"/>
  <c r="K45" i="35"/>
  <c r="N44" i="35"/>
  <c r="M44" i="35"/>
  <c r="L44" i="35"/>
  <c r="K44" i="35"/>
  <c r="N42" i="35"/>
  <c r="M42" i="35"/>
  <c r="L42" i="35"/>
  <c r="K42" i="35"/>
  <c r="N41" i="35"/>
  <c r="M41" i="35"/>
  <c r="L41" i="35"/>
  <c r="K41" i="35"/>
  <c r="N40" i="35"/>
  <c r="M40" i="35"/>
  <c r="L40" i="35"/>
  <c r="K40" i="35"/>
  <c r="N39" i="35"/>
  <c r="M39" i="35"/>
  <c r="L39" i="35"/>
  <c r="K39" i="35"/>
  <c r="N37" i="35"/>
  <c r="M37" i="35"/>
  <c r="L37" i="35"/>
  <c r="K37" i="35"/>
  <c r="N36" i="35"/>
  <c r="M36" i="35"/>
  <c r="L36" i="35"/>
  <c r="K36" i="35"/>
  <c r="N33" i="35"/>
  <c r="M33" i="35"/>
  <c r="L33" i="35"/>
  <c r="K33" i="35"/>
  <c r="G58" i="35"/>
  <c r="F58" i="35"/>
  <c r="D58" i="35"/>
  <c r="G57" i="35"/>
  <c r="F57" i="35"/>
  <c r="D57" i="35"/>
  <c r="G54" i="35"/>
  <c r="F54" i="35"/>
  <c r="D54" i="35"/>
  <c r="G53" i="35"/>
  <c r="F53" i="35"/>
  <c r="D53" i="35"/>
  <c r="G51" i="35"/>
  <c r="F51" i="35"/>
  <c r="D51" i="35"/>
  <c r="G48" i="35"/>
  <c r="F48" i="35"/>
  <c r="D48" i="35"/>
  <c r="G45" i="35"/>
  <c r="F45" i="35"/>
  <c r="D45" i="35"/>
  <c r="D44" i="35"/>
  <c r="G42" i="35"/>
  <c r="F42" i="35"/>
  <c r="D42" i="35"/>
  <c r="G41" i="35"/>
  <c r="F41" i="35"/>
  <c r="D41" i="35"/>
  <c r="G40" i="35"/>
  <c r="F40" i="35"/>
  <c r="D40" i="35"/>
  <c r="G39" i="35"/>
  <c r="F39" i="35"/>
  <c r="D39" i="35"/>
  <c r="G37" i="35"/>
  <c r="F37" i="35"/>
  <c r="D37" i="35"/>
  <c r="G36" i="35"/>
  <c r="F36" i="35"/>
  <c r="D36" i="35"/>
  <c r="G33" i="35"/>
  <c r="F33" i="35"/>
  <c r="D33" i="35"/>
  <c r="G29" i="35"/>
  <c r="F29" i="35"/>
  <c r="D29" i="35"/>
  <c r="N29" i="35"/>
  <c r="M29" i="35"/>
  <c r="L29" i="35"/>
  <c r="K29" i="35"/>
  <c r="N28" i="35"/>
  <c r="M28" i="35"/>
  <c r="L28" i="35"/>
  <c r="K28" i="35"/>
  <c r="N27" i="35"/>
  <c r="M27" i="35"/>
  <c r="L27" i="35"/>
  <c r="K27" i="35"/>
  <c r="N26" i="35"/>
  <c r="M26" i="35"/>
  <c r="L26" i="35"/>
  <c r="K26" i="35"/>
  <c r="N25" i="35"/>
  <c r="M25" i="35"/>
  <c r="L25" i="35"/>
  <c r="K25" i="35"/>
  <c r="N24" i="35"/>
  <c r="M24" i="35"/>
  <c r="L24" i="35"/>
  <c r="K24" i="35"/>
  <c r="N23" i="35"/>
  <c r="M23" i="35"/>
  <c r="L23" i="35"/>
  <c r="K23" i="35"/>
  <c r="N22" i="35"/>
  <c r="M22" i="35"/>
  <c r="L22" i="35"/>
  <c r="K22" i="35"/>
  <c r="N21" i="35"/>
  <c r="M21" i="35"/>
  <c r="L21" i="35"/>
  <c r="K21" i="35"/>
  <c r="N20" i="35"/>
  <c r="M20" i="35"/>
  <c r="L20" i="35"/>
  <c r="K20" i="35"/>
  <c r="N19" i="35"/>
  <c r="M19" i="35"/>
  <c r="L19" i="35"/>
  <c r="K19" i="35"/>
  <c r="N18" i="35"/>
  <c r="M18" i="35"/>
  <c r="L18" i="35"/>
  <c r="K18" i="35"/>
  <c r="N17" i="35"/>
  <c r="M17" i="35"/>
  <c r="L17" i="35"/>
  <c r="K17" i="35"/>
  <c r="N15" i="35"/>
  <c r="M15" i="35"/>
  <c r="L15" i="35"/>
  <c r="K15" i="35"/>
  <c r="N14" i="35"/>
  <c r="M14" i="35"/>
  <c r="L14" i="35"/>
  <c r="K14" i="35"/>
  <c r="N12" i="35"/>
  <c r="M12" i="35"/>
  <c r="L12" i="35"/>
  <c r="K12" i="35"/>
  <c r="N11" i="35"/>
  <c r="M11" i="35"/>
  <c r="L11" i="35"/>
  <c r="K11" i="35"/>
  <c r="N10" i="35"/>
  <c r="M10" i="35"/>
  <c r="L10" i="35"/>
  <c r="K10" i="35"/>
  <c r="N9" i="35"/>
  <c r="M9" i="35"/>
  <c r="L9" i="35"/>
  <c r="K9" i="35"/>
  <c r="G25" i="35"/>
  <c r="F25" i="35"/>
  <c r="D25" i="35"/>
  <c r="G22" i="35"/>
  <c r="F22" i="35"/>
  <c r="D22" i="35"/>
  <c r="G21" i="35"/>
  <c r="F21" i="35"/>
  <c r="D21" i="35"/>
  <c r="G20" i="35"/>
  <c r="F20" i="35"/>
  <c r="D20" i="35"/>
  <c r="G19" i="35"/>
  <c r="F19" i="35"/>
  <c r="D19" i="35"/>
  <c r="G17" i="35"/>
  <c r="F17" i="35"/>
  <c r="D17" i="35"/>
  <c r="G15" i="35"/>
  <c r="F15" i="35"/>
  <c r="D15" i="35"/>
  <c r="G14" i="35"/>
  <c r="F14" i="35"/>
  <c r="D14" i="35"/>
  <c r="G12" i="35"/>
  <c r="F12" i="35"/>
  <c r="D12" i="35"/>
  <c r="G9" i="35"/>
  <c r="F9" i="35"/>
  <c r="D9" i="35"/>
  <c r="N114" i="34"/>
  <c r="M114" i="34"/>
  <c r="L114" i="34"/>
  <c r="K114" i="34"/>
  <c r="N113" i="34"/>
  <c r="M113" i="34"/>
  <c r="L113" i="34"/>
  <c r="K113" i="34"/>
  <c r="D116" i="34"/>
  <c r="G114" i="34"/>
  <c r="F114" i="34"/>
  <c r="D114" i="34"/>
  <c r="G113" i="34"/>
  <c r="F113" i="34"/>
  <c r="D113" i="34"/>
  <c r="D109" i="34"/>
  <c r="D108" i="34"/>
  <c r="D107" i="34"/>
  <c r="D105" i="34"/>
  <c r="D104" i="34"/>
  <c r="D103" i="34"/>
  <c r="F98" i="34"/>
  <c r="D98" i="34"/>
  <c r="F97" i="34"/>
  <c r="D97" i="34"/>
  <c r="F96" i="34"/>
  <c r="D96" i="34"/>
  <c r="F95" i="34"/>
  <c r="D95" i="34"/>
  <c r="F91" i="34"/>
  <c r="D91" i="34"/>
  <c r="F87" i="34"/>
  <c r="D87" i="34"/>
  <c r="G86" i="34"/>
  <c r="F86" i="34"/>
  <c r="D86" i="34"/>
  <c r="G85" i="34"/>
  <c r="F85" i="34"/>
  <c r="D85" i="34"/>
  <c r="F81" i="34"/>
  <c r="D81" i="34"/>
  <c r="N109" i="34"/>
  <c r="M109" i="34"/>
  <c r="L109" i="34"/>
  <c r="K109" i="34"/>
  <c r="N108" i="34"/>
  <c r="M108" i="34"/>
  <c r="L108" i="34"/>
  <c r="K108" i="34"/>
  <c r="N107" i="34"/>
  <c r="M107" i="34"/>
  <c r="L107" i="34"/>
  <c r="K107" i="34"/>
  <c r="N105" i="34"/>
  <c r="M105" i="34"/>
  <c r="L105" i="34"/>
  <c r="K105" i="34"/>
  <c r="N104" i="34"/>
  <c r="M104" i="34"/>
  <c r="L104" i="34"/>
  <c r="K104" i="34"/>
  <c r="N103" i="34"/>
  <c r="M103" i="34"/>
  <c r="L103" i="34"/>
  <c r="K103" i="34"/>
  <c r="N100" i="34"/>
  <c r="M100" i="34"/>
  <c r="L100" i="34"/>
  <c r="K100" i="34"/>
  <c r="N99" i="34"/>
  <c r="M99" i="34"/>
  <c r="L99" i="34"/>
  <c r="K99" i="34"/>
  <c r="N98" i="34"/>
  <c r="M98" i="34"/>
  <c r="L98" i="34"/>
  <c r="K98" i="34"/>
  <c r="N97" i="34"/>
  <c r="M97" i="34"/>
  <c r="L97" i="34"/>
  <c r="K97" i="34"/>
  <c r="N96" i="34"/>
  <c r="M96" i="34"/>
  <c r="L96" i="34"/>
  <c r="K96" i="34"/>
  <c r="N95" i="34"/>
  <c r="M95" i="34"/>
  <c r="L95" i="34"/>
  <c r="K95" i="34"/>
  <c r="N94" i="34"/>
  <c r="M94" i="34"/>
  <c r="L94" i="34"/>
  <c r="K94" i="34"/>
  <c r="N92" i="34"/>
  <c r="M92" i="34"/>
  <c r="L92" i="34"/>
  <c r="K92" i="34"/>
  <c r="N91" i="34"/>
  <c r="M91" i="34"/>
  <c r="L91" i="34"/>
  <c r="K91" i="34"/>
  <c r="M88" i="34"/>
  <c r="N87" i="34"/>
  <c r="M87" i="34"/>
  <c r="L87" i="34"/>
  <c r="K87" i="34"/>
  <c r="N86" i="34"/>
  <c r="M86" i="34"/>
  <c r="L86" i="34"/>
  <c r="K86" i="34"/>
  <c r="N85" i="34"/>
  <c r="M85" i="34"/>
  <c r="L85" i="34"/>
  <c r="K85" i="34"/>
  <c r="N84" i="34"/>
  <c r="M84" i="34"/>
  <c r="L84" i="34"/>
  <c r="K84" i="34"/>
  <c r="N82" i="34"/>
  <c r="M82" i="34"/>
  <c r="L82" i="34"/>
  <c r="K82" i="34"/>
  <c r="N81" i="34"/>
  <c r="M81" i="34"/>
  <c r="L81" i="34"/>
  <c r="K81" i="34"/>
  <c r="N78" i="34"/>
  <c r="M78" i="34"/>
  <c r="L78" i="34"/>
  <c r="K78" i="34"/>
  <c r="N77" i="34"/>
  <c r="M77" i="34"/>
  <c r="L77" i="34"/>
  <c r="K77" i="34"/>
  <c r="M76" i="34"/>
  <c r="M75" i="34"/>
  <c r="M73" i="34"/>
  <c r="M72" i="34"/>
  <c r="M71" i="34"/>
  <c r="M70" i="34"/>
  <c r="F76" i="34"/>
  <c r="D76" i="34"/>
  <c r="F75" i="34"/>
  <c r="D75" i="34"/>
  <c r="F73" i="34"/>
  <c r="D73" i="34"/>
  <c r="F71" i="34"/>
  <c r="D71" i="34"/>
  <c r="F70" i="34"/>
  <c r="D70" i="34"/>
  <c r="N64" i="34"/>
  <c r="M64" i="34"/>
  <c r="L64" i="34"/>
  <c r="K64" i="34"/>
  <c r="N63" i="34"/>
  <c r="M63" i="34"/>
  <c r="L63" i="34"/>
  <c r="K63" i="34"/>
  <c r="N62" i="34"/>
  <c r="M62" i="34"/>
  <c r="L62" i="34"/>
  <c r="K62" i="34"/>
  <c r="N60" i="34"/>
  <c r="M60" i="34"/>
  <c r="L60" i="34"/>
  <c r="K60" i="34"/>
  <c r="N58" i="34"/>
  <c r="M58" i="34"/>
  <c r="L58" i="34"/>
  <c r="K58" i="34"/>
  <c r="N57" i="34"/>
  <c r="M57" i="34"/>
  <c r="L57" i="34"/>
  <c r="K57" i="34"/>
  <c r="N56" i="34"/>
  <c r="M56" i="34"/>
  <c r="L56" i="34"/>
  <c r="K56" i="34"/>
  <c r="N54" i="34"/>
  <c r="M54" i="34"/>
  <c r="L54" i="34"/>
  <c r="K54" i="34"/>
  <c r="N53" i="34"/>
  <c r="M53" i="34"/>
  <c r="L53" i="34"/>
  <c r="K53" i="34"/>
  <c r="N51" i="34"/>
  <c r="M51" i="34"/>
  <c r="L51" i="34"/>
  <c r="K51" i="34"/>
  <c r="N50" i="34"/>
  <c r="M50" i="34"/>
  <c r="L50" i="34"/>
  <c r="K50" i="34"/>
  <c r="N48" i="34"/>
  <c r="M48" i="34"/>
  <c r="L48" i="34"/>
  <c r="K48" i="34"/>
  <c r="N45" i="34"/>
  <c r="M45" i="34"/>
  <c r="L45" i="34"/>
  <c r="K45" i="34"/>
  <c r="N44" i="34"/>
  <c r="M44" i="34"/>
  <c r="L44" i="34"/>
  <c r="K44" i="34"/>
  <c r="N42" i="34"/>
  <c r="M42" i="34"/>
  <c r="L42" i="34"/>
  <c r="K42" i="34"/>
  <c r="N41" i="34"/>
  <c r="M41" i="34"/>
  <c r="L41" i="34"/>
  <c r="K41" i="34"/>
  <c r="N40" i="34"/>
  <c r="M40" i="34"/>
  <c r="L40" i="34"/>
  <c r="K40" i="34"/>
  <c r="N39" i="34"/>
  <c r="M39" i="34"/>
  <c r="L39" i="34"/>
  <c r="K39" i="34"/>
  <c r="N37" i="34"/>
  <c r="M37" i="34"/>
  <c r="L37" i="34"/>
  <c r="K37" i="34"/>
  <c r="N36" i="34"/>
  <c r="M36" i="34"/>
  <c r="L36" i="34"/>
  <c r="K36" i="34"/>
  <c r="N33" i="34"/>
  <c r="M33" i="34"/>
  <c r="L33" i="34"/>
  <c r="K33" i="34"/>
  <c r="G58" i="34"/>
  <c r="F58" i="34"/>
  <c r="D58" i="34"/>
  <c r="G57" i="34"/>
  <c r="F57" i="34"/>
  <c r="D57" i="34"/>
  <c r="G54" i="34"/>
  <c r="F54" i="34"/>
  <c r="D54" i="34"/>
  <c r="G53" i="34"/>
  <c r="F53" i="34"/>
  <c r="D53" i="34"/>
  <c r="G51" i="34"/>
  <c r="F51" i="34"/>
  <c r="D51" i="34"/>
  <c r="G48" i="34"/>
  <c r="F48" i="34"/>
  <c r="D48" i="34"/>
  <c r="G45" i="34"/>
  <c r="F45" i="34"/>
  <c r="D45" i="34"/>
  <c r="D44" i="34"/>
  <c r="G42" i="34"/>
  <c r="F42" i="34"/>
  <c r="D42" i="34"/>
  <c r="G41" i="34"/>
  <c r="F41" i="34"/>
  <c r="D41" i="34"/>
  <c r="G40" i="34"/>
  <c r="F40" i="34"/>
  <c r="D40" i="34"/>
  <c r="G39" i="34"/>
  <c r="F39" i="34"/>
  <c r="D39" i="34"/>
  <c r="G37" i="34"/>
  <c r="F37" i="34"/>
  <c r="D37" i="34"/>
  <c r="G36" i="34"/>
  <c r="F36" i="34"/>
  <c r="D36" i="34"/>
  <c r="G33" i="34"/>
  <c r="F33" i="34"/>
  <c r="D33" i="34"/>
  <c r="G29" i="34"/>
  <c r="F29" i="34"/>
  <c r="D29" i="34"/>
  <c r="N29" i="34"/>
  <c r="M29" i="34"/>
  <c r="L29" i="34"/>
  <c r="K29" i="34"/>
  <c r="N28" i="34"/>
  <c r="M28" i="34"/>
  <c r="L28" i="34"/>
  <c r="K28" i="34"/>
  <c r="N27" i="34"/>
  <c r="M27" i="34"/>
  <c r="L27" i="34"/>
  <c r="K27" i="34"/>
  <c r="N26" i="34"/>
  <c r="M26" i="34"/>
  <c r="L26" i="34"/>
  <c r="K26" i="34"/>
  <c r="N25" i="34"/>
  <c r="M25" i="34"/>
  <c r="L25" i="34"/>
  <c r="K25" i="34"/>
  <c r="N24" i="34"/>
  <c r="M24" i="34"/>
  <c r="L24" i="34"/>
  <c r="K24" i="34"/>
  <c r="N23" i="34"/>
  <c r="M23" i="34"/>
  <c r="L23" i="34"/>
  <c r="K23" i="34"/>
  <c r="N22" i="34"/>
  <c r="M22" i="34"/>
  <c r="L22" i="34"/>
  <c r="K22" i="34"/>
  <c r="N21" i="34"/>
  <c r="M21" i="34"/>
  <c r="L21" i="34"/>
  <c r="K21" i="34"/>
  <c r="N20" i="34"/>
  <c r="M20" i="34"/>
  <c r="L20" i="34"/>
  <c r="K20" i="34"/>
  <c r="N19" i="34"/>
  <c r="M19" i="34"/>
  <c r="L19" i="34"/>
  <c r="K19" i="34"/>
  <c r="N18" i="34"/>
  <c r="M18" i="34"/>
  <c r="L18" i="34"/>
  <c r="K18" i="34"/>
  <c r="N17" i="34"/>
  <c r="M17" i="34"/>
  <c r="L17" i="34"/>
  <c r="K17" i="34"/>
  <c r="N15" i="34"/>
  <c r="M15" i="34"/>
  <c r="L15" i="34"/>
  <c r="K15" i="34"/>
  <c r="N14" i="34"/>
  <c r="M14" i="34"/>
  <c r="L14" i="34"/>
  <c r="K14" i="34"/>
  <c r="N12" i="34"/>
  <c r="M12" i="34"/>
  <c r="L12" i="34"/>
  <c r="K12" i="34"/>
  <c r="N11" i="34"/>
  <c r="M11" i="34"/>
  <c r="L11" i="34"/>
  <c r="K11" i="34"/>
  <c r="N10" i="34"/>
  <c r="M10" i="34"/>
  <c r="L10" i="34"/>
  <c r="K10" i="34"/>
  <c r="N9" i="34"/>
  <c r="M9" i="34"/>
  <c r="L9" i="34"/>
  <c r="K9" i="34"/>
  <c r="G25" i="34"/>
  <c r="F25" i="34"/>
  <c r="D25" i="34"/>
  <c r="G22" i="34"/>
  <c r="F22" i="34"/>
  <c r="D22" i="34"/>
  <c r="G21" i="34"/>
  <c r="F21" i="34"/>
  <c r="D21" i="34"/>
  <c r="G20" i="34"/>
  <c r="F20" i="34"/>
  <c r="D20" i="34"/>
  <c r="G19" i="34"/>
  <c r="F19" i="34"/>
  <c r="D19" i="34"/>
  <c r="G17" i="34"/>
  <c r="F17" i="34"/>
  <c r="D17" i="34"/>
  <c r="G15" i="34"/>
  <c r="F15" i="34"/>
  <c r="D15" i="34"/>
  <c r="G14" i="34"/>
  <c r="F14" i="34"/>
  <c r="D14" i="34"/>
  <c r="G12" i="34"/>
  <c r="F12" i="34"/>
  <c r="D12" i="34"/>
  <c r="G9" i="34"/>
  <c r="F9" i="34"/>
  <c r="D9" i="34"/>
  <c r="N114" i="33"/>
  <c r="M114" i="33"/>
  <c r="L114" i="33"/>
  <c r="K114" i="33"/>
  <c r="N113" i="33"/>
  <c r="M113" i="33"/>
  <c r="L113" i="33"/>
  <c r="K113" i="33"/>
  <c r="D116" i="33"/>
  <c r="G114" i="33"/>
  <c r="F114" i="33"/>
  <c r="D114" i="33"/>
  <c r="G113" i="33"/>
  <c r="F113" i="33"/>
  <c r="D113" i="33"/>
  <c r="D109" i="33"/>
  <c r="D108" i="33"/>
  <c r="D107" i="33"/>
  <c r="D105" i="33"/>
  <c r="D104" i="33"/>
  <c r="D103" i="33"/>
  <c r="F98" i="33"/>
  <c r="D98" i="33"/>
  <c r="F97" i="33"/>
  <c r="D97" i="33"/>
  <c r="F96" i="33"/>
  <c r="D96" i="33"/>
  <c r="F95" i="33"/>
  <c r="D95" i="33"/>
  <c r="F91" i="33"/>
  <c r="D91" i="33"/>
  <c r="F87" i="33"/>
  <c r="D87" i="33"/>
  <c r="G86" i="33"/>
  <c r="F86" i="33"/>
  <c r="D86" i="33"/>
  <c r="G85" i="33"/>
  <c r="F85" i="33"/>
  <c r="D85" i="33"/>
  <c r="F81" i="33"/>
  <c r="D81" i="33"/>
  <c r="N109" i="33"/>
  <c r="M109" i="33"/>
  <c r="L109" i="33"/>
  <c r="K109" i="33"/>
  <c r="N108" i="33"/>
  <c r="M108" i="33"/>
  <c r="L108" i="33"/>
  <c r="K108" i="33"/>
  <c r="N107" i="33"/>
  <c r="M107" i="33"/>
  <c r="L107" i="33"/>
  <c r="K107" i="33"/>
  <c r="N105" i="33"/>
  <c r="M105" i="33"/>
  <c r="L105" i="33"/>
  <c r="K105" i="33"/>
  <c r="N104" i="33"/>
  <c r="M104" i="33"/>
  <c r="L104" i="33"/>
  <c r="K104" i="33"/>
  <c r="N103" i="33"/>
  <c r="M103" i="33"/>
  <c r="L103" i="33"/>
  <c r="K103" i="33"/>
  <c r="N100" i="33"/>
  <c r="M100" i="33"/>
  <c r="L100" i="33"/>
  <c r="K100" i="33"/>
  <c r="N99" i="33"/>
  <c r="M99" i="33"/>
  <c r="L99" i="33"/>
  <c r="K99" i="33"/>
  <c r="N98" i="33"/>
  <c r="M98" i="33"/>
  <c r="L98" i="33"/>
  <c r="K98" i="33"/>
  <c r="N97" i="33"/>
  <c r="M97" i="33"/>
  <c r="L97" i="33"/>
  <c r="K97" i="33"/>
  <c r="N96" i="33"/>
  <c r="M96" i="33"/>
  <c r="L96" i="33"/>
  <c r="K96" i="33"/>
  <c r="N95" i="33"/>
  <c r="M95" i="33"/>
  <c r="L95" i="33"/>
  <c r="K95" i="33"/>
  <c r="N94" i="33"/>
  <c r="M94" i="33"/>
  <c r="L94" i="33"/>
  <c r="K94" i="33"/>
  <c r="N92" i="33"/>
  <c r="M92" i="33"/>
  <c r="L92" i="33"/>
  <c r="K92" i="33"/>
  <c r="N91" i="33"/>
  <c r="M91" i="33"/>
  <c r="L91" i="33"/>
  <c r="K91" i="33"/>
  <c r="M88" i="33"/>
  <c r="N87" i="33"/>
  <c r="M87" i="33"/>
  <c r="L87" i="33"/>
  <c r="K87" i="33"/>
  <c r="N86" i="33"/>
  <c r="M86" i="33"/>
  <c r="L86" i="33"/>
  <c r="K86" i="33"/>
  <c r="N85" i="33"/>
  <c r="M85" i="33"/>
  <c r="L85" i="33"/>
  <c r="K85" i="33"/>
  <c r="N84" i="33"/>
  <c r="M84" i="33"/>
  <c r="L84" i="33"/>
  <c r="K84" i="33"/>
  <c r="N82" i="33"/>
  <c r="M82" i="33"/>
  <c r="L82" i="33"/>
  <c r="K82" i="33"/>
  <c r="N81" i="33"/>
  <c r="M81" i="33"/>
  <c r="L81" i="33"/>
  <c r="K81" i="33"/>
  <c r="N78" i="33"/>
  <c r="M78" i="33"/>
  <c r="L78" i="33"/>
  <c r="K78" i="33"/>
  <c r="N77" i="33"/>
  <c r="M77" i="33"/>
  <c r="L77" i="33"/>
  <c r="K77" i="33"/>
  <c r="M76" i="33"/>
  <c r="M75" i="33"/>
  <c r="M73" i="33"/>
  <c r="M72" i="33"/>
  <c r="M71" i="33"/>
  <c r="M70" i="33"/>
  <c r="F76" i="33"/>
  <c r="D76" i="33"/>
  <c r="F75" i="33"/>
  <c r="D75" i="33"/>
  <c r="F73" i="33"/>
  <c r="D73" i="33"/>
  <c r="F71" i="33"/>
  <c r="D71" i="33"/>
  <c r="F70" i="33"/>
  <c r="D70" i="33"/>
  <c r="N64" i="33"/>
  <c r="M64" i="33"/>
  <c r="L64" i="33"/>
  <c r="K64" i="33"/>
  <c r="N63" i="33"/>
  <c r="M63" i="33"/>
  <c r="L63" i="33"/>
  <c r="K63" i="33"/>
  <c r="N62" i="33"/>
  <c r="M62" i="33"/>
  <c r="L62" i="33"/>
  <c r="K62" i="33"/>
  <c r="N60" i="33"/>
  <c r="M60" i="33"/>
  <c r="L60" i="33"/>
  <c r="K60" i="33"/>
  <c r="N58" i="33"/>
  <c r="M58" i="33"/>
  <c r="L58" i="33"/>
  <c r="K58" i="33"/>
  <c r="N57" i="33"/>
  <c r="M57" i="33"/>
  <c r="L57" i="33"/>
  <c r="K57" i="33"/>
  <c r="N56" i="33"/>
  <c r="M56" i="33"/>
  <c r="L56" i="33"/>
  <c r="K56" i="33"/>
  <c r="N54" i="33"/>
  <c r="M54" i="33"/>
  <c r="L54" i="33"/>
  <c r="K54" i="33"/>
  <c r="N53" i="33"/>
  <c r="M53" i="33"/>
  <c r="L53" i="33"/>
  <c r="K53" i="33"/>
  <c r="N51" i="33"/>
  <c r="M51" i="33"/>
  <c r="L51" i="33"/>
  <c r="K51" i="33"/>
  <c r="N50" i="33"/>
  <c r="M50" i="33"/>
  <c r="L50" i="33"/>
  <c r="K50" i="33"/>
  <c r="N48" i="33"/>
  <c r="M48" i="33"/>
  <c r="L48" i="33"/>
  <c r="K48" i="33"/>
  <c r="N45" i="33"/>
  <c r="M45" i="33"/>
  <c r="L45" i="33"/>
  <c r="K45" i="33"/>
  <c r="N44" i="33"/>
  <c r="M44" i="33"/>
  <c r="L44" i="33"/>
  <c r="K44" i="33"/>
  <c r="N42" i="33"/>
  <c r="M42" i="33"/>
  <c r="L42" i="33"/>
  <c r="K42" i="33"/>
  <c r="N41" i="33"/>
  <c r="M41" i="33"/>
  <c r="L41" i="33"/>
  <c r="K41" i="33"/>
  <c r="N40" i="33"/>
  <c r="M40" i="33"/>
  <c r="L40" i="33"/>
  <c r="K40" i="33"/>
  <c r="N39" i="33"/>
  <c r="M39" i="33"/>
  <c r="L39" i="33"/>
  <c r="K39" i="33"/>
  <c r="N37" i="33"/>
  <c r="M37" i="33"/>
  <c r="L37" i="33"/>
  <c r="K37" i="33"/>
  <c r="N36" i="33"/>
  <c r="M36" i="33"/>
  <c r="L36" i="33"/>
  <c r="K36" i="33"/>
  <c r="N33" i="33"/>
  <c r="M33" i="33"/>
  <c r="L33" i="33"/>
  <c r="K33" i="33"/>
  <c r="G58" i="33"/>
  <c r="F58" i="33"/>
  <c r="D58" i="33"/>
  <c r="G57" i="33"/>
  <c r="F57" i="33"/>
  <c r="D57" i="33"/>
  <c r="G54" i="33"/>
  <c r="F54" i="33"/>
  <c r="D54" i="33"/>
  <c r="G53" i="33"/>
  <c r="F53" i="33"/>
  <c r="D53" i="33"/>
  <c r="G51" i="33"/>
  <c r="F51" i="33"/>
  <c r="D51" i="33"/>
  <c r="G48" i="33"/>
  <c r="F48" i="33"/>
  <c r="D48" i="33"/>
  <c r="G45" i="33"/>
  <c r="F45" i="33"/>
  <c r="D45" i="33"/>
  <c r="D44" i="33"/>
  <c r="G42" i="33"/>
  <c r="F42" i="33"/>
  <c r="D42" i="33"/>
  <c r="G41" i="33"/>
  <c r="F41" i="33"/>
  <c r="D41" i="33"/>
  <c r="G40" i="33"/>
  <c r="F40" i="33"/>
  <c r="D40" i="33"/>
  <c r="G39" i="33"/>
  <c r="F39" i="33"/>
  <c r="D39" i="33"/>
  <c r="G37" i="33"/>
  <c r="F37" i="33"/>
  <c r="D37" i="33"/>
  <c r="G36" i="33"/>
  <c r="F36" i="33"/>
  <c r="D36" i="33"/>
  <c r="G33" i="33"/>
  <c r="F33" i="33"/>
  <c r="D33" i="33"/>
  <c r="G29" i="33"/>
  <c r="F29" i="33"/>
  <c r="D29" i="33"/>
  <c r="N29" i="33"/>
  <c r="M29" i="33"/>
  <c r="L29" i="33"/>
  <c r="K29" i="33"/>
  <c r="N28" i="33"/>
  <c r="M28" i="33"/>
  <c r="L28" i="33"/>
  <c r="K28" i="33"/>
  <c r="N27" i="33"/>
  <c r="M27" i="33"/>
  <c r="L27" i="33"/>
  <c r="K27" i="33"/>
  <c r="N26" i="33"/>
  <c r="M26" i="33"/>
  <c r="L26" i="33"/>
  <c r="K26" i="33"/>
  <c r="N25" i="33"/>
  <c r="M25" i="33"/>
  <c r="L25" i="33"/>
  <c r="K25" i="33"/>
  <c r="N24" i="33"/>
  <c r="M24" i="33"/>
  <c r="L24" i="33"/>
  <c r="K24" i="33"/>
  <c r="N23" i="33"/>
  <c r="M23" i="33"/>
  <c r="L23" i="33"/>
  <c r="K23" i="33"/>
  <c r="N22" i="33"/>
  <c r="M22" i="33"/>
  <c r="L22" i="33"/>
  <c r="K22" i="33"/>
  <c r="N21" i="33"/>
  <c r="M21" i="33"/>
  <c r="L21" i="33"/>
  <c r="K21" i="33"/>
  <c r="N20" i="33"/>
  <c r="M20" i="33"/>
  <c r="L20" i="33"/>
  <c r="K20" i="33"/>
  <c r="N19" i="33"/>
  <c r="M19" i="33"/>
  <c r="L19" i="33"/>
  <c r="K19" i="33"/>
  <c r="N18" i="33"/>
  <c r="M18" i="33"/>
  <c r="L18" i="33"/>
  <c r="K18" i="33"/>
  <c r="N17" i="33"/>
  <c r="M17" i="33"/>
  <c r="L17" i="33"/>
  <c r="K17" i="33"/>
  <c r="N15" i="33"/>
  <c r="M15" i="33"/>
  <c r="L15" i="33"/>
  <c r="K15" i="33"/>
  <c r="N14" i="33"/>
  <c r="M14" i="33"/>
  <c r="L14" i="33"/>
  <c r="K14" i="33"/>
  <c r="N12" i="33"/>
  <c r="M12" i="33"/>
  <c r="L12" i="33"/>
  <c r="K12" i="33"/>
  <c r="N11" i="33"/>
  <c r="M11" i="33"/>
  <c r="L11" i="33"/>
  <c r="K11" i="33"/>
  <c r="N10" i="33"/>
  <c r="M10" i="33"/>
  <c r="L10" i="33"/>
  <c r="K10" i="33"/>
  <c r="N9" i="33"/>
  <c r="M9" i="33"/>
  <c r="L9" i="33"/>
  <c r="K9" i="33"/>
  <c r="G25" i="33"/>
  <c r="F25" i="33"/>
  <c r="D25" i="33"/>
  <c r="G22" i="33"/>
  <c r="F22" i="33"/>
  <c r="D22" i="33"/>
  <c r="G21" i="33"/>
  <c r="F21" i="33"/>
  <c r="D21" i="33"/>
  <c r="G20" i="33"/>
  <c r="F20" i="33"/>
  <c r="D20" i="33"/>
  <c r="G19" i="33"/>
  <c r="F19" i="33"/>
  <c r="D19" i="33"/>
  <c r="G17" i="33"/>
  <c r="F17" i="33"/>
  <c r="D17" i="33"/>
  <c r="G15" i="33"/>
  <c r="F15" i="33"/>
  <c r="D15" i="33"/>
  <c r="G14" i="33"/>
  <c r="F14" i="33"/>
  <c r="D14" i="33"/>
  <c r="G12" i="33"/>
  <c r="F12" i="33"/>
  <c r="D12" i="33"/>
  <c r="G9" i="33"/>
  <c r="F9" i="33"/>
  <c r="D9" i="33"/>
  <c r="N114" i="32"/>
  <c r="M114" i="32"/>
  <c r="L114" i="32"/>
  <c r="K114" i="32"/>
  <c r="N113" i="32"/>
  <c r="M113" i="32"/>
  <c r="L113" i="32"/>
  <c r="K113" i="32"/>
  <c r="D116" i="32"/>
  <c r="G114" i="32"/>
  <c r="F114" i="32"/>
  <c r="D114" i="32"/>
  <c r="G113" i="32"/>
  <c r="F113" i="32"/>
  <c r="D113" i="32"/>
  <c r="D109" i="32"/>
  <c r="D108" i="32"/>
  <c r="D107" i="32"/>
  <c r="D105" i="32"/>
  <c r="D104" i="32"/>
  <c r="D103" i="32"/>
  <c r="F98" i="32"/>
  <c r="D98" i="32"/>
  <c r="F97" i="32"/>
  <c r="D97" i="32"/>
  <c r="F96" i="32"/>
  <c r="D96" i="32"/>
  <c r="F95" i="32"/>
  <c r="D95" i="32"/>
  <c r="F91" i="32"/>
  <c r="D91" i="32"/>
  <c r="F87" i="32"/>
  <c r="D87" i="32"/>
  <c r="G86" i="32"/>
  <c r="F86" i="32"/>
  <c r="D86" i="32"/>
  <c r="G85" i="32"/>
  <c r="F85" i="32"/>
  <c r="D85" i="32"/>
  <c r="F81" i="32"/>
  <c r="D81" i="32"/>
  <c r="N109" i="32"/>
  <c r="M109" i="32"/>
  <c r="L109" i="32"/>
  <c r="K109" i="32"/>
  <c r="N108" i="32"/>
  <c r="M108" i="32"/>
  <c r="L108" i="32"/>
  <c r="K108" i="32"/>
  <c r="N107" i="32"/>
  <c r="M107" i="32"/>
  <c r="L107" i="32"/>
  <c r="K107" i="32"/>
  <c r="N105" i="32"/>
  <c r="M105" i="32"/>
  <c r="L105" i="32"/>
  <c r="K105" i="32"/>
  <c r="N104" i="32"/>
  <c r="M104" i="32"/>
  <c r="L104" i="32"/>
  <c r="K104" i="32"/>
  <c r="N103" i="32"/>
  <c r="M103" i="32"/>
  <c r="L103" i="32"/>
  <c r="K103" i="32"/>
  <c r="N100" i="32"/>
  <c r="M100" i="32"/>
  <c r="L100" i="32"/>
  <c r="K100" i="32"/>
  <c r="N99" i="32"/>
  <c r="M99" i="32"/>
  <c r="L99" i="32"/>
  <c r="K99" i="32"/>
  <c r="N98" i="32"/>
  <c r="M98" i="32"/>
  <c r="L98" i="32"/>
  <c r="K98" i="32"/>
  <c r="N97" i="32"/>
  <c r="M97" i="32"/>
  <c r="L97" i="32"/>
  <c r="K97" i="32"/>
  <c r="N96" i="32"/>
  <c r="M96" i="32"/>
  <c r="L96" i="32"/>
  <c r="K96" i="32"/>
  <c r="N95" i="32"/>
  <c r="M95" i="32"/>
  <c r="L95" i="32"/>
  <c r="K95" i="32"/>
  <c r="N94" i="32"/>
  <c r="M94" i="32"/>
  <c r="L94" i="32"/>
  <c r="K94" i="32"/>
  <c r="N92" i="32"/>
  <c r="M92" i="32"/>
  <c r="L92" i="32"/>
  <c r="K92" i="32"/>
  <c r="N91" i="32"/>
  <c r="M91" i="32"/>
  <c r="L91" i="32"/>
  <c r="K91" i="32"/>
  <c r="M88" i="32"/>
  <c r="N87" i="32"/>
  <c r="M87" i="32"/>
  <c r="L87" i="32"/>
  <c r="K87" i="32"/>
  <c r="N86" i="32"/>
  <c r="M86" i="32"/>
  <c r="L86" i="32"/>
  <c r="K86" i="32"/>
  <c r="N85" i="32"/>
  <c r="M85" i="32"/>
  <c r="L85" i="32"/>
  <c r="K85" i="32"/>
  <c r="N84" i="32"/>
  <c r="M84" i="32"/>
  <c r="L84" i="32"/>
  <c r="K84" i="32"/>
  <c r="N82" i="32"/>
  <c r="M82" i="32"/>
  <c r="L82" i="32"/>
  <c r="K82" i="32"/>
  <c r="N81" i="32"/>
  <c r="M81" i="32"/>
  <c r="L81" i="32"/>
  <c r="K81" i="32"/>
  <c r="N78" i="32"/>
  <c r="M78" i="32"/>
  <c r="L78" i="32"/>
  <c r="K78" i="32"/>
  <c r="N77" i="32"/>
  <c r="M77" i="32"/>
  <c r="L77" i="32"/>
  <c r="K77" i="32"/>
  <c r="M76" i="32"/>
  <c r="M75" i="32"/>
  <c r="M73" i="32"/>
  <c r="M72" i="32"/>
  <c r="M71" i="32"/>
  <c r="M70" i="32"/>
  <c r="F76" i="32"/>
  <c r="D76" i="32"/>
  <c r="F75" i="32"/>
  <c r="D75" i="32"/>
  <c r="F73" i="32"/>
  <c r="D73" i="32"/>
  <c r="F71" i="32"/>
  <c r="D71" i="32"/>
  <c r="F70" i="32"/>
  <c r="D70" i="32"/>
  <c r="N64" i="32"/>
  <c r="M64" i="32"/>
  <c r="L64" i="32"/>
  <c r="K64" i="32"/>
  <c r="N63" i="32"/>
  <c r="M63" i="32"/>
  <c r="L63" i="32"/>
  <c r="K63" i="32"/>
  <c r="N62" i="32"/>
  <c r="M62" i="32"/>
  <c r="L62" i="32"/>
  <c r="K62" i="32"/>
  <c r="N60" i="32"/>
  <c r="M60" i="32"/>
  <c r="L60" i="32"/>
  <c r="K60" i="32"/>
  <c r="N58" i="32"/>
  <c r="M58" i="32"/>
  <c r="L58" i="32"/>
  <c r="K58" i="32"/>
  <c r="N57" i="32"/>
  <c r="M57" i="32"/>
  <c r="L57" i="32"/>
  <c r="K57" i="32"/>
  <c r="N56" i="32"/>
  <c r="M56" i="32"/>
  <c r="L56" i="32"/>
  <c r="K56" i="32"/>
  <c r="N54" i="32"/>
  <c r="M54" i="32"/>
  <c r="L54" i="32"/>
  <c r="K54" i="32"/>
  <c r="N53" i="32"/>
  <c r="M53" i="32"/>
  <c r="L53" i="32"/>
  <c r="K53" i="32"/>
  <c r="N51" i="32"/>
  <c r="M51" i="32"/>
  <c r="L51" i="32"/>
  <c r="K51" i="32"/>
  <c r="N50" i="32"/>
  <c r="M50" i="32"/>
  <c r="L50" i="32"/>
  <c r="K50" i="32"/>
  <c r="N48" i="32"/>
  <c r="M48" i="32"/>
  <c r="L48" i="32"/>
  <c r="K48" i="32"/>
  <c r="N45" i="32"/>
  <c r="M45" i="32"/>
  <c r="L45" i="32"/>
  <c r="K45" i="32"/>
  <c r="N44" i="32"/>
  <c r="M44" i="32"/>
  <c r="L44" i="32"/>
  <c r="K44" i="32"/>
  <c r="N42" i="32"/>
  <c r="M42" i="32"/>
  <c r="L42" i="32"/>
  <c r="K42" i="32"/>
  <c r="N41" i="32"/>
  <c r="M41" i="32"/>
  <c r="L41" i="32"/>
  <c r="K41" i="32"/>
  <c r="N40" i="32"/>
  <c r="M40" i="32"/>
  <c r="L40" i="32"/>
  <c r="K40" i="32"/>
  <c r="N39" i="32"/>
  <c r="M39" i="32"/>
  <c r="L39" i="32"/>
  <c r="K39" i="32"/>
  <c r="N37" i="32"/>
  <c r="M37" i="32"/>
  <c r="L37" i="32"/>
  <c r="K37" i="32"/>
  <c r="N36" i="32"/>
  <c r="M36" i="32"/>
  <c r="L36" i="32"/>
  <c r="K36" i="32"/>
  <c r="N33" i="32"/>
  <c r="M33" i="32"/>
  <c r="L33" i="32"/>
  <c r="K33" i="32"/>
  <c r="G58" i="32"/>
  <c r="F58" i="32"/>
  <c r="D58" i="32"/>
  <c r="G57" i="32"/>
  <c r="F57" i="32"/>
  <c r="D57" i="32"/>
  <c r="G54" i="32"/>
  <c r="F54" i="32"/>
  <c r="D54" i="32"/>
  <c r="G53" i="32"/>
  <c r="F53" i="32"/>
  <c r="D53" i="32"/>
  <c r="G51" i="32"/>
  <c r="F51" i="32"/>
  <c r="D51" i="32"/>
  <c r="G48" i="32"/>
  <c r="F48" i="32"/>
  <c r="D48" i="32"/>
  <c r="G45" i="32"/>
  <c r="F45" i="32"/>
  <c r="D45" i="32"/>
  <c r="D44" i="32"/>
  <c r="G42" i="32"/>
  <c r="F42" i="32"/>
  <c r="D42" i="32"/>
  <c r="G41" i="32"/>
  <c r="F41" i="32"/>
  <c r="D41" i="32"/>
  <c r="G40" i="32"/>
  <c r="F40" i="32"/>
  <c r="D40" i="32"/>
  <c r="G39" i="32"/>
  <c r="F39" i="32"/>
  <c r="D39" i="32"/>
  <c r="G37" i="32"/>
  <c r="F37" i="32"/>
  <c r="D37" i="32"/>
  <c r="G36" i="32"/>
  <c r="F36" i="32"/>
  <c r="D36" i="32"/>
  <c r="G33" i="32"/>
  <c r="F33" i="32"/>
  <c r="D33" i="32"/>
  <c r="G29" i="32"/>
  <c r="F29" i="32"/>
  <c r="D29" i="32"/>
  <c r="N29" i="32"/>
  <c r="M29" i="32"/>
  <c r="L29" i="32"/>
  <c r="K29" i="32"/>
  <c r="N28" i="32"/>
  <c r="M28" i="32"/>
  <c r="L28" i="32"/>
  <c r="K28" i="32"/>
  <c r="N27" i="32"/>
  <c r="M27" i="32"/>
  <c r="L27" i="32"/>
  <c r="K27" i="32"/>
  <c r="N26" i="32"/>
  <c r="M26" i="32"/>
  <c r="L26" i="32"/>
  <c r="K26" i="32"/>
  <c r="N25" i="32"/>
  <c r="M25" i="32"/>
  <c r="L25" i="32"/>
  <c r="K25" i="32"/>
  <c r="N24" i="32"/>
  <c r="M24" i="32"/>
  <c r="L24" i="32"/>
  <c r="K24" i="32"/>
  <c r="N23" i="32"/>
  <c r="M23" i="32"/>
  <c r="L23" i="32"/>
  <c r="K23" i="32"/>
  <c r="N22" i="32"/>
  <c r="M22" i="32"/>
  <c r="L22" i="32"/>
  <c r="K22" i="32"/>
  <c r="N21" i="32"/>
  <c r="M21" i="32"/>
  <c r="L21" i="32"/>
  <c r="K21" i="32"/>
  <c r="N20" i="32"/>
  <c r="M20" i="32"/>
  <c r="L20" i="32"/>
  <c r="K20" i="32"/>
  <c r="N19" i="32"/>
  <c r="M19" i="32"/>
  <c r="L19" i="32"/>
  <c r="K19" i="32"/>
  <c r="N18" i="32"/>
  <c r="M18" i="32"/>
  <c r="L18" i="32"/>
  <c r="K18" i="32"/>
  <c r="N17" i="32"/>
  <c r="M17" i="32"/>
  <c r="L17" i="32"/>
  <c r="K17" i="32"/>
  <c r="N15" i="32"/>
  <c r="M15" i="32"/>
  <c r="L15" i="32"/>
  <c r="K15" i="32"/>
  <c r="N14" i="32"/>
  <c r="M14" i="32"/>
  <c r="L14" i="32"/>
  <c r="K14" i="32"/>
  <c r="N12" i="32"/>
  <c r="M12" i="32"/>
  <c r="L12" i="32"/>
  <c r="K12" i="32"/>
  <c r="N11" i="32"/>
  <c r="M11" i="32"/>
  <c r="L11" i="32"/>
  <c r="K11" i="32"/>
  <c r="N10" i="32"/>
  <c r="M10" i="32"/>
  <c r="L10" i="32"/>
  <c r="K10" i="32"/>
  <c r="N9" i="32"/>
  <c r="M9" i="32"/>
  <c r="L9" i="32"/>
  <c r="K9" i="32"/>
  <c r="G25" i="32"/>
  <c r="F25" i="32"/>
  <c r="D25" i="32"/>
  <c r="G22" i="32"/>
  <c r="F22" i="32"/>
  <c r="D22" i="32"/>
  <c r="G21" i="32"/>
  <c r="F21" i="32"/>
  <c r="D21" i="32"/>
  <c r="G20" i="32"/>
  <c r="F20" i="32"/>
  <c r="D20" i="32"/>
  <c r="G19" i="32"/>
  <c r="F19" i="32"/>
  <c r="D19" i="32"/>
  <c r="G17" i="32"/>
  <c r="F17" i="32"/>
  <c r="D17" i="32"/>
  <c r="G15" i="32"/>
  <c r="F15" i="32"/>
  <c r="D15" i="32"/>
  <c r="G14" i="32"/>
  <c r="F14" i="32"/>
  <c r="D14" i="32"/>
  <c r="G12" i="32"/>
  <c r="F12" i="32"/>
  <c r="D12" i="32"/>
  <c r="G9" i="32"/>
  <c r="F9" i="32"/>
  <c r="D9" i="32"/>
  <c r="N114" i="31"/>
  <c r="M114" i="31"/>
  <c r="L114" i="31"/>
  <c r="K114" i="31"/>
  <c r="N113" i="31"/>
  <c r="M113" i="31"/>
  <c r="L113" i="31"/>
  <c r="K113" i="31"/>
  <c r="D109" i="31"/>
  <c r="D108" i="31"/>
  <c r="D107" i="31"/>
  <c r="D105" i="31"/>
  <c r="D104" i="31"/>
  <c r="D103" i="31"/>
  <c r="F98" i="31"/>
  <c r="D98" i="31"/>
  <c r="F97" i="31"/>
  <c r="D97" i="31"/>
  <c r="F96" i="31"/>
  <c r="D96" i="31"/>
  <c r="F95" i="31"/>
  <c r="D95" i="31"/>
  <c r="F91" i="31"/>
  <c r="D91" i="31"/>
  <c r="F87" i="31"/>
  <c r="D87" i="31"/>
  <c r="G86" i="31"/>
  <c r="F86" i="31"/>
  <c r="D86" i="31"/>
  <c r="G85" i="31"/>
  <c r="F85" i="31"/>
  <c r="D85" i="31"/>
  <c r="F81" i="31"/>
  <c r="D81" i="31"/>
  <c r="N109" i="31"/>
  <c r="M109" i="31"/>
  <c r="L109" i="31"/>
  <c r="K109" i="31"/>
  <c r="N108" i="31"/>
  <c r="M108" i="31"/>
  <c r="L108" i="31"/>
  <c r="K108" i="31"/>
  <c r="N107" i="31"/>
  <c r="M107" i="31"/>
  <c r="L107" i="31"/>
  <c r="K107" i="31"/>
  <c r="N105" i="31"/>
  <c r="M105" i="31"/>
  <c r="L105" i="31"/>
  <c r="K105" i="31"/>
  <c r="N104" i="31"/>
  <c r="M104" i="31"/>
  <c r="L104" i="31"/>
  <c r="K104" i="31"/>
  <c r="N103" i="31"/>
  <c r="M103" i="31"/>
  <c r="L103" i="31"/>
  <c r="K103" i="31"/>
  <c r="N100" i="31"/>
  <c r="M100" i="31"/>
  <c r="L100" i="31"/>
  <c r="K100" i="31"/>
  <c r="N99" i="31"/>
  <c r="M99" i="31"/>
  <c r="L99" i="31"/>
  <c r="K99" i="31"/>
  <c r="N98" i="31"/>
  <c r="M98" i="31"/>
  <c r="L98" i="31"/>
  <c r="K98" i="31"/>
  <c r="N97" i="31"/>
  <c r="M97" i="31"/>
  <c r="L97" i="31"/>
  <c r="K97" i="31"/>
  <c r="N96" i="31"/>
  <c r="M96" i="31"/>
  <c r="L96" i="31"/>
  <c r="K96" i="31"/>
  <c r="N95" i="31"/>
  <c r="M95" i="31"/>
  <c r="L95" i="31"/>
  <c r="K95" i="31"/>
  <c r="N94" i="31"/>
  <c r="M94" i="31"/>
  <c r="L94" i="31"/>
  <c r="K94" i="31"/>
  <c r="N92" i="31"/>
  <c r="M92" i="31"/>
  <c r="L92" i="31"/>
  <c r="K92" i="31"/>
  <c r="N91" i="31"/>
  <c r="M91" i="31"/>
  <c r="L91" i="31"/>
  <c r="K91" i="31"/>
  <c r="M88" i="31"/>
  <c r="N87" i="31"/>
  <c r="M87" i="31"/>
  <c r="L87" i="31"/>
  <c r="K87" i="31"/>
  <c r="N86" i="31"/>
  <c r="M86" i="31"/>
  <c r="L86" i="31"/>
  <c r="K86" i="31"/>
  <c r="N85" i="31"/>
  <c r="M85" i="31"/>
  <c r="L85" i="31"/>
  <c r="K85" i="31"/>
  <c r="N84" i="31"/>
  <c r="M84" i="31"/>
  <c r="L84" i="31"/>
  <c r="K84" i="31"/>
  <c r="N82" i="31"/>
  <c r="M82" i="31"/>
  <c r="L82" i="31"/>
  <c r="K82" i="31"/>
  <c r="N81" i="31"/>
  <c r="M81" i="31"/>
  <c r="L81" i="31"/>
  <c r="K81" i="31"/>
  <c r="N78" i="31"/>
  <c r="M78" i="31"/>
  <c r="L78" i="31"/>
  <c r="K78" i="31"/>
  <c r="N77" i="31"/>
  <c r="M77" i="31"/>
  <c r="L77" i="31"/>
  <c r="K77" i="31"/>
  <c r="M76" i="31"/>
  <c r="M75" i="31"/>
  <c r="M73" i="31"/>
  <c r="M72" i="31"/>
  <c r="M71" i="31"/>
  <c r="M70" i="31"/>
  <c r="F76" i="31"/>
  <c r="D76" i="31"/>
  <c r="F75" i="31"/>
  <c r="D75" i="31"/>
  <c r="F73" i="31"/>
  <c r="D73" i="31"/>
  <c r="F71" i="31"/>
  <c r="D71" i="31"/>
  <c r="F70" i="31"/>
  <c r="D70" i="31"/>
  <c r="N64" i="31"/>
  <c r="M64" i="31"/>
  <c r="L64" i="31"/>
  <c r="K64" i="31"/>
  <c r="N63" i="31"/>
  <c r="M63" i="31"/>
  <c r="L63" i="31"/>
  <c r="K63" i="31"/>
  <c r="N62" i="31"/>
  <c r="M62" i="31"/>
  <c r="L62" i="31"/>
  <c r="K62" i="31"/>
  <c r="N60" i="31"/>
  <c r="M60" i="31"/>
  <c r="L60" i="31"/>
  <c r="K60" i="31"/>
  <c r="N58" i="31"/>
  <c r="M58" i="31"/>
  <c r="L58" i="31"/>
  <c r="K58" i="31"/>
  <c r="N57" i="31"/>
  <c r="M57" i="31"/>
  <c r="L57" i="31"/>
  <c r="K57" i="31"/>
  <c r="N56" i="31"/>
  <c r="M56" i="31"/>
  <c r="L56" i="31"/>
  <c r="K56" i="31"/>
  <c r="N54" i="31"/>
  <c r="M54" i="31"/>
  <c r="L54" i="31"/>
  <c r="K54" i="31"/>
  <c r="N53" i="31"/>
  <c r="M53" i="31"/>
  <c r="L53" i="31"/>
  <c r="K53" i="31"/>
  <c r="N51" i="31"/>
  <c r="M51" i="31"/>
  <c r="L51" i="31"/>
  <c r="K51" i="31"/>
  <c r="N50" i="31"/>
  <c r="M50" i="31"/>
  <c r="L50" i="31"/>
  <c r="K50" i="31"/>
  <c r="N48" i="31"/>
  <c r="M48" i="31"/>
  <c r="L48" i="31"/>
  <c r="K48" i="31"/>
  <c r="N45" i="31"/>
  <c r="M45" i="31"/>
  <c r="L45" i="31"/>
  <c r="K45" i="31"/>
  <c r="N44" i="31"/>
  <c r="M44" i="31"/>
  <c r="L44" i="31"/>
  <c r="K44" i="31"/>
  <c r="N42" i="31"/>
  <c r="M42" i="31"/>
  <c r="L42" i="31"/>
  <c r="K42" i="31"/>
  <c r="N41" i="31"/>
  <c r="M41" i="31"/>
  <c r="L41" i="31"/>
  <c r="K41" i="31"/>
  <c r="N40" i="31"/>
  <c r="M40" i="31"/>
  <c r="L40" i="31"/>
  <c r="K40" i="31"/>
  <c r="N39" i="31"/>
  <c r="M39" i="31"/>
  <c r="L39" i="31"/>
  <c r="K39" i="31"/>
  <c r="N37" i="31"/>
  <c r="M37" i="31"/>
  <c r="L37" i="31"/>
  <c r="K37" i="31"/>
  <c r="N36" i="31"/>
  <c r="M36" i="31"/>
  <c r="L36" i="31"/>
  <c r="K36" i="31"/>
  <c r="N33" i="31"/>
  <c r="M33" i="31"/>
  <c r="L33" i="31"/>
  <c r="K33" i="31"/>
  <c r="G58" i="31"/>
  <c r="F58" i="31"/>
  <c r="D58" i="31"/>
  <c r="G57" i="31"/>
  <c r="F57" i="31"/>
  <c r="D57" i="31"/>
  <c r="G54" i="31"/>
  <c r="F54" i="31"/>
  <c r="D54" i="31"/>
  <c r="G53" i="31"/>
  <c r="F53" i="31"/>
  <c r="D53" i="31"/>
  <c r="G51" i="31"/>
  <c r="F51" i="31"/>
  <c r="D51" i="31"/>
  <c r="G48" i="31"/>
  <c r="F48" i="31"/>
  <c r="D48" i="31"/>
  <c r="G45" i="31"/>
  <c r="F45" i="31"/>
  <c r="D45" i="31"/>
  <c r="D44" i="31"/>
  <c r="G42" i="31"/>
  <c r="F42" i="31"/>
  <c r="D42" i="31"/>
  <c r="G41" i="31"/>
  <c r="F41" i="31"/>
  <c r="D41" i="31"/>
  <c r="G40" i="31"/>
  <c r="F40" i="31"/>
  <c r="D40" i="31"/>
  <c r="G39" i="31"/>
  <c r="F39" i="31"/>
  <c r="D39" i="31"/>
  <c r="G37" i="31"/>
  <c r="F37" i="31"/>
  <c r="D37" i="31"/>
  <c r="G36" i="31"/>
  <c r="F36" i="31"/>
  <c r="D36" i="31"/>
  <c r="G33" i="31"/>
  <c r="F33" i="31"/>
  <c r="D33" i="31"/>
  <c r="G29" i="31"/>
  <c r="F29" i="31"/>
  <c r="D29" i="31"/>
  <c r="N29" i="31"/>
  <c r="M29" i="31"/>
  <c r="L29" i="31"/>
  <c r="K29" i="31"/>
  <c r="N28" i="31"/>
  <c r="M28" i="31"/>
  <c r="L28" i="31"/>
  <c r="K28" i="31"/>
  <c r="N27" i="31"/>
  <c r="M27" i="31"/>
  <c r="L27" i="31"/>
  <c r="K27" i="31"/>
  <c r="N26" i="31"/>
  <c r="M26" i="31"/>
  <c r="L26" i="31"/>
  <c r="K26" i="31"/>
  <c r="N25" i="31"/>
  <c r="M25" i="31"/>
  <c r="L25" i="31"/>
  <c r="K25" i="31"/>
  <c r="N24" i="31"/>
  <c r="M24" i="31"/>
  <c r="L24" i="31"/>
  <c r="K24" i="31"/>
  <c r="N23" i="31"/>
  <c r="M23" i="31"/>
  <c r="L23" i="31"/>
  <c r="K23" i="31"/>
  <c r="N22" i="31"/>
  <c r="M22" i="31"/>
  <c r="L22" i="31"/>
  <c r="K22" i="31"/>
  <c r="N21" i="31"/>
  <c r="M21" i="31"/>
  <c r="L21" i="31"/>
  <c r="K21" i="31"/>
  <c r="N20" i="31"/>
  <c r="M20" i="31"/>
  <c r="L20" i="31"/>
  <c r="K20" i="31"/>
  <c r="N19" i="31"/>
  <c r="M19" i="31"/>
  <c r="L19" i="31"/>
  <c r="K19" i="31"/>
  <c r="N18" i="31"/>
  <c r="M18" i="31"/>
  <c r="L18" i="31"/>
  <c r="K18" i="31"/>
  <c r="N17" i="31"/>
  <c r="M17" i="31"/>
  <c r="L17" i="31"/>
  <c r="K17" i="31"/>
  <c r="N15" i="31"/>
  <c r="M15" i="31"/>
  <c r="L15" i="31"/>
  <c r="K15" i="31"/>
  <c r="N14" i="31"/>
  <c r="M14" i="31"/>
  <c r="L14" i="31"/>
  <c r="K14" i="31"/>
  <c r="N12" i="31"/>
  <c r="M12" i="31"/>
  <c r="L12" i="31"/>
  <c r="K12" i="31"/>
  <c r="N11" i="31"/>
  <c r="M11" i="31"/>
  <c r="L11" i="31"/>
  <c r="K11" i="31"/>
  <c r="N10" i="31"/>
  <c r="M10" i="31"/>
  <c r="L10" i="31"/>
  <c r="K10" i="31"/>
  <c r="N9" i="31"/>
  <c r="M9" i="31"/>
  <c r="L9" i="31"/>
  <c r="K9" i="31"/>
  <c r="G25" i="31"/>
  <c r="F25" i="31"/>
  <c r="D25" i="31"/>
  <c r="G22" i="31"/>
  <c r="F22" i="31"/>
  <c r="D22" i="31"/>
  <c r="G21" i="31"/>
  <c r="F21" i="31"/>
  <c r="D21" i="31"/>
  <c r="G20" i="31"/>
  <c r="F20" i="31"/>
  <c r="D20" i="31"/>
  <c r="G19" i="31"/>
  <c r="F19" i="31"/>
  <c r="D19" i="31"/>
  <c r="G17" i="31"/>
  <c r="F17" i="31"/>
  <c r="D17" i="31"/>
  <c r="G15" i="31"/>
  <c r="F15" i="31"/>
  <c r="D15" i="31"/>
  <c r="G14" i="31"/>
  <c r="F14" i="31"/>
  <c r="D14" i="31"/>
  <c r="G12" i="31"/>
  <c r="F12" i="31"/>
  <c r="D12" i="31"/>
  <c r="G9" i="31"/>
  <c r="F9" i="31"/>
  <c r="D9" i="31"/>
  <c r="N114" i="30"/>
  <c r="M114" i="30"/>
  <c r="L114" i="30"/>
  <c r="K114" i="30"/>
  <c r="N113" i="30"/>
  <c r="M113" i="30"/>
  <c r="L113" i="30"/>
  <c r="K113" i="30"/>
  <c r="D116" i="30"/>
  <c r="G114" i="30"/>
  <c r="F114" i="30"/>
  <c r="D114" i="30"/>
  <c r="G113" i="30"/>
  <c r="F113" i="30"/>
  <c r="D113" i="30"/>
  <c r="D109" i="30"/>
  <c r="D108" i="30"/>
  <c r="D107" i="30"/>
  <c r="D105" i="30"/>
  <c r="D104" i="30"/>
  <c r="D103" i="30"/>
  <c r="F98" i="30"/>
  <c r="D98" i="30"/>
  <c r="F97" i="30"/>
  <c r="D97" i="30"/>
  <c r="F96" i="30"/>
  <c r="D96" i="30"/>
  <c r="F95" i="30"/>
  <c r="D95" i="30"/>
  <c r="F91" i="30"/>
  <c r="D91" i="30"/>
  <c r="F87" i="30"/>
  <c r="D87" i="30"/>
  <c r="G86" i="30"/>
  <c r="F86" i="30"/>
  <c r="D86" i="30"/>
  <c r="G85" i="30"/>
  <c r="F85" i="30"/>
  <c r="D85" i="30"/>
  <c r="F81" i="30"/>
  <c r="D81" i="30"/>
  <c r="N109" i="30"/>
  <c r="M109" i="30"/>
  <c r="L109" i="30"/>
  <c r="K109" i="30"/>
  <c r="N108" i="30"/>
  <c r="M108" i="30"/>
  <c r="L108" i="30"/>
  <c r="K108" i="30"/>
  <c r="N107" i="30"/>
  <c r="M107" i="30"/>
  <c r="L107" i="30"/>
  <c r="K107" i="30"/>
  <c r="N105" i="30"/>
  <c r="M105" i="30"/>
  <c r="L105" i="30"/>
  <c r="K105" i="30"/>
  <c r="N104" i="30"/>
  <c r="M104" i="30"/>
  <c r="L104" i="30"/>
  <c r="K104" i="30"/>
  <c r="N103" i="30"/>
  <c r="M103" i="30"/>
  <c r="L103" i="30"/>
  <c r="K103" i="30"/>
  <c r="N100" i="30"/>
  <c r="M100" i="30"/>
  <c r="L100" i="30"/>
  <c r="K100" i="30"/>
  <c r="N99" i="30"/>
  <c r="M99" i="30"/>
  <c r="L99" i="30"/>
  <c r="K99" i="30"/>
  <c r="N98" i="30"/>
  <c r="M98" i="30"/>
  <c r="L98" i="30"/>
  <c r="K98" i="30"/>
  <c r="N97" i="30"/>
  <c r="M97" i="30"/>
  <c r="L97" i="30"/>
  <c r="K97" i="30"/>
  <c r="N96" i="30"/>
  <c r="M96" i="30"/>
  <c r="L96" i="30"/>
  <c r="K96" i="30"/>
  <c r="N95" i="30"/>
  <c r="M95" i="30"/>
  <c r="L95" i="30"/>
  <c r="K95" i="30"/>
  <c r="N94" i="30"/>
  <c r="M94" i="30"/>
  <c r="L94" i="30"/>
  <c r="K94" i="30"/>
  <c r="N92" i="30"/>
  <c r="M92" i="30"/>
  <c r="L92" i="30"/>
  <c r="K92" i="30"/>
  <c r="N91" i="30"/>
  <c r="M91" i="30"/>
  <c r="L91" i="30"/>
  <c r="K91" i="30"/>
  <c r="M88" i="30"/>
  <c r="N87" i="30"/>
  <c r="M87" i="30"/>
  <c r="L87" i="30"/>
  <c r="K87" i="30"/>
  <c r="N86" i="30"/>
  <c r="M86" i="30"/>
  <c r="L86" i="30"/>
  <c r="K86" i="30"/>
  <c r="N85" i="30"/>
  <c r="M85" i="30"/>
  <c r="L85" i="30"/>
  <c r="K85" i="30"/>
  <c r="N84" i="30"/>
  <c r="M84" i="30"/>
  <c r="L84" i="30"/>
  <c r="K84" i="30"/>
  <c r="N82" i="30"/>
  <c r="M82" i="30"/>
  <c r="L82" i="30"/>
  <c r="K82" i="30"/>
  <c r="N81" i="30"/>
  <c r="M81" i="30"/>
  <c r="L81" i="30"/>
  <c r="K81" i="30"/>
  <c r="N78" i="30"/>
  <c r="M78" i="30"/>
  <c r="L78" i="30"/>
  <c r="K78" i="30"/>
  <c r="N77" i="30"/>
  <c r="M77" i="30"/>
  <c r="L77" i="30"/>
  <c r="K77" i="30"/>
  <c r="M76" i="30"/>
  <c r="M75" i="30"/>
  <c r="M73" i="30"/>
  <c r="M72" i="30"/>
  <c r="M71" i="30"/>
  <c r="M70" i="30"/>
  <c r="F76" i="30"/>
  <c r="D76" i="30"/>
  <c r="F75" i="30"/>
  <c r="D75" i="30"/>
  <c r="F73" i="30"/>
  <c r="D73" i="30"/>
  <c r="F71" i="30"/>
  <c r="D71" i="30"/>
  <c r="F70" i="30"/>
  <c r="D70" i="30"/>
  <c r="N64" i="30"/>
  <c r="M64" i="30"/>
  <c r="L64" i="30"/>
  <c r="K64" i="30"/>
  <c r="N63" i="30"/>
  <c r="M63" i="30"/>
  <c r="L63" i="30"/>
  <c r="K63" i="30"/>
  <c r="N62" i="30"/>
  <c r="M62" i="30"/>
  <c r="L62" i="30"/>
  <c r="K62" i="30"/>
  <c r="N60" i="30"/>
  <c r="M60" i="30"/>
  <c r="L60" i="30"/>
  <c r="K60" i="30"/>
  <c r="N58" i="30"/>
  <c r="M58" i="30"/>
  <c r="L58" i="30"/>
  <c r="K58" i="30"/>
  <c r="N57" i="30"/>
  <c r="M57" i="30"/>
  <c r="L57" i="30"/>
  <c r="K57" i="30"/>
  <c r="N56" i="30"/>
  <c r="M56" i="30"/>
  <c r="L56" i="30"/>
  <c r="K56" i="30"/>
  <c r="N54" i="30"/>
  <c r="M54" i="30"/>
  <c r="L54" i="30"/>
  <c r="K54" i="30"/>
  <c r="N53" i="30"/>
  <c r="M53" i="30"/>
  <c r="L53" i="30"/>
  <c r="K53" i="30"/>
  <c r="N51" i="30"/>
  <c r="M51" i="30"/>
  <c r="L51" i="30"/>
  <c r="K51" i="30"/>
  <c r="N50" i="30"/>
  <c r="M50" i="30"/>
  <c r="L50" i="30"/>
  <c r="K50" i="30"/>
  <c r="N48" i="30"/>
  <c r="M48" i="30"/>
  <c r="L48" i="30"/>
  <c r="K48" i="30"/>
  <c r="N45" i="30"/>
  <c r="M45" i="30"/>
  <c r="L45" i="30"/>
  <c r="K45" i="30"/>
  <c r="N44" i="30"/>
  <c r="M44" i="30"/>
  <c r="L44" i="30"/>
  <c r="K44" i="30"/>
  <c r="N42" i="30"/>
  <c r="M42" i="30"/>
  <c r="L42" i="30"/>
  <c r="K42" i="30"/>
  <c r="N41" i="30"/>
  <c r="M41" i="30"/>
  <c r="L41" i="30"/>
  <c r="K41" i="30"/>
  <c r="N40" i="30"/>
  <c r="M40" i="30"/>
  <c r="L40" i="30"/>
  <c r="K40" i="30"/>
  <c r="N39" i="30"/>
  <c r="M39" i="30"/>
  <c r="L39" i="30"/>
  <c r="K39" i="30"/>
  <c r="N37" i="30"/>
  <c r="M37" i="30"/>
  <c r="L37" i="30"/>
  <c r="K37" i="30"/>
  <c r="N36" i="30"/>
  <c r="M36" i="30"/>
  <c r="L36" i="30"/>
  <c r="K36" i="30"/>
  <c r="N33" i="30"/>
  <c r="M33" i="30"/>
  <c r="L33" i="30"/>
  <c r="K33" i="30"/>
  <c r="G58" i="30"/>
  <c r="F58" i="30"/>
  <c r="D58" i="30"/>
  <c r="G57" i="30"/>
  <c r="F57" i="30"/>
  <c r="D57" i="30"/>
  <c r="G54" i="30"/>
  <c r="F54" i="30"/>
  <c r="D54" i="30"/>
  <c r="G53" i="30"/>
  <c r="F53" i="30"/>
  <c r="D53" i="30"/>
  <c r="G51" i="30"/>
  <c r="F51" i="30"/>
  <c r="D51" i="30"/>
  <c r="G48" i="30"/>
  <c r="F48" i="30"/>
  <c r="D48" i="30"/>
  <c r="G45" i="30"/>
  <c r="F45" i="30"/>
  <c r="D45" i="30"/>
  <c r="D44" i="30"/>
  <c r="G42" i="30"/>
  <c r="F42" i="30"/>
  <c r="D42" i="30"/>
  <c r="G41" i="30"/>
  <c r="F41" i="30"/>
  <c r="D41" i="30"/>
  <c r="G40" i="30"/>
  <c r="F40" i="30"/>
  <c r="D40" i="30"/>
  <c r="G39" i="30"/>
  <c r="F39" i="30"/>
  <c r="D39" i="30"/>
  <c r="G37" i="30"/>
  <c r="F37" i="30"/>
  <c r="D37" i="30"/>
  <c r="G36" i="30"/>
  <c r="F36" i="30"/>
  <c r="D36" i="30"/>
  <c r="G33" i="30"/>
  <c r="F33" i="30"/>
  <c r="D33" i="30"/>
  <c r="G29" i="30"/>
  <c r="F29" i="30"/>
  <c r="D29" i="30"/>
  <c r="N29" i="30"/>
  <c r="M29" i="30"/>
  <c r="L29" i="30"/>
  <c r="K29" i="30"/>
  <c r="N28" i="30"/>
  <c r="M28" i="30"/>
  <c r="L28" i="30"/>
  <c r="K28" i="30"/>
  <c r="N27" i="30"/>
  <c r="M27" i="30"/>
  <c r="L27" i="30"/>
  <c r="K27" i="30"/>
  <c r="N26" i="30"/>
  <c r="M26" i="30"/>
  <c r="L26" i="30"/>
  <c r="K26" i="30"/>
  <c r="N25" i="30"/>
  <c r="M25" i="30"/>
  <c r="L25" i="30"/>
  <c r="K25" i="30"/>
  <c r="N24" i="30"/>
  <c r="M24" i="30"/>
  <c r="L24" i="30"/>
  <c r="K24" i="30"/>
  <c r="N23" i="30"/>
  <c r="M23" i="30"/>
  <c r="L23" i="30"/>
  <c r="K23" i="30"/>
  <c r="N22" i="30"/>
  <c r="M22" i="30"/>
  <c r="L22" i="30"/>
  <c r="K22" i="30"/>
  <c r="N21" i="30"/>
  <c r="M21" i="30"/>
  <c r="L21" i="30"/>
  <c r="K21" i="30"/>
  <c r="N20" i="30"/>
  <c r="M20" i="30"/>
  <c r="L20" i="30"/>
  <c r="K20" i="30"/>
  <c r="N19" i="30"/>
  <c r="M19" i="30"/>
  <c r="L19" i="30"/>
  <c r="K19" i="30"/>
  <c r="N18" i="30"/>
  <c r="M18" i="30"/>
  <c r="L18" i="30"/>
  <c r="K18" i="30"/>
  <c r="N17" i="30"/>
  <c r="M17" i="30"/>
  <c r="L17" i="30"/>
  <c r="K17" i="30"/>
  <c r="N15" i="30"/>
  <c r="M15" i="30"/>
  <c r="L15" i="30"/>
  <c r="K15" i="30"/>
  <c r="N14" i="30"/>
  <c r="M14" i="30"/>
  <c r="L14" i="30"/>
  <c r="K14" i="30"/>
  <c r="N12" i="30"/>
  <c r="M12" i="30"/>
  <c r="L12" i="30"/>
  <c r="K12" i="30"/>
  <c r="N11" i="30"/>
  <c r="M11" i="30"/>
  <c r="L11" i="30"/>
  <c r="K11" i="30"/>
  <c r="N10" i="30"/>
  <c r="M10" i="30"/>
  <c r="L10" i="30"/>
  <c r="K10" i="30"/>
  <c r="N9" i="30"/>
  <c r="M9" i="30"/>
  <c r="L9" i="30"/>
  <c r="K9" i="30"/>
  <c r="G25" i="30"/>
  <c r="F25" i="30"/>
  <c r="D25" i="30"/>
  <c r="G22" i="30"/>
  <c r="F22" i="30"/>
  <c r="D22" i="30"/>
  <c r="G21" i="30"/>
  <c r="F21" i="30"/>
  <c r="D21" i="30"/>
  <c r="G20" i="30"/>
  <c r="F20" i="30"/>
  <c r="D20" i="30"/>
  <c r="G19" i="30"/>
  <c r="F19" i="30"/>
  <c r="D19" i="30"/>
  <c r="G17" i="30"/>
  <c r="F17" i="30"/>
  <c r="D17" i="30"/>
  <c r="G15" i="30"/>
  <c r="F15" i="30"/>
  <c r="D15" i="30"/>
  <c r="G14" i="30"/>
  <c r="F14" i="30"/>
  <c r="D14" i="30"/>
  <c r="G12" i="30"/>
  <c r="F12" i="30"/>
  <c r="D12" i="30"/>
  <c r="G9" i="30"/>
  <c r="F9" i="30"/>
  <c r="D9" i="30"/>
  <c r="N114" i="29"/>
  <c r="M114" i="29"/>
  <c r="L114" i="29"/>
  <c r="K114" i="29"/>
  <c r="N113" i="29"/>
  <c r="M113" i="29"/>
  <c r="L113" i="29"/>
  <c r="K113" i="29"/>
  <c r="D116" i="29"/>
  <c r="G114" i="29"/>
  <c r="F114" i="29"/>
  <c r="D114" i="29"/>
  <c r="G113" i="29"/>
  <c r="F113" i="29"/>
  <c r="D113" i="29"/>
  <c r="D109" i="29"/>
  <c r="D108" i="29"/>
  <c r="D107" i="29"/>
  <c r="D105" i="29"/>
  <c r="D104" i="29"/>
  <c r="D103" i="29"/>
  <c r="F98" i="29"/>
  <c r="D98" i="29"/>
  <c r="F97" i="29"/>
  <c r="D97" i="29"/>
  <c r="F96" i="29"/>
  <c r="D96" i="29"/>
  <c r="F95" i="29"/>
  <c r="D95" i="29"/>
  <c r="F91" i="29"/>
  <c r="D91" i="29"/>
  <c r="F87" i="29"/>
  <c r="D87" i="29"/>
  <c r="G86" i="29"/>
  <c r="F86" i="29"/>
  <c r="D86" i="29"/>
  <c r="G85" i="29"/>
  <c r="F85" i="29"/>
  <c r="D85" i="29"/>
  <c r="F81" i="29"/>
  <c r="D81" i="29"/>
  <c r="N109" i="29"/>
  <c r="M109" i="29"/>
  <c r="L109" i="29"/>
  <c r="K109" i="29"/>
  <c r="N108" i="29"/>
  <c r="M108" i="29"/>
  <c r="L108" i="29"/>
  <c r="K108" i="29"/>
  <c r="N107" i="29"/>
  <c r="M107" i="29"/>
  <c r="L107" i="29"/>
  <c r="K107" i="29"/>
  <c r="N105" i="29"/>
  <c r="M105" i="29"/>
  <c r="L105" i="29"/>
  <c r="K105" i="29"/>
  <c r="N104" i="29"/>
  <c r="M104" i="29"/>
  <c r="L104" i="29"/>
  <c r="K104" i="29"/>
  <c r="N103" i="29"/>
  <c r="M103" i="29"/>
  <c r="L103" i="29"/>
  <c r="K103" i="29"/>
  <c r="N100" i="29"/>
  <c r="M100" i="29"/>
  <c r="L100" i="29"/>
  <c r="K100" i="29"/>
  <c r="N99" i="29"/>
  <c r="M99" i="29"/>
  <c r="L99" i="29"/>
  <c r="K99" i="29"/>
  <c r="N98" i="29"/>
  <c r="M98" i="29"/>
  <c r="L98" i="29"/>
  <c r="K98" i="29"/>
  <c r="N97" i="29"/>
  <c r="M97" i="29"/>
  <c r="L97" i="29"/>
  <c r="K97" i="29"/>
  <c r="N96" i="29"/>
  <c r="M96" i="29"/>
  <c r="L96" i="29"/>
  <c r="K96" i="29"/>
  <c r="N95" i="29"/>
  <c r="M95" i="29"/>
  <c r="L95" i="29"/>
  <c r="K95" i="29"/>
  <c r="N94" i="29"/>
  <c r="M94" i="29"/>
  <c r="L94" i="29"/>
  <c r="K94" i="29"/>
  <c r="N92" i="29"/>
  <c r="M92" i="29"/>
  <c r="L92" i="29"/>
  <c r="K92" i="29"/>
  <c r="N91" i="29"/>
  <c r="M91" i="29"/>
  <c r="L91" i="29"/>
  <c r="K91" i="29"/>
  <c r="M88" i="29"/>
  <c r="N87" i="29"/>
  <c r="M87" i="29"/>
  <c r="L87" i="29"/>
  <c r="K87" i="29"/>
  <c r="N86" i="29"/>
  <c r="M86" i="29"/>
  <c r="L86" i="29"/>
  <c r="K86" i="29"/>
  <c r="N85" i="29"/>
  <c r="M85" i="29"/>
  <c r="L85" i="29"/>
  <c r="K85" i="29"/>
  <c r="N84" i="29"/>
  <c r="M84" i="29"/>
  <c r="L84" i="29"/>
  <c r="K84" i="29"/>
  <c r="N82" i="29"/>
  <c r="M82" i="29"/>
  <c r="L82" i="29"/>
  <c r="K82" i="29"/>
  <c r="N81" i="29"/>
  <c r="M81" i="29"/>
  <c r="L81" i="29"/>
  <c r="K81" i="29"/>
  <c r="N78" i="29"/>
  <c r="M78" i="29"/>
  <c r="L78" i="29"/>
  <c r="K78" i="29"/>
  <c r="N77" i="29"/>
  <c r="M77" i="29"/>
  <c r="L77" i="29"/>
  <c r="K77" i="29"/>
  <c r="M76" i="29"/>
  <c r="M75" i="29"/>
  <c r="M73" i="29"/>
  <c r="M72" i="29"/>
  <c r="M71" i="29"/>
  <c r="M70" i="29"/>
  <c r="F76" i="29"/>
  <c r="D76" i="29"/>
  <c r="F75" i="29"/>
  <c r="D75" i="29"/>
  <c r="F73" i="29"/>
  <c r="D73" i="29"/>
  <c r="F71" i="29"/>
  <c r="D71" i="29"/>
  <c r="F70" i="29"/>
  <c r="D70" i="29"/>
  <c r="N64" i="29"/>
  <c r="M64" i="29"/>
  <c r="L64" i="29"/>
  <c r="K64" i="29"/>
  <c r="N63" i="29"/>
  <c r="M63" i="29"/>
  <c r="L63" i="29"/>
  <c r="K63" i="29"/>
  <c r="N62" i="29"/>
  <c r="M62" i="29"/>
  <c r="L62" i="29"/>
  <c r="K62" i="29"/>
  <c r="N60" i="29"/>
  <c r="M60" i="29"/>
  <c r="L60" i="29"/>
  <c r="K60" i="29"/>
  <c r="N58" i="29"/>
  <c r="M58" i="29"/>
  <c r="L58" i="29"/>
  <c r="K58" i="29"/>
  <c r="N57" i="29"/>
  <c r="M57" i="29"/>
  <c r="L57" i="29"/>
  <c r="K57" i="29"/>
  <c r="N56" i="29"/>
  <c r="M56" i="29"/>
  <c r="L56" i="29"/>
  <c r="K56" i="29"/>
  <c r="N54" i="29"/>
  <c r="M54" i="29"/>
  <c r="L54" i="29"/>
  <c r="K54" i="29"/>
  <c r="N53" i="29"/>
  <c r="M53" i="29"/>
  <c r="L53" i="29"/>
  <c r="K53" i="29"/>
  <c r="N51" i="29"/>
  <c r="M51" i="29"/>
  <c r="L51" i="29"/>
  <c r="K51" i="29"/>
  <c r="N50" i="29"/>
  <c r="M50" i="29"/>
  <c r="L50" i="29"/>
  <c r="K50" i="29"/>
  <c r="N48" i="29"/>
  <c r="M48" i="29"/>
  <c r="L48" i="29"/>
  <c r="K48" i="29"/>
  <c r="N45" i="29"/>
  <c r="M45" i="29"/>
  <c r="L45" i="29"/>
  <c r="K45" i="29"/>
  <c r="N44" i="29"/>
  <c r="M44" i="29"/>
  <c r="L44" i="29"/>
  <c r="K44" i="29"/>
  <c r="N42" i="29"/>
  <c r="M42" i="29"/>
  <c r="L42" i="29"/>
  <c r="K42" i="29"/>
  <c r="N41" i="29"/>
  <c r="M41" i="29"/>
  <c r="L41" i="29"/>
  <c r="K41" i="29"/>
  <c r="N40" i="29"/>
  <c r="M40" i="29"/>
  <c r="L40" i="29"/>
  <c r="K40" i="29"/>
  <c r="N39" i="29"/>
  <c r="M39" i="29"/>
  <c r="L39" i="29"/>
  <c r="K39" i="29"/>
  <c r="N37" i="29"/>
  <c r="M37" i="29"/>
  <c r="L37" i="29"/>
  <c r="K37" i="29"/>
  <c r="N36" i="29"/>
  <c r="M36" i="29"/>
  <c r="L36" i="29"/>
  <c r="K36" i="29"/>
  <c r="N33" i="29"/>
  <c r="M33" i="29"/>
  <c r="L33" i="29"/>
  <c r="K33" i="29"/>
  <c r="G58" i="29"/>
  <c r="F58" i="29"/>
  <c r="D58" i="29"/>
  <c r="G57" i="29"/>
  <c r="F57" i="29"/>
  <c r="D57" i="29"/>
  <c r="G54" i="29"/>
  <c r="F54" i="29"/>
  <c r="D54" i="29"/>
  <c r="G53" i="29"/>
  <c r="F53" i="29"/>
  <c r="D53" i="29"/>
  <c r="G51" i="29"/>
  <c r="F51" i="29"/>
  <c r="D51" i="29"/>
  <c r="G48" i="29"/>
  <c r="F48" i="29"/>
  <c r="D48" i="29"/>
  <c r="G45" i="29"/>
  <c r="F45" i="29"/>
  <c r="D45" i="29"/>
  <c r="D44" i="29"/>
  <c r="G42" i="29"/>
  <c r="F42" i="29"/>
  <c r="D42" i="29"/>
  <c r="G41" i="29"/>
  <c r="F41" i="29"/>
  <c r="D41" i="29"/>
  <c r="G40" i="29"/>
  <c r="F40" i="29"/>
  <c r="D40" i="29"/>
  <c r="G39" i="29"/>
  <c r="F39" i="29"/>
  <c r="D39" i="29"/>
  <c r="G37" i="29"/>
  <c r="F37" i="29"/>
  <c r="D37" i="29"/>
  <c r="G36" i="29"/>
  <c r="F36" i="29"/>
  <c r="D36" i="29"/>
  <c r="G33" i="29"/>
  <c r="F33" i="29"/>
  <c r="D33" i="29"/>
  <c r="G29" i="29"/>
  <c r="F29" i="29"/>
  <c r="D29" i="29"/>
  <c r="N29" i="29"/>
  <c r="M29" i="29"/>
  <c r="L29" i="29"/>
  <c r="K29" i="29"/>
  <c r="N28" i="29"/>
  <c r="M28" i="29"/>
  <c r="L28" i="29"/>
  <c r="K28" i="29"/>
  <c r="N27" i="29"/>
  <c r="M27" i="29"/>
  <c r="L27" i="29"/>
  <c r="K27" i="29"/>
  <c r="N26" i="29"/>
  <c r="M26" i="29"/>
  <c r="L26" i="29"/>
  <c r="K26" i="29"/>
  <c r="N25" i="29"/>
  <c r="M25" i="29"/>
  <c r="L25" i="29"/>
  <c r="K25" i="29"/>
  <c r="N24" i="29"/>
  <c r="M24" i="29"/>
  <c r="L24" i="29"/>
  <c r="K24" i="29"/>
  <c r="N23" i="29"/>
  <c r="M23" i="29"/>
  <c r="L23" i="29"/>
  <c r="K23" i="29"/>
  <c r="N22" i="29"/>
  <c r="M22" i="29"/>
  <c r="L22" i="29"/>
  <c r="K22" i="29"/>
  <c r="N21" i="29"/>
  <c r="M21" i="29"/>
  <c r="L21" i="29"/>
  <c r="K21" i="29"/>
  <c r="N20" i="29"/>
  <c r="M20" i="29"/>
  <c r="L20" i="29"/>
  <c r="K20" i="29"/>
  <c r="N19" i="29"/>
  <c r="M19" i="29"/>
  <c r="L19" i="29"/>
  <c r="K19" i="29"/>
  <c r="N18" i="29"/>
  <c r="M18" i="29"/>
  <c r="L18" i="29"/>
  <c r="K18" i="29"/>
  <c r="N17" i="29"/>
  <c r="M17" i="29"/>
  <c r="L17" i="29"/>
  <c r="K17" i="29"/>
  <c r="N15" i="29"/>
  <c r="M15" i="29"/>
  <c r="L15" i="29"/>
  <c r="K15" i="29"/>
  <c r="N14" i="29"/>
  <c r="M14" i="29"/>
  <c r="L14" i="29"/>
  <c r="K14" i="29"/>
  <c r="N12" i="29"/>
  <c r="M12" i="29"/>
  <c r="L12" i="29"/>
  <c r="K12" i="29"/>
  <c r="N11" i="29"/>
  <c r="M11" i="29"/>
  <c r="L11" i="29"/>
  <c r="K11" i="29"/>
  <c r="N10" i="29"/>
  <c r="M10" i="29"/>
  <c r="L10" i="29"/>
  <c r="K10" i="29"/>
  <c r="N9" i="29"/>
  <c r="M9" i="29"/>
  <c r="L9" i="29"/>
  <c r="K9" i="29"/>
  <c r="G25" i="29"/>
  <c r="F25" i="29"/>
  <c r="D25" i="29"/>
  <c r="G22" i="29"/>
  <c r="F22" i="29"/>
  <c r="D22" i="29"/>
  <c r="G21" i="29"/>
  <c r="F21" i="29"/>
  <c r="D21" i="29"/>
  <c r="G20" i="29"/>
  <c r="F20" i="29"/>
  <c r="D20" i="29"/>
  <c r="G19" i="29"/>
  <c r="F19" i="29"/>
  <c r="D19" i="29"/>
  <c r="G17" i="29"/>
  <c r="F17" i="29"/>
  <c r="D17" i="29"/>
  <c r="G15" i="29"/>
  <c r="F15" i="29"/>
  <c r="D15" i="29"/>
  <c r="G14" i="29"/>
  <c r="F14" i="29"/>
  <c r="D14" i="29"/>
  <c r="G12" i="29"/>
  <c r="F12" i="29"/>
  <c r="D12" i="29"/>
  <c r="G9" i="29"/>
  <c r="F9" i="29"/>
  <c r="D9" i="29"/>
  <c r="N114" i="28"/>
  <c r="M114" i="28"/>
  <c r="L114" i="28"/>
  <c r="K114" i="28"/>
  <c r="N113" i="28"/>
  <c r="M113" i="28"/>
  <c r="L113" i="28"/>
  <c r="K113" i="28"/>
  <c r="D116" i="28"/>
  <c r="G114" i="28"/>
  <c r="F114" i="28"/>
  <c r="D114" i="28"/>
  <c r="G113" i="28"/>
  <c r="F113" i="28"/>
  <c r="D113" i="28"/>
  <c r="D109" i="28"/>
  <c r="D108" i="28"/>
  <c r="D107" i="28"/>
  <c r="D105" i="28"/>
  <c r="D104" i="28"/>
  <c r="D103" i="28"/>
  <c r="F98" i="28"/>
  <c r="D98" i="28"/>
  <c r="F97" i="28"/>
  <c r="D97" i="28"/>
  <c r="F96" i="28"/>
  <c r="D96" i="28"/>
  <c r="F95" i="28"/>
  <c r="D95" i="28"/>
  <c r="F91" i="28"/>
  <c r="D91" i="28"/>
  <c r="F87" i="28"/>
  <c r="D87" i="28"/>
  <c r="G86" i="28"/>
  <c r="F86" i="28"/>
  <c r="D86" i="28"/>
  <c r="G85" i="28"/>
  <c r="F85" i="28"/>
  <c r="D85" i="28"/>
  <c r="F81" i="28"/>
  <c r="D81" i="28"/>
  <c r="N109" i="28"/>
  <c r="M109" i="28"/>
  <c r="L109" i="28"/>
  <c r="K109" i="28"/>
  <c r="N108" i="28"/>
  <c r="M108" i="28"/>
  <c r="L108" i="28"/>
  <c r="K108" i="28"/>
  <c r="N107" i="28"/>
  <c r="M107" i="28"/>
  <c r="L107" i="28"/>
  <c r="K107" i="28"/>
  <c r="N105" i="28"/>
  <c r="M105" i="28"/>
  <c r="L105" i="28"/>
  <c r="K105" i="28"/>
  <c r="N104" i="28"/>
  <c r="M104" i="28"/>
  <c r="L104" i="28"/>
  <c r="K104" i="28"/>
  <c r="N103" i="28"/>
  <c r="M103" i="28"/>
  <c r="L103" i="28"/>
  <c r="K103" i="28"/>
  <c r="N100" i="28"/>
  <c r="M100" i="28"/>
  <c r="L100" i="28"/>
  <c r="K100" i="28"/>
  <c r="N99" i="28"/>
  <c r="M99" i="28"/>
  <c r="L99" i="28"/>
  <c r="K99" i="28"/>
  <c r="N98" i="28"/>
  <c r="M98" i="28"/>
  <c r="L98" i="28"/>
  <c r="K98" i="28"/>
  <c r="N97" i="28"/>
  <c r="M97" i="28"/>
  <c r="L97" i="28"/>
  <c r="K97" i="28"/>
  <c r="N96" i="28"/>
  <c r="M96" i="28"/>
  <c r="L96" i="28"/>
  <c r="K96" i="28"/>
  <c r="N95" i="28"/>
  <c r="M95" i="28"/>
  <c r="L95" i="28"/>
  <c r="K95" i="28"/>
  <c r="N94" i="28"/>
  <c r="M94" i="28"/>
  <c r="L94" i="28"/>
  <c r="K94" i="28"/>
  <c r="N92" i="28"/>
  <c r="M92" i="28"/>
  <c r="L92" i="28"/>
  <c r="K92" i="28"/>
  <c r="N91" i="28"/>
  <c r="M91" i="28"/>
  <c r="L91" i="28"/>
  <c r="K91" i="28"/>
  <c r="M88" i="28"/>
  <c r="N87" i="28"/>
  <c r="M87" i="28"/>
  <c r="L87" i="28"/>
  <c r="K87" i="28"/>
  <c r="N86" i="28"/>
  <c r="M86" i="28"/>
  <c r="L86" i="28"/>
  <c r="K86" i="28"/>
  <c r="N85" i="28"/>
  <c r="M85" i="28"/>
  <c r="L85" i="28"/>
  <c r="K85" i="28"/>
  <c r="N84" i="28"/>
  <c r="M84" i="28"/>
  <c r="L84" i="28"/>
  <c r="K84" i="28"/>
  <c r="N82" i="28"/>
  <c r="M82" i="28"/>
  <c r="L82" i="28"/>
  <c r="K82" i="28"/>
  <c r="N81" i="28"/>
  <c r="M81" i="28"/>
  <c r="L81" i="28"/>
  <c r="K81" i="28"/>
  <c r="N78" i="28"/>
  <c r="M78" i="28"/>
  <c r="L78" i="28"/>
  <c r="K78" i="28"/>
  <c r="N77" i="28"/>
  <c r="M77" i="28"/>
  <c r="L77" i="28"/>
  <c r="K77" i="28"/>
  <c r="M76" i="28"/>
  <c r="M75" i="28"/>
  <c r="M73" i="28"/>
  <c r="M72" i="28"/>
  <c r="M71" i="28"/>
  <c r="M70" i="28"/>
  <c r="F76" i="28"/>
  <c r="D76" i="28"/>
  <c r="F75" i="28"/>
  <c r="D75" i="28"/>
  <c r="F73" i="28"/>
  <c r="D73" i="28"/>
  <c r="F71" i="28"/>
  <c r="D71" i="28"/>
  <c r="F70" i="28"/>
  <c r="D70" i="28"/>
  <c r="N64" i="28"/>
  <c r="M64" i="28"/>
  <c r="L64" i="28"/>
  <c r="K64" i="28"/>
  <c r="N63" i="28"/>
  <c r="M63" i="28"/>
  <c r="L63" i="28"/>
  <c r="K63" i="28"/>
  <c r="N62" i="28"/>
  <c r="M62" i="28"/>
  <c r="L62" i="28"/>
  <c r="K62" i="28"/>
  <c r="N60" i="28"/>
  <c r="M60" i="28"/>
  <c r="L60" i="28"/>
  <c r="K60" i="28"/>
  <c r="N58" i="28"/>
  <c r="M58" i="28"/>
  <c r="L58" i="28"/>
  <c r="K58" i="28"/>
  <c r="N57" i="28"/>
  <c r="M57" i="28"/>
  <c r="L57" i="28"/>
  <c r="K57" i="28"/>
  <c r="N56" i="28"/>
  <c r="M56" i="28"/>
  <c r="L56" i="28"/>
  <c r="K56" i="28"/>
  <c r="N54" i="28"/>
  <c r="M54" i="28"/>
  <c r="L54" i="28"/>
  <c r="K54" i="28"/>
  <c r="N53" i="28"/>
  <c r="M53" i="28"/>
  <c r="L53" i="28"/>
  <c r="K53" i="28"/>
  <c r="N51" i="28"/>
  <c r="M51" i="28"/>
  <c r="L51" i="28"/>
  <c r="K51" i="28"/>
  <c r="N50" i="28"/>
  <c r="M50" i="28"/>
  <c r="L50" i="28"/>
  <c r="K50" i="28"/>
  <c r="N48" i="28"/>
  <c r="M48" i="28"/>
  <c r="L48" i="28"/>
  <c r="K48" i="28"/>
  <c r="N45" i="28"/>
  <c r="M45" i="28"/>
  <c r="L45" i="28"/>
  <c r="K45" i="28"/>
  <c r="N44" i="28"/>
  <c r="M44" i="28"/>
  <c r="L44" i="28"/>
  <c r="K44" i="28"/>
  <c r="N42" i="28"/>
  <c r="M42" i="28"/>
  <c r="L42" i="28"/>
  <c r="K42" i="28"/>
  <c r="N41" i="28"/>
  <c r="M41" i="28"/>
  <c r="L41" i="28"/>
  <c r="K41" i="28"/>
  <c r="N40" i="28"/>
  <c r="M40" i="28"/>
  <c r="L40" i="28"/>
  <c r="K40" i="28"/>
  <c r="N39" i="28"/>
  <c r="M39" i="28"/>
  <c r="L39" i="28"/>
  <c r="K39" i="28"/>
  <c r="N37" i="28"/>
  <c r="M37" i="28"/>
  <c r="L37" i="28"/>
  <c r="K37" i="28"/>
  <c r="N36" i="28"/>
  <c r="M36" i="28"/>
  <c r="L36" i="28"/>
  <c r="K36" i="28"/>
  <c r="N33" i="28"/>
  <c r="M33" i="28"/>
  <c r="L33" i="28"/>
  <c r="K33" i="28"/>
  <c r="G58" i="28"/>
  <c r="F58" i="28"/>
  <c r="D58" i="28"/>
  <c r="G57" i="28"/>
  <c r="F57" i="28"/>
  <c r="D57" i="28"/>
  <c r="G54" i="28"/>
  <c r="F54" i="28"/>
  <c r="D54" i="28"/>
  <c r="G53" i="28"/>
  <c r="F53" i="28"/>
  <c r="D53" i="28"/>
  <c r="G51" i="28"/>
  <c r="F51" i="28"/>
  <c r="D51" i="28"/>
  <c r="G48" i="28"/>
  <c r="F48" i="28"/>
  <c r="D48" i="28"/>
  <c r="G45" i="28"/>
  <c r="F45" i="28"/>
  <c r="D45" i="28"/>
  <c r="D44" i="28"/>
  <c r="G42" i="28"/>
  <c r="F42" i="28"/>
  <c r="D42" i="28"/>
  <c r="G41" i="28"/>
  <c r="F41" i="28"/>
  <c r="D41" i="28"/>
  <c r="G40" i="28"/>
  <c r="F40" i="28"/>
  <c r="D40" i="28"/>
  <c r="G39" i="28"/>
  <c r="F39" i="28"/>
  <c r="D39" i="28"/>
  <c r="G37" i="28"/>
  <c r="F37" i="28"/>
  <c r="D37" i="28"/>
  <c r="G36" i="28"/>
  <c r="F36" i="28"/>
  <c r="D36" i="28"/>
  <c r="G33" i="28"/>
  <c r="F33" i="28"/>
  <c r="D33" i="28"/>
  <c r="G29" i="28"/>
  <c r="F29" i="28"/>
  <c r="D29" i="28"/>
  <c r="N29" i="28"/>
  <c r="M29" i="28"/>
  <c r="L29" i="28"/>
  <c r="K29" i="28"/>
  <c r="N28" i="28"/>
  <c r="M28" i="28"/>
  <c r="L28" i="28"/>
  <c r="K28" i="28"/>
  <c r="N27" i="28"/>
  <c r="M27" i="28"/>
  <c r="L27" i="28"/>
  <c r="K27" i="28"/>
  <c r="N26" i="28"/>
  <c r="M26" i="28"/>
  <c r="L26" i="28"/>
  <c r="K26" i="28"/>
  <c r="N25" i="28"/>
  <c r="M25" i="28"/>
  <c r="L25" i="28"/>
  <c r="K25" i="28"/>
  <c r="N24" i="28"/>
  <c r="M24" i="28"/>
  <c r="L24" i="28"/>
  <c r="K24" i="28"/>
  <c r="N23" i="28"/>
  <c r="M23" i="28"/>
  <c r="L23" i="28"/>
  <c r="K23" i="28"/>
  <c r="N22" i="28"/>
  <c r="M22" i="28"/>
  <c r="L22" i="28"/>
  <c r="K22" i="28"/>
  <c r="N21" i="28"/>
  <c r="M21" i="28"/>
  <c r="L21" i="28"/>
  <c r="K21" i="28"/>
  <c r="N20" i="28"/>
  <c r="M20" i="28"/>
  <c r="L20" i="28"/>
  <c r="K20" i="28"/>
  <c r="N19" i="28"/>
  <c r="M19" i="28"/>
  <c r="L19" i="28"/>
  <c r="K19" i="28"/>
  <c r="N18" i="28"/>
  <c r="M18" i="28"/>
  <c r="L18" i="28"/>
  <c r="K18" i="28"/>
  <c r="N17" i="28"/>
  <c r="M17" i="28"/>
  <c r="L17" i="28"/>
  <c r="K17" i="28"/>
  <c r="N15" i="28"/>
  <c r="M15" i="28"/>
  <c r="L15" i="28"/>
  <c r="K15" i="28"/>
  <c r="N14" i="28"/>
  <c r="M14" i="28"/>
  <c r="L14" i="28"/>
  <c r="K14" i="28"/>
  <c r="N12" i="28"/>
  <c r="M12" i="28"/>
  <c r="L12" i="28"/>
  <c r="K12" i="28"/>
  <c r="N11" i="28"/>
  <c r="M11" i="28"/>
  <c r="L11" i="28"/>
  <c r="K11" i="28"/>
  <c r="N10" i="28"/>
  <c r="M10" i="28"/>
  <c r="L10" i="28"/>
  <c r="K10" i="28"/>
  <c r="N9" i="28"/>
  <c r="M9" i="28"/>
  <c r="L9" i="28"/>
  <c r="K9" i="28"/>
  <c r="G25" i="28"/>
  <c r="F25" i="28"/>
  <c r="D25" i="28"/>
  <c r="G22" i="28"/>
  <c r="F22" i="28"/>
  <c r="D22" i="28"/>
  <c r="G21" i="28"/>
  <c r="F21" i="28"/>
  <c r="D21" i="28"/>
  <c r="G20" i="28"/>
  <c r="F20" i="28"/>
  <c r="D20" i="28"/>
  <c r="G19" i="28"/>
  <c r="F19" i="28"/>
  <c r="D19" i="28"/>
  <c r="G17" i="28"/>
  <c r="F17" i="28"/>
  <c r="D17" i="28"/>
  <c r="G15" i="28"/>
  <c r="F15" i="28"/>
  <c r="D15" i="28"/>
  <c r="G14" i="28"/>
  <c r="F14" i="28"/>
  <c r="D14" i="28"/>
  <c r="G12" i="28"/>
  <c r="F12" i="28"/>
  <c r="D12" i="28"/>
  <c r="G9" i="28"/>
  <c r="F9" i="28"/>
  <c r="D9" i="28"/>
  <c r="N114" i="27"/>
  <c r="M114" i="27"/>
  <c r="L114" i="27"/>
  <c r="K114" i="27"/>
  <c r="N113" i="27"/>
  <c r="M113" i="27"/>
  <c r="L113" i="27"/>
  <c r="K113" i="27"/>
  <c r="D116" i="27"/>
  <c r="G114" i="27"/>
  <c r="F114" i="27"/>
  <c r="D114" i="27"/>
  <c r="G113" i="27"/>
  <c r="F113" i="27"/>
  <c r="D113" i="27"/>
  <c r="D109" i="27"/>
  <c r="D108" i="27"/>
  <c r="D107" i="27"/>
  <c r="D105" i="27"/>
  <c r="D104" i="27"/>
  <c r="D103" i="27"/>
  <c r="F98" i="27"/>
  <c r="D98" i="27"/>
  <c r="F97" i="27"/>
  <c r="D97" i="27"/>
  <c r="F96" i="27"/>
  <c r="D96" i="27"/>
  <c r="F95" i="27"/>
  <c r="D95" i="27"/>
  <c r="F91" i="27"/>
  <c r="D91" i="27"/>
  <c r="F87" i="27"/>
  <c r="D87" i="27"/>
  <c r="G86" i="27"/>
  <c r="F86" i="27"/>
  <c r="D86" i="27"/>
  <c r="G85" i="27"/>
  <c r="F85" i="27"/>
  <c r="D85" i="27"/>
  <c r="F81" i="27"/>
  <c r="D81" i="27"/>
  <c r="N109" i="27"/>
  <c r="M109" i="27"/>
  <c r="L109" i="27"/>
  <c r="K109" i="27"/>
  <c r="N108" i="27"/>
  <c r="M108" i="27"/>
  <c r="L108" i="27"/>
  <c r="K108" i="27"/>
  <c r="N107" i="27"/>
  <c r="M107" i="27"/>
  <c r="L107" i="27"/>
  <c r="K107" i="27"/>
  <c r="N105" i="27"/>
  <c r="M105" i="27"/>
  <c r="L105" i="27"/>
  <c r="K105" i="27"/>
  <c r="N104" i="27"/>
  <c r="M104" i="27"/>
  <c r="L104" i="27"/>
  <c r="K104" i="27"/>
  <c r="N103" i="27"/>
  <c r="M103" i="27"/>
  <c r="L103" i="27"/>
  <c r="K103" i="27"/>
  <c r="N100" i="27"/>
  <c r="M100" i="27"/>
  <c r="L100" i="27"/>
  <c r="K100" i="27"/>
  <c r="N99" i="27"/>
  <c r="M99" i="27"/>
  <c r="L99" i="27"/>
  <c r="K99" i="27"/>
  <c r="N98" i="27"/>
  <c r="M98" i="27"/>
  <c r="L98" i="27"/>
  <c r="K98" i="27"/>
  <c r="N97" i="27"/>
  <c r="M97" i="27"/>
  <c r="L97" i="27"/>
  <c r="K97" i="27"/>
  <c r="N96" i="27"/>
  <c r="M96" i="27"/>
  <c r="L96" i="27"/>
  <c r="K96" i="27"/>
  <c r="N95" i="27"/>
  <c r="M95" i="27"/>
  <c r="L95" i="27"/>
  <c r="K95" i="27"/>
  <c r="N94" i="27"/>
  <c r="M94" i="27"/>
  <c r="L94" i="27"/>
  <c r="K94" i="27"/>
  <c r="N92" i="27"/>
  <c r="M92" i="27"/>
  <c r="L92" i="27"/>
  <c r="K92" i="27"/>
  <c r="N91" i="27"/>
  <c r="M91" i="27"/>
  <c r="L91" i="27"/>
  <c r="K91" i="27"/>
  <c r="M88" i="27"/>
  <c r="N87" i="27"/>
  <c r="M87" i="27"/>
  <c r="L87" i="27"/>
  <c r="K87" i="27"/>
  <c r="N86" i="27"/>
  <c r="M86" i="27"/>
  <c r="L86" i="27"/>
  <c r="K86" i="27"/>
  <c r="N85" i="27"/>
  <c r="M85" i="27"/>
  <c r="L85" i="27"/>
  <c r="K85" i="27"/>
  <c r="N84" i="27"/>
  <c r="M84" i="27"/>
  <c r="L84" i="27"/>
  <c r="K84" i="27"/>
  <c r="N82" i="27"/>
  <c r="M82" i="27"/>
  <c r="L82" i="27"/>
  <c r="K82" i="27"/>
  <c r="N81" i="27"/>
  <c r="M81" i="27"/>
  <c r="L81" i="27"/>
  <c r="K81" i="27"/>
  <c r="N78" i="27"/>
  <c r="M78" i="27"/>
  <c r="L78" i="27"/>
  <c r="K78" i="27"/>
  <c r="N77" i="27"/>
  <c r="M77" i="27"/>
  <c r="L77" i="27"/>
  <c r="K77" i="27"/>
  <c r="M76" i="27"/>
  <c r="M75" i="27"/>
  <c r="M73" i="27"/>
  <c r="M72" i="27"/>
  <c r="M71" i="27"/>
  <c r="M70" i="27"/>
  <c r="F76" i="27"/>
  <c r="D76" i="27"/>
  <c r="F75" i="27"/>
  <c r="D75" i="27"/>
  <c r="F73" i="27"/>
  <c r="D73" i="27"/>
  <c r="F71" i="27"/>
  <c r="D71" i="27"/>
  <c r="F70" i="27"/>
  <c r="D70" i="27"/>
  <c r="N64" i="27"/>
  <c r="M64" i="27"/>
  <c r="L64" i="27"/>
  <c r="K64" i="27"/>
  <c r="N63" i="27"/>
  <c r="M63" i="27"/>
  <c r="L63" i="27"/>
  <c r="K63" i="27"/>
  <c r="N62" i="27"/>
  <c r="M62" i="27"/>
  <c r="L62" i="27"/>
  <c r="K62" i="27"/>
  <c r="N60" i="27"/>
  <c r="M60" i="27"/>
  <c r="L60" i="27"/>
  <c r="K60" i="27"/>
  <c r="N58" i="27"/>
  <c r="M58" i="27"/>
  <c r="L58" i="27"/>
  <c r="K58" i="27"/>
  <c r="N57" i="27"/>
  <c r="M57" i="27"/>
  <c r="L57" i="27"/>
  <c r="K57" i="27"/>
  <c r="N56" i="27"/>
  <c r="M56" i="27"/>
  <c r="L56" i="27"/>
  <c r="K56" i="27"/>
  <c r="N54" i="27"/>
  <c r="M54" i="27"/>
  <c r="L54" i="27"/>
  <c r="K54" i="27"/>
  <c r="N53" i="27"/>
  <c r="M53" i="27"/>
  <c r="L53" i="27"/>
  <c r="K53" i="27"/>
  <c r="N51" i="27"/>
  <c r="M51" i="27"/>
  <c r="L51" i="27"/>
  <c r="K51" i="27"/>
  <c r="N50" i="27"/>
  <c r="M50" i="27"/>
  <c r="L50" i="27"/>
  <c r="K50" i="27"/>
  <c r="N48" i="27"/>
  <c r="M48" i="27"/>
  <c r="L48" i="27"/>
  <c r="K48" i="27"/>
  <c r="N45" i="27"/>
  <c r="M45" i="27"/>
  <c r="L45" i="27"/>
  <c r="K45" i="27"/>
  <c r="N44" i="27"/>
  <c r="M44" i="27"/>
  <c r="L44" i="27"/>
  <c r="K44" i="27"/>
  <c r="N42" i="27"/>
  <c r="M42" i="27"/>
  <c r="L42" i="27"/>
  <c r="K42" i="27"/>
  <c r="N41" i="27"/>
  <c r="M41" i="27"/>
  <c r="L41" i="27"/>
  <c r="K41" i="27"/>
  <c r="N40" i="27"/>
  <c r="M40" i="27"/>
  <c r="L40" i="27"/>
  <c r="K40" i="27"/>
  <c r="N39" i="27"/>
  <c r="M39" i="27"/>
  <c r="L39" i="27"/>
  <c r="K39" i="27"/>
  <c r="N37" i="27"/>
  <c r="M37" i="27"/>
  <c r="L37" i="27"/>
  <c r="K37" i="27"/>
  <c r="N36" i="27"/>
  <c r="M36" i="27"/>
  <c r="L36" i="27"/>
  <c r="K36" i="27"/>
  <c r="N33" i="27"/>
  <c r="M33" i="27"/>
  <c r="L33" i="27"/>
  <c r="K33" i="27"/>
  <c r="G58" i="27"/>
  <c r="F58" i="27"/>
  <c r="D58" i="27"/>
  <c r="G57" i="27"/>
  <c r="F57" i="27"/>
  <c r="D57" i="27"/>
  <c r="G54" i="27"/>
  <c r="F54" i="27"/>
  <c r="D54" i="27"/>
  <c r="G53" i="27"/>
  <c r="F53" i="27"/>
  <c r="D53" i="27"/>
  <c r="G51" i="27"/>
  <c r="F51" i="27"/>
  <c r="D51" i="27"/>
  <c r="G48" i="27"/>
  <c r="F48" i="27"/>
  <c r="D48" i="27"/>
  <c r="G45" i="27"/>
  <c r="F45" i="27"/>
  <c r="D45" i="27"/>
  <c r="D44" i="27"/>
  <c r="G42" i="27"/>
  <c r="F42" i="27"/>
  <c r="D42" i="27"/>
  <c r="G41" i="27"/>
  <c r="F41" i="27"/>
  <c r="D41" i="27"/>
  <c r="G40" i="27"/>
  <c r="F40" i="27"/>
  <c r="D40" i="27"/>
  <c r="G39" i="27"/>
  <c r="F39" i="27"/>
  <c r="D39" i="27"/>
  <c r="G37" i="27"/>
  <c r="F37" i="27"/>
  <c r="D37" i="27"/>
  <c r="G36" i="27"/>
  <c r="F36" i="27"/>
  <c r="D36" i="27"/>
  <c r="G33" i="27"/>
  <c r="F33" i="27"/>
  <c r="D33" i="27"/>
  <c r="G29" i="27"/>
  <c r="F29" i="27"/>
  <c r="D29" i="27"/>
  <c r="N29" i="27"/>
  <c r="M29" i="27"/>
  <c r="L29" i="27"/>
  <c r="K29" i="27"/>
  <c r="N28" i="27"/>
  <c r="M28" i="27"/>
  <c r="L28" i="27"/>
  <c r="K28" i="27"/>
  <c r="N27" i="27"/>
  <c r="M27" i="27"/>
  <c r="L27" i="27"/>
  <c r="K27" i="27"/>
  <c r="N26" i="27"/>
  <c r="M26" i="27"/>
  <c r="L26" i="27"/>
  <c r="K26" i="27"/>
  <c r="N25" i="27"/>
  <c r="M25" i="27"/>
  <c r="L25" i="27"/>
  <c r="K25" i="27"/>
  <c r="N24" i="27"/>
  <c r="M24" i="27"/>
  <c r="L24" i="27"/>
  <c r="K24" i="27"/>
  <c r="N23" i="27"/>
  <c r="M23" i="27"/>
  <c r="L23" i="27"/>
  <c r="K23" i="27"/>
  <c r="N22" i="27"/>
  <c r="M22" i="27"/>
  <c r="L22" i="27"/>
  <c r="K22" i="27"/>
  <c r="N21" i="27"/>
  <c r="M21" i="27"/>
  <c r="L21" i="27"/>
  <c r="K21" i="27"/>
  <c r="N20" i="27"/>
  <c r="M20" i="27"/>
  <c r="L20" i="27"/>
  <c r="K20" i="27"/>
  <c r="N19" i="27"/>
  <c r="M19" i="27"/>
  <c r="L19" i="27"/>
  <c r="K19" i="27"/>
  <c r="N18" i="27"/>
  <c r="M18" i="27"/>
  <c r="L18" i="27"/>
  <c r="K18" i="27"/>
  <c r="N17" i="27"/>
  <c r="M17" i="27"/>
  <c r="L17" i="27"/>
  <c r="K17" i="27"/>
  <c r="N15" i="27"/>
  <c r="M15" i="27"/>
  <c r="L15" i="27"/>
  <c r="K15" i="27"/>
  <c r="N14" i="27"/>
  <c r="M14" i="27"/>
  <c r="L14" i="27"/>
  <c r="K14" i="27"/>
  <c r="N12" i="27"/>
  <c r="M12" i="27"/>
  <c r="L12" i="27"/>
  <c r="K12" i="27"/>
  <c r="N11" i="27"/>
  <c r="M11" i="27"/>
  <c r="L11" i="27"/>
  <c r="K11" i="27"/>
  <c r="N10" i="27"/>
  <c r="M10" i="27"/>
  <c r="L10" i="27"/>
  <c r="K10" i="27"/>
  <c r="N9" i="27"/>
  <c r="M9" i="27"/>
  <c r="L9" i="27"/>
  <c r="K9" i="27"/>
  <c r="G25" i="27"/>
  <c r="F25" i="27"/>
  <c r="D25" i="27"/>
  <c r="G22" i="27"/>
  <c r="F22" i="27"/>
  <c r="D22" i="27"/>
  <c r="G21" i="27"/>
  <c r="F21" i="27"/>
  <c r="D21" i="27"/>
  <c r="G20" i="27"/>
  <c r="F20" i="27"/>
  <c r="D20" i="27"/>
  <c r="G19" i="27"/>
  <c r="F19" i="27"/>
  <c r="D19" i="27"/>
  <c r="G17" i="27"/>
  <c r="F17" i="27"/>
  <c r="D17" i="27"/>
  <c r="G15" i="27"/>
  <c r="F15" i="27"/>
  <c r="D15" i="27"/>
  <c r="G14" i="27"/>
  <c r="F14" i="27"/>
  <c r="D14" i="27"/>
  <c r="G12" i="27"/>
  <c r="F12" i="27"/>
  <c r="D12" i="27"/>
  <c r="G9" i="27"/>
  <c r="F9" i="27"/>
  <c r="D9" i="27"/>
  <c r="N114" i="26"/>
  <c r="M114" i="26"/>
  <c r="L114" i="26"/>
  <c r="K114" i="26"/>
  <c r="N113" i="26"/>
  <c r="M113" i="26"/>
  <c r="L113" i="26"/>
  <c r="K113" i="26"/>
  <c r="D116" i="26"/>
  <c r="G114" i="26"/>
  <c r="F114" i="26"/>
  <c r="D114" i="26"/>
  <c r="G113" i="26"/>
  <c r="F113" i="26"/>
  <c r="D113" i="26"/>
  <c r="D109" i="26"/>
  <c r="D108" i="26"/>
  <c r="D107" i="26"/>
  <c r="D105" i="26"/>
  <c r="D104" i="26"/>
  <c r="D103" i="26"/>
  <c r="F98" i="26"/>
  <c r="D98" i="26"/>
  <c r="F97" i="26"/>
  <c r="D97" i="26"/>
  <c r="F96" i="26"/>
  <c r="D96" i="26"/>
  <c r="F95" i="26"/>
  <c r="D95" i="26"/>
  <c r="F91" i="26"/>
  <c r="D91" i="26"/>
  <c r="F87" i="26"/>
  <c r="D87" i="26"/>
  <c r="G86" i="26"/>
  <c r="F86" i="26"/>
  <c r="D86" i="26"/>
  <c r="G85" i="26"/>
  <c r="F85" i="26"/>
  <c r="D85" i="26"/>
  <c r="F81" i="26"/>
  <c r="D81" i="26"/>
  <c r="N109" i="26"/>
  <c r="M109" i="26"/>
  <c r="L109" i="26"/>
  <c r="K109" i="26"/>
  <c r="N108" i="26"/>
  <c r="M108" i="26"/>
  <c r="L108" i="26"/>
  <c r="K108" i="26"/>
  <c r="N107" i="26"/>
  <c r="M107" i="26"/>
  <c r="L107" i="26"/>
  <c r="K107" i="26"/>
  <c r="N105" i="26"/>
  <c r="M105" i="26"/>
  <c r="L105" i="26"/>
  <c r="K105" i="26"/>
  <c r="N104" i="26"/>
  <c r="M104" i="26"/>
  <c r="L104" i="26"/>
  <c r="K104" i="26"/>
  <c r="N103" i="26"/>
  <c r="M103" i="26"/>
  <c r="L103" i="26"/>
  <c r="K103" i="26"/>
  <c r="N100" i="26"/>
  <c r="M100" i="26"/>
  <c r="L100" i="26"/>
  <c r="K100" i="26"/>
  <c r="N99" i="26"/>
  <c r="M99" i="26"/>
  <c r="L99" i="26"/>
  <c r="K99" i="26"/>
  <c r="N98" i="26"/>
  <c r="M98" i="26"/>
  <c r="L98" i="26"/>
  <c r="K98" i="26"/>
  <c r="N97" i="26"/>
  <c r="M97" i="26"/>
  <c r="L97" i="26"/>
  <c r="K97" i="26"/>
  <c r="N96" i="26"/>
  <c r="M96" i="26"/>
  <c r="L96" i="26"/>
  <c r="K96" i="26"/>
  <c r="N95" i="26"/>
  <c r="M95" i="26"/>
  <c r="L95" i="26"/>
  <c r="K95" i="26"/>
  <c r="N94" i="26"/>
  <c r="M94" i="26"/>
  <c r="L94" i="26"/>
  <c r="K94" i="26"/>
  <c r="N92" i="26"/>
  <c r="M92" i="26"/>
  <c r="L92" i="26"/>
  <c r="K92" i="26"/>
  <c r="N91" i="26"/>
  <c r="M91" i="26"/>
  <c r="L91" i="26"/>
  <c r="K91" i="26"/>
  <c r="M88" i="26"/>
  <c r="N87" i="26"/>
  <c r="M87" i="26"/>
  <c r="L87" i="26"/>
  <c r="K87" i="26"/>
  <c r="N86" i="26"/>
  <c r="M86" i="26"/>
  <c r="L86" i="26"/>
  <c r="K86" i="26"/>
  <c r="N85" i="26"/>
  <c r="M85" i="26"/>
  <c r="L85" i="26"/>
  <c r="K85" i="26"/>
  <c r="N84" i="26"/>
  <c r="M84" i="26"/>
  <c r="L84" i="26"/>
  <c r="K84" i="26"/>
  <c r="N82" i="26"/>
  <c r="M82" i="26"/>
  <c r="L82" i="26"/>
  <c r="K82" i="26"/>
  <c r="N81" i="26"/>
  <c r="M81" i="26"/>
  <c r="L81" i="26"/>
  <c r="K81" i="26"/>
  <c r="N78" i="26"/>
  <c r="M78" i="26"/>
  <c r="L78" i="26"/>
  <c r="K78" i="26"/>
  <c r="N77" i="26"/>
  <c r="M77" i="26"/>
  <c r="L77" i="26"/>
  <c r="K77" i="26"/>
  <c r="M76" i="26"/>
  <c r="M75" i="26"/>
  <c r="M73" i="26"/>
  <c r="M72" i="26"/>
  <c r="M71" i="26"/>
  <c r="M70" i="26"/>
  <c r="F76" i="26"/>
  <c r="D76" i="26"/>
  <c r="F75" i="26"/>
  <c r="D75" i="26"/>
  <c r="F73" i="26"/>
  <c r="D73" i="26"/>
  <c r="F71" i="26"/>
  <c r="D71" i="26"/>
  <c r="F70" i="26"/>
  <c r="D70" i="26"/>
  <c r="N64" i="26"/>
  <c r="M64" i="26"/>
  <c r="L64" i="26"/>
  <c r="K64" i="26"/>
  <c r="N63" i="26"/>
  <c r="M63" i="26"/>
  <c r="L63" i="26"/>
  <c r="K63" i="26"/>
  <c r="N62" i="26"/>
  <c r="M62" i="26"/>
  <c r="L62" i="26"/>
  <c r="K62" i="26"/>
  <c r="N60" i="26"/>
  <c r="M60" i="26"/>
  <c r="L60" i="26"/>
  <c r="K60" i="26"/>
  <c r="N58" i="26"/>
  <c r="M58" i="26"/>
  <c r="L58" i="26"/>
  <c r="K58" i="26"/>
  <c r="N57" i="26"/>
  <c r="M57" i="26"/>
  <c r="L57" i="26"/>
  <c r="K57" i="26"/>
  <c r="N56" i="26"/>
  <c r="M56" i="26"/>
  <c r="L56" i="26"/>
  <c r="K56" i="26"/>
  <c r="N54" i="26"/>
  <c r="M54" i="26"/>
  <c r="L54" i="26"/>
  <c r="K54" i="26"/>
  <c r="N53" i="26"/>
  <c r="M53" i="26"/>
  <c r="L53" i="26"/>
  <c r="K53" i="26"/>
  <c r="N51" i="26"/>
  <c r="M51" i="26"/>
  <c r="L51" i="26"/>
  <c r="K51" i="26"/>
  <c r="N50" i="26"/>
  <c r="M50" i="26"/>
  <c r="L50" i="26"/>
  <c r="K50" i="26"/>
  <c r="N48" i="26"/>
  <c r="M48" i="26"/>
  <c r="L48" i="26"/>
  <c r="K48" i="26"/>
  <c r="N45" i="26"/>
  <c r="M45" i="26"/>
  <c r="L45" i="26"/>
  <c r="K45" i="26"/>
  <c r="N44" i="26"/>
  <c r="M44" i="26"/>
  <c r="L44" i="26"/>
  <c r="K44" i="26"/>
  <c r="N42" i="26"/>
  <c r="M42" i="26"/>
  <c r="L42" i="26"/>
  <c r="K42" i="26"/>
  <c r="N41" i="26"/>
  <c r="M41" i="26"/>
  <c r="L41" i="26"/>
  <c r="K41" i="26"/>
  <c r="N40" i="26"/>
  <c r="M40" i="26"/>
  <c r="L40" i="26"/>
  <c r="K40" i="26"/>
  <c r="N39" i="26"/>
  <c r="M39" i="26"/>
  <c r="L39" i="26"/>
  <c r="K39" i="26"/>
  <c r="N37" i="26"/>
  <c r="M37" i="26"/>
  <c r="L37" i="26"/>
  <c r="K37" i="26"/>
  <c r="N36" i="26"/>
  <c r="M36" i="26"/>
  <c r="L36" i="26"/>
  <c r="K36" i="26"/>
  <c r="N33" i="26"/>
  <c r="M33" i="26"/>
  <c r="L33" i="26"/>
  <c r="K33" i="26"/>
  <c r="G58" i="26"/>
  <c r="F58" i="26"/>
  <c r="D58" i="26"/>
  <c r="G57" i="26"/>
  <c r="F57" i="26"/>
  <c r="D57" i="26"/>
  <c r="G54" i="26"/>
  <c r="F54" i="26"/>
  <c r="D54" i="26"/>
  <c r="G53" i="26"/>
  <c r="F53" i="26"/>
  <c r="D53" i="26"/>
  <c r="G51" i="26"/>
  <c r="F51" i="26"/>
  <c r="D51" i="26"/>
  <c r="G48" i="26"/>
  <c r="F48" i="26"/>
  <c r="D48" i="26"/>
  <c r="G45" i="26"/>
  <c r="F45" i="26"/>
  <c r="D45" i="26"/>
  <c r="D44" i="26"/>
  <c r="G42" i="26"/>
  <c r="F42" i="26"/>
  <c r="D42" i="26"/>
  <c r="G41" i="26"/>
  <c r="F41" i="26"/>
  <c r="D41" i="26"/>
  <c r="G40" i="26"/>
  <c r="F40" i="26"/>
  <c r="D40" i="26"/>
  <c r="G39" i="26"/>
  <c r="F39" i="26"/>
  <c r="D39" i="26"/>
  <c r="G37" i="26"/>
  <c r="F37" i="26"/>
  <c r="D37" i="26"/>
  <c r="G36" i="26"/>
  <c r="F36" i="26"/>
  <c r="D36" i="26"/>
  <c r="G33" i="26"/>
  <c r="F33" i="26"/>
  <c r="D33" i="26"/>
  <c r="G29" i="26"/>
  <c r="F29" i="26"/>
  <c r="D29" i="26"/>
  <c r="N29" i="26"/>
  <c r="M29" i="26"/>
  <c r="L29" i="26"/>
  <c r="K29" i="26"/>
  <c r="N28" i="26"/>
  <c r="M28" i="26"/>
  <c r="L28" i="26"/>
  <c r="K28" i="26"/>
  <c r="N27" i="26"/>
  <c r="M27" i="26"/>
  <c r="L27" i="26"/>
  <c r="K27" i="26"/>
  <c r="N26" i="26"/>
  <c r="M26" i="26"/>
  <c r="L26" i="26"/>
  <c r="K26" i="26"/>
  <c r="N25" i="26"/>
  <c r="M25" i="26"/>
  <c r="L25" i="26"/>
  <c r="K25" i="26"/>
  <c r="N24" i="26"/>
  <c r="M24" i="26"/>
  <c r="L24" i="26"/>
  <c r="K24" i="26"/>
  <c r="N23" i="26"/>
  <c r="M23" i="26"/>
  <c r="L23" i="26"/>
  <c r="K23" i="26"/>
  <c r="N22" i="26"/>
  <c r="M22" i="26"/>
  <c r="L22" i="26"/>
  <c r="K22" i="26"/>
  <c r="N21" i="26"/>
  <c r="M21" i="26"/>
  <c r="L21" i="26"/>
  <c r="K21" i="26"/>
  <c r="N20" i="26"/>
  <c r="M20" i="26"/>
  <c r="L20" i="26"/>
  <c r="K20" i="26"/>
  <c r="N19" i="26"/>
  <c r="M19" i="26"/>
  <c r="L19" i="26"/>
  <c r="K19" i="26"/>
  <c r="N18" i="26"/>
  <c r="M18" i="26"/>
  <c r="L18" i="26"/>
  <c r="K18" i="26"/>
  <c r="N17" i="26"/>
  <c r="M17" i="26"/>
  <c r="L17" i="26"/>
  <c r="K17" i="26"/>
  <c r="N15" i="26"/>
  <c r="M15" i="26"/>
  <c r="L15" i="26"/>
  <c r="K15" i="26"/>
  <c r="N14" i="26"/>
  <c r="M14" i="26"/>
  <c r="L14" i="26"/>
  <c r="K14" i="26"/>
  <c r="N12" i="26"/>
  <c r="M12" i="26"/>
  <c r="L12" i="26"/>
  <c r="K12" i="26"/>
  <c r="N11" i="26"/>
  <c r="M11" i="26"/>
  <c r="L11" i="26"/>
  <c r="K11" i="26"/>
  <c r="N10" i="26"/>
  <c r="M10" i="26"/>
  <c r="L10" i="26"/>
  <c r="K10" i="26"/>
  <c r="N9" i="26"/>
  <c r="M9" i="26"/>
  <c r="L9" i="26"/>
  <c r="K9" i="26"/>
  <c r="G25" i="26"/>
  <c r="F25" i="26"/>
  <c r="D25" i="26"/>
  <c r="G22" i="26"/>
  <c r="F22" i="26"/>
  <c r="D22" i="26"/>
  <c r="G21" i="26"/>
  <c r="F21" i="26"/>
  <c r="D21" i="26"/>
  <c r="G20" i="26"/>
  <c r="F20" i="26"/>
  <c r="D20" i="26"/>
  <c r="G19" i="26"/>
  <c r="F19" i="26"/>
  <c r="D19" i="26"/>
  <c r="G17" i="26"/>
  <c r="F17" i="26"/>
  <c r="D17" i="26"/>
  <c r="G15" i="26"/>
  <c r="F15" i="26"/>
  <c r="D15" i="26"/>
  <c r="G14" i="26"/>
  <c r="F14" i="26"/>
  <c r="D14" i="26"/>
  <c r="G12" i="26"/>
  <c r="F12" i="26"/>
  <c r="D12" i="26"/>
  <c r="G9" i="26"/>
  <c r="F9" i="26"/>
  <c r="D9" i="26"/>
  <c r="N114" i="25"/>
  <c r="M114" i="25"/>
  <c r="L114" i="25"/>
  <c r="K114" i="25"/>
  <c r="N113" i="25"/>
  <c r="M113" i="25"/>
  <c r="L113" i="25"/>
  <c r="K113" i="25"/>
  <c r="D116" i="25"/>
  <c r="G114" i="25"/>
  <c r="F114" i="25"/>
  <c r="D114" i="25"/>
  <c r="G113" i="25"/>
  <c r="F113" i="25"/>
  <c r="D113" i="25"/>
  <c r="D109" i="25"/>
  <c r="D108" i="25"/>
  <c r="D107" i="25"/>
  <c r="D105" i="25"/>
  <c r="D104" i="25"/>
  <c r="D103" i="25"/>
  <c r="F98" i="25"/>
  <c r="D98" i="25"/>
  <c r="F97" i="25"/>
  <c r="D97" i="25"/>
  <c r="F96" i="25"/>
  <c r="D96" i="25"/>
  <c r="F95" i="25"/>
  <c r="D95" i="25"/>
  <c r="F91" i="25"/>
  <c r="D91" i="25"/>
  <c r="F87" i="25"/>
  <c r="D87" i="25"/>
  <c r="G86" i="25"/>
  <c r="F86" i="25"/>
  <c r="D86" i="25"/>
  <c r="G85" i="25"/>
  <c r="F85" i="25"/>
  <c r="D85" i="25"/>
  <c r="F81" i="25"/>
  <c r="D81" i="25"/>
  <c r="N109" i="25"/>
  <c r="M109" i="25"/>
  <c r="L109" i="25"/>
  <c r="K109" i="25"/>
  <c r="N108" i="25"/>
  <c r="M108" i="25"/>
  <c r="L108" i="25"/>
  <c r="K108" i="25"/>
  <c r="N107" i="25"/>
  <c r="M107" i="25"/>
  <c r="L107" i="25"/>
  <c r="K107" i="25"/>
  <c r="N105" i="25"/>
  <c r="M105" i="25"/>
  <c r="L105" i="25"/>
  <c r="K105" i="25"/>
  <c r="N104" i="25"/>
  <c r="M104" i="25"/>
  <c r="L104" i="25"/>
  <c r="K104" i="25"/>
  <c r="N103" i="25"/>
  <c r="M103" i="25"/>
  <c r="L103" i="25"/>
  <c r="K103" i="25"/>
  <c r="N100" i="25"/>
  <c r="M100" i="25"/>
  <c r="L100" i="25"/>
  <c r="K100" i="25"/>
  <c r="N99" i="25"/>
  <c r="M99" i="25"/>
  <c r="L99" i="25"/>
  <c r="K99" i="25"/>
  <c r="N98" i="25"/>
  <c r="M98" i="25"/>
  <c r="L98" i="25"/>
  <c r="K98" i="25"/>
  <c r="N97" i="25"/>
  <c r="M97" i="25"/>
  <c r="L97" i="25"/>
  <c r="K97" i="25"/>
  <c r="N96" i="25"/>
  <c r="M96" i="25"/>
  <c r="L96" i="25"/>
  <c r="K96" i="25"/>
  <c r="N95" i="25"/>
  <c r="M95" i="25"/>
  <c r="L95" i="25"/>
  <c r="K95" i="25"/>
  <c r="N94" i="25"/>
  <c r="M94" i="25"/>
  <c r="L94" i="25"/>
  <c r="K94" i="25"/>
  <c r="N92" i="25"/>
  <c r="M92" i="25"/>
  <c r="L92" i="25"/>
  <c r="K92" i="25"/>
  <c r="N91" i="25"/>
  <c r="M91" i="25"/>
  <c r="L91" i="25"/>
  <c r="K91" i="25"/>
  <c r="M88" i="25"/>
  <c r="N87" i="25"/>
  <c r="M87" i="25"/>
  <c r="L87" i="25"/>
  <c r="K87" i="25"/>
  <c r="N86" i="25"/>
  <c r="M86" i="25"/>
  <c r="L86" i="25"/>
  <c r="K86" i="25"/>
  <c r="N85" i="25"/>
  <c r="M85" i="25"/>
  <c r="L85" i="25"/>
  <c r="K85" i="25"/>
  <c r="N84" i="25"/>
  <c r="M84" i="25"/>
  <c r="L84" i="25"/>
  <c r="K84" i="25"/>
  <c r="N82" i="25"/>
  <c r="M82" i="25"/>
  <c r="L82" i="25"/>
  <c r="K82" i="25"/>
  <c r="N81" i="25"/>
  <c r="M81" i="25"/>
  <c r="L81" i="25"/>
  <c r="K81" i="25"/>
  <c r="N78" i="25"/>
  <c r="M78" i="25"/>
  <c r="L78" i="25"/>
  <c r="K78" i="25"/>
  <c r="N77" i="25"/>
  <c r="M77" i="25"/>
  <c r="L77" i="25"/>
  <c r="K77" i="25"/>
  <c r="M76" i="25"/>
  <c r="M75" i="25"/>
  <c r="M73" i="25"/>
  <c r="M72" i="25"/>
  <c r="M71" i="25"/>
  <c r="M70" i="25"/>
  <c r="F76" i="25"/>
  <c r="D76" i="25"/>
  <c r="F75" i="25"/>
  <c r="D75" i="25"/>
  <c r="F73" i="25"/>
  <c r="D73" i="25"/>
  <c r="F71" i="25"/>
  <c r="D71" i="25"/>
  <c r="F70" i="25"/>
  <c r="D70" i="25"/>
  <c r="N64" i="25"/>
  <c r="M64" i="25"/>
  <c r="L64" i="25"/>
  <c r="K64" i="25"/>
  <c r="N63" i="25"/>
  <c r="M63" i="25"/>
  <c r="L63" i="25"/>
  <c r="K63" i="25"/>
  <c r="N62" i="25"/>
  <c r="M62" i="25"/>
  <c r="L62" i="25"/>
  <c r="K62" i="25"/>
  <c r="N60" i="25"/>
  <c r="M60" i="25"/>
  <c r="L60" i="25"/>
  <c r="K60" i="25"/>
  <c r="N58" i="25"/>
  <c r="M58" i="25"/>
  <c r="L58" i="25"/>
  <c r="K58" i="25"/>
  <c r="N57" i="25"/>
  <c r="M57" i="25"/>
  <c r="L57" i="25"/>
  <c r="K57" i="25"/>
  <c r="N56" i="25"/>
  <c r="M56" i="25"/>
  <c r="L56" i="25"/>
  <c r="K56" i="25"/>
  <c r="N54" i="25"/>
  <c r="M54" i="25"/>
  <c r="L54" i="25"/>
  <c r="K54" i="25"/>
  <c r="N53" i="25"/>
  <c r="M53" i="25"/>
  <c r="L53" i="25"/>
  <c r="K53" i="25"/>
  <c r="N51" i="25"/>
  <c r="M51" i="25"/>
  <c r="L51" i="25"/>
  <c r="K51" i="25"/>
  <c r="N50" i="25"/>
  <c r="M50" i="25"/>
  <c r="L50" i="25"/>
  <c r="K50" i="25"/>
  <c r="N48" i="25"/>
  <c r="M48" i="25"/>
  <c r="L48" i="25"/>
  <c r="K48" i="25"/>
  <c r="N45" i="25"/>
  <c r="M45" i="25"/>
  <c r="L45" i="25"/>
  <c r="K45" i="25"/>
  <c r="N44" i="25"/>
  <c r="M44" i="25"/>
  <c r="L44" i="25"/>
  <c r="K44" i="25"/>
  <c r="N42" i="25"/>
  <c r="M42" i="25"/>
  <c r="L42" i="25"/>
  <c r="K42" i="25"/>
  <c r="N41" i="25"/>
  <c r="M41" i="25"/>
  <c r="L41" i="25"/>
  <c r="K41" i="25"/>
  <c r="N40" i="25"/>
  <c r="M40" i="25"/>
  <c r="L40" i="25"/>
  <c r="K40" i="25"/>
  <c r="N39" i="25"/>
  <c r="M39" i="25"/>
  <c r="L39" i="25"/>
  <c r="K39" i="25"/>
  <c r="N37" i="25"/>
  <c r="M37" i="25"/>
  <c r="L37" i="25"/>
  <c r="K37" i="25"/>
  <c r="N36" i="25"/>
  <c r="M36" i="25"/>
  <c r="L36" i="25"/>
  <c r="K36" i="25"/>
  <c r="N33" i="25"/>
  <c r="M33" i="25"/>
  <c r="L33" i="25"/>
  <c r="K33" i="25"/>
  <c r="G58" i="25"/>
  <c r="F58" i="25"/>
  <c r="D58" i="25"/>
  <c r="G57" i="25"/>
  <c r="F57" i="25"/>
  <c r="D57" i="25"/>
  <c r="G54" i="25"/>
  <c r="F54" i="25"/>
  <c r="D54" i="25"/>
  <c r="G53" i="25"/>
  <c r="F53" i="25"/>
  <c r="D53" i="25"/>
  <c r="G51" i="25"/>
  <c r="F51" i="25"/>
  <c r="D51" i="25"/>
  <c r="G48" i="25"/>
  <c r="F48" i="25"/>
  <c r="D48" i="25"/>
  <c r="G45" i="25"/>
  <c r="F45" i="25"/>
  <c r="D45" i="25"/>
  <c r="D44" i="25"/>
  <c r="G42" i="25"/>
  <c r="F42" i="25"/>
  <c r="D42" i="25"/>
  <c r="G41" i="25"/>
  <c r="F41" i="25"/>
  <c r="D41" i="25"/>
  <c r="G40" i="25"/>
  <c r="F40" i="25"/>
  <c r="D40" i="25"/>
  <c r="G39" i="25"/>
  <c r="F39" i="25"/>
  <c r="D39" i="25"/>
  <c r="G37" i="25"/>
  <c r="F37" i="25"/>
  <c r="D37" i="25"/>
  <c r="G36" i="25"/>
  <c r="F36" i="25"/>
  <c r="D36" i="25"/>
  <c r="G33" i="25"/>
  <c r="F33" i="25"/>
  <c r="D33" i="25"/>
  <c r="G29" i="25"/>
  <c r="F29" i="25"/>
  <c r="D29" i="25"/>
  <c r="N29" i="25"/>
  <c r="M29" i="25"/>
  <c r="L29" i="25"/>
  <c r="K29" i="25"/>
  <c r="N28" i="25"/>
  <c r="M28" i="25"/>
  <c r="L28" i="25"/>
  <c r="K28" i="25"/>
  <c r="N27" i="25"/>
  <c r="M27" i="25"/>
  <c r="L27" i="25"/>
  <c r="K27" i="25"/>
  <c r="N26" i="25"/>
  <c r="M26" i="25"/>
  <c r="L26" i="25"/>
  <c r="K26" i="25"/>
  <c r="N25" i="25"/>
  <c r="M25" i="25"/>
  <c r="L25" i="25"/>
  <c r="K25" i="25"/>
  <c r="N24" i="25"/>
  <c r="M24" i="25"/>
  <c r="L24" i="25"/>
  <c r="K24" i="25"/>
  <c r="N23" i="25"/>
  <c r="M23" i="25"/>
  <c r="L23" i="25"/>
  <c r="K23" i="25"/>
  <c r="N22" i="25"/>
  <c r="M22" i="25"/>
  <c r="L22" i="25"/>
  <c r="K22" i="25"/>
  <c r="N21" i="25"/>
  <c r="M21" i="25"/>
  <c r="L21" i="25"/>
  <c r="K21" i="25"/>
  <c r="N20" i="25"/>
  <c r="M20" i="25"/>
  <c r="L20" i="25"/>
  <c r="K20" i="25"/>
  <c r="N19" i="25"/>
  <c r="M19" i="25"/>
  <c r="L19" i="25"/>
  <c r="K19" i="25"/>
  <c r="N18" i="25"/>
  <c r="M18" i="25"/>
  <c r="L18" i="25"/>
  <c r="K18" i="25"/>
  <c r="N17" i="25"/>
  <c r="M17" i="25"/>
  <c r="L17" i="25"/>
  <c r="K17" i="25"/>
  <c r="N15" i="25"/>
  <c r="M15" i="25"/>
  <c r="L15" i="25"/>
  <c r="K15" i="25"/>
  <c r="N14" i="25"/>
  <c r="M14" i="25"/>
  <c r="L14" i="25"/>
  <c r="K14" i="25"/>
  <c r="N12" i="25"/>
  <c r="M12" i="25"/>
  <c r="L12" i="25"/>
  <c r="K12" i="25"/>
  <c r="N11" i="25"/>
  <c r="M11" i="25"/>
  <c r="L11" i="25"/>
  <c r="K11" i="25"/>
  <c r="N10" i="25"/>
  <c r="M10" i="25"/>
  <c r="L10" i="25"/>
  <c r="K10" i="25"/>
  <c r="N9" i="25"/>
  <c r="M9" i="25"/>
  <c r="L9" i="25"/>
  <c r="K9" i="25"/>
  <c r="G25" i="25"/>
  <c r="F25" i="25"/>
  <c r="D25" i="25"/>
  <c r="G22" i="25"/>
  <c r="F22" i="25"/>
  <c r="D22" i="25"/>
  <c r="G21" i="25"/>
  <c r="F21" i="25"/>
  <c r="D21" i="25"/>
  <c r="G20" i="25"/>
  <c r="F20" i="25"/>
  <c r="D20" i="25"/>
  <c r="G19" i="25"/>
  <c r="F19" i="25"/>
  <c r="D19" i="25"/>
  <c r="G17" i="25"/>
  <c r="F17" i="25"/>
  <c r="D17" i="25"/>
  <c r="G15" i="25"/>
  <c r="F15" i="25"/>
  <c r="D15" i="25"/>
  <c r="G14" i="25"/>
  <c r="F14" i="25"/>
  <c r="D14" i="25"/>
  <c r="G12" i="25"/>
  <c r="F12" i="25"/>
  <c r="D12" i="25"/>
  <c r="G9" i="25"/>
  <c r="F9" i="25"/>
  <c r="D9" i="25"/>
  <c r="N114" i="24"/>
  <c r="M114" i="24"/>
  <c r="L114" i="24"/>
  <c r="K114" i="24"/>
  <c r="N113" i="24"/>
  <c r="M113" i="24"/>
  <c r="L113" i="24"/>
  <c r="K113" i="24"/>
  <c r="D116" i="24"/>
  <c r="G114" i="24"/>
  <c r="F114" i="24"/>
  <c r="D114" i="24"/>
  <c r="G113" i="24"/>
  <c r="F113" i="24"/>
  <c r="D113" i="24"/>
  <c r="D109" i="24"/>
  <c r="D108" i="24"/>
  <c r="D107" i="24"/>
  <c r="D105" i="24"/>
  <c r="D104" i="24"/>
  <c r="D103" i="24"/>
  <c r="F98" i="24"/>
  <c r="D98" i="24"/>
  <c r="F97" i="24"/>
  <c r="D97" i="24"/>
  <c r="F96" i="24"/>
  <c r="D96" i="24"/>
  <c r="F95" i="24"/>
  <c r="D95" i="24"/>
  <c r="F91" i="24"/>
  <c r="D91" i="24"/>
  <c r="F87" i="24"/>
  <c r="D87" i="24"/>
  <c r="G86" i="24"/>
  <c r="F86" i="24"/>
  <c r="D86" i="24"/>
  <c r="G85" i="24"/>
  <c r="F85" i="24"/>
  <c r="D85" i="24"/>
  <c r="F81" i="24"/>
  <c r="D81" i="24"/>
  <c r="N109" i="24"/>
  <c r="M109" i="24"/>
  <c r="L109" i="24"/>
  <c r="K109" i="24"/>
  <c r="N108" i="24"/>
  <c r="M108" i="24"/>
  <c r="L108" i="24"/>
  <c r="K108" i="24"/>
  <c r="N107" i="24"/>
  <c r="M107" i="24"/>
  <c r="L107" i="24"/>
  <c r="K107" i="24"/>
  <c r="N105" i="24"/>
  <c r="M105" i="24"/>
  <c r="L105" i="24"/>
  <c r="K105" i="24"/>
  <c r="N104" i="24"/>
  <c r="M104" i="24"/>
  <c r="L104" i="24"/>
  <c r="K104" i="24"/>
  <c r="N103" i="24"/>
  <c r="M103" i="24"/>
  <c r="L103" i="24"/>
  <c r="K103" i="24"/>
  <c r="N100" i="24"/>
  <c r="M100" i="24"/>
  <c r="L100" i="24"/>
  <c r="K100" i="24"/>
  <c r="N99" i="24"/>
  <c r="M99" i="24"/>
  <c r="L99" i="24"/>
  <c r="K99" i="24"/>
  <c r="N98" i="24"/>
  <c r="M98" i="24"/>
  <c r="L98" i="24"/>
  <c r="K98" i="24"/>
  <c r="N97" i="24"/>
  <c r="M97" i="24"/>
  <c r="L97" i="24"/>
  <c r="K97" i="24"/>
  <c r="N96" i="24"/>
  <c r="M96" i="24"/>
  <c r="L96" i="24"/>
  <c r="K96" i="24"/>
  <c r="N95" i="24"/>
  <c r="M95" i="24"/>
  <c r="L95" i="24"/>
  <c r="K95" i="24"/>
  <c r="N94" i="24"/>
  <c r="M94" i="24"/>
  <c r="L94" i="24"/>
  <c r="K94" i="24"/>
  <c r="N92" i="24"/>
  <c r="M92" i="24"/>
  <c r="L92" i="24"/>
  <c r="K92" i="24"/>
  <c r="N91" i="24"/>
  <c r="M91" i="24"/>
  <c r="L91" i="24"/>
  <c r="K91" i="24"/>
  <c r="M88" i="24"/>
  <c r="N87" i="24"/>
  <c r="M87" i="24"/>
  <c r="L87" i="24"/>
  <c r="K87" i="24"/>
  <c r="N86" i="24"/>
  <c r="M86" i="24"/>
  <c r="L86" i="24"/>
  <c r="K86" i="24"/>
  <c r="N85" i="24"/>
  <c r="M85" i="24"/>
  <c r="L85" i="24"/>
  <c r="K85" i="24"/>
  <c r="N84" i="24"/>
  <c r="M84" i="24"/>
  <c r="L84" i="24"/>
  <c r="K84" i="24"/>
  <c r="N82" i="24"/>
  <c r="M82" i="24"/>
  <c r="L82" i="24"/>
  <c r="K82" i="24"/>
  <c r="N81" i="24"/>
  <c r="M81" i="24"/>
  <c r="L81" i="24"/>
  <c r="K81" i="24"/>
  <c r="N78" i="24"/>
  <c r="M78" i="24"/>
  <c r="L78" i="24"/>
  <c r="K78" i="24"/>
  <c r="N77" i="24"/>
  <c r="M77" i="24"/>
  <c r="L77" i="24"/>
  <c r="K77" i="24"/>
  <c r="M76" i="24"/>
  <c r="M75" i="24"/>
  <c r="M73" i="24"/>
  <c r="M72" i="24"/>
  <c r="M71" i="24"/>
  <c r="M70" i="24"/>
  <c r="F76" i="24"/>
  <c r="D76" i="24"/>
  <c r="F75" i="24"/>
  <c r="D75" i="24"/>
  <c r="F73" i="24"/>
  <c r="D73" i="24"/>
  <c r="F71" i="24"/>
  <c r="D71" i="24"/>
  <c r="F70" i="24"/>
  <c r="D70" i="24"/>
  <c r="N64" i="24"/>
  <c r="M64" i="24"/>
  <c r="L64" i="24"/>
  <c r="K64" i="24"/>
  <c r="N63" i="24"/>
  <c r="M63" i="24"/>
  <c r="L63" i="24"/>
  <c r="K63" i="24"/>
  <c r="N62" i="24"/>
  <c r="M62" i="24"/>
  <c r="L62" i="24"/>
  <c r="K62" i="24"/>
  <c r="N60" i="24"/>
  <c r="M60" i="24"/>
  <c r="L60" i="24"/>
  <c r="K60" i="24"/>
  <c r="N58" i="24"/>
  <c r="M58" i="24"/>
  <c r="L58" i="24"/>
  <c r="K58" i="24"/>
  <c r="N57" i="24"/>
  <c r="M57" i="24"/>
  <c r="L57" i="24"/>
  <c r="K57" i="24"/>
  <c r="N56" i="24"/>
  <c r="M56" i="24"/>
  <c r="L56" i="24"/>
  <c r="K56" i="24"/>
  <c r="N54" i="24"/>
  <c r="M54" i="24"/>
  <c r="L54" i="24"/>
  <c r="K54" i="24"/>
  <c r="N53" i="24"/>
  <c r="M53" i="24"/>
  <c r="L53" i="24"/>
  <c r="K53" i="24"/>
  <c r="N51" i="24"/>
  <c r="M51" i="24"/>
  <c r="L51" i="24"/>
  <c r="K51" i="24"/>
  <c r="N50" i="24"/>
  <c r="M50" i="24"/>
  <c r="L50" i="24"/>
  <c r="K50" i="24"/>
  <c r="N48" i="24"/>
  <c r="M48" i="24"/>
  <c r="L48" i="24"/>
  <c r="K48" i="24"/>
  <c r="N45" i="24"/>
  <c r="M45" i="24"/>
  <c r="L45" i="24"/>
  <c r="K45" i="24"/>
  <c r="N44" i="24"/>
  <c r="M44" i="24"/>
  <c r="L44" i="24"/>
  <c r="K44" i="24"/>
  <c r="N42" i="24"/>
  <c r="M42" i="24"/>
  <c r="L42" i="24"/>
  <c r="K42" i="24"/>
  <c r="N41" i="24"/>
  <c r="M41" i="24"/>
  <c r="L41" i="24"/>
  <c r="K41" i="24"/>
  <c r="N40" i="24"/>
  <c r="M40" i="24"/>
  <c r="L40" i="24"/>
  <c r="K40" i="24"/>
  <c r="N39" i="24"/>
  <c r="M39" i="24"/>
  <c r="L39" i="24"/>
  <c r="K39" i="24"/>
  <c r="N37" i="24"/>
  <c r="M37" i="24"/>
  <c r="L37" i="24"/>
  <c r="K37" i="24"/>
  <c r="N36" i="24"/>
  <c r="M36" i="24"/>
  <c r="L36" i="24"/>
  <c r="K36" i="24"/>
  <c r="N33" i="24"/>
  <c r="M33" i="24"/>
  <c r="L33" i="24"/>
  <c r="K33" i="24"/>
  <c r="G58" i="24"/>
  <c r="F58" i="24"/>
  <c r="D58" i="24"/>
  <c r="G57" i="24"/>
  <c r="F57" i="24"/>
  <c r="D57" i="24"/>
  <c r="G54" i="24"/>
  <c r="F54" i="24"/>
  <c r="D54" i="24"/>
  <c r="G53" i="24"/>
  <c r="F53" i="24"/>
  <c r="D53" i="24"/>
  <c r="G51" i="24"/>
  <c r="F51" i="24"/>
  <c r="D51" i="24"/>
  <c r="G48" i="24"/>
  <c r="F48" i="24"/>
  <c r="D48" i="24"/>
  <c r="G45" i="24"/>
  <c r="F45" i="24"/>
  <c r="D45" i="24"/>
  <c r="D44" i="24"/>
  <c r="G42" i="24"/>
  <c r="F42" i="24"/>
  <c r="D42" i="24"/>
  <c r="G41" i="24"/>
  <c r="F41" i="24"/>
  <c r="D41" i="24"/>
  <c r="G40" i="24"/>
  <c r="F40" i="24"/>
  <c r="D40" i="24"/>
  <c r="G39" i="24"/>
  <c r="F39" i="24"/>
  <c r="D39" i="24"/>
  <c r="G37" i="24"/>
  <c r="F37" i="24"/>
  <c r="D37" i="24"/>
  <c r="G36" i="24"/>
  <c r="F36" i="24"/>
  <c r="D36" i="24"/>
  <c r="G33" i="24"/>
  <c r="F33" i="24"/>
  <c r="D33" i="24"/>
  <c r="G29" i="24"/>
  <c r="F29" i="24"/>
  <c r="D29" i="24"/>
  <c r="N29" i="24"/>
  <c r="M29" i="24"/>
  <c r="L29" i="24"/>
  <c r="K29" i="24"/>
  <c r="N28" i="24"/>
  <c r="M28" i="24"/>
  <c r="L28" i="24"/>
  <c r="K28" i="24"/>
  <c r="N27" i="24"/>
  <c r="M27" i="24"/>
  <c r="L27" i="24"/>
  <c r="K27" i="24"/>
  <c r="N26" i="24"/>
  <c r="M26" i="24"/>
  <c r="L26" i="24"/>
  <c r="K26" i="24"/>
  <c r="N25" i="24"/>
  <c r="M25" i="24"/>
  <c r="L25" i="24"/>
  <c r="K25" i="24"/>
  <c r="N24" i="24"/>
  <c r="M24" i="24"/>
  <c r="L24" i="24"/>
  <c r="K24" i="24"/>
  <c r="N23" i="24"/>
  <c r="M23" i="24"/>
  <c r="L23" i="24"/>
  <c r="K23" i="24"/>
  <c r="N22" i="24"/>
  <c r="M22" i="24"/>
  <c r="L22" i="24"/>
  <c r="K22" i="24"/>
  <c r="N21" i="24"/>
  <c r="M21" i="24"/>
  <c r="L21" i="24"/>
  <c r="K21" i="24"/>
  <c r="N20" i="24"/>
  <c r="M20" i="24"/>
  <c r="L20" i="24"/>
  <c r="K20" i="24"/>
  <c r="N19" i="24"/>
  <c r="M19" i="24"/>
  <c r="L19" i="24"/>
  <c r="K19" i="24"/>
  <c r="N18" i="24"/>
  <c r="M18" i="24"/>
  <c r="L18" i="24"/>
  <c r="K18" i="24"/>
  <c r="N17" i="24"/>
  <c r="M17" i="24"/>
  <c r="L17" i="24"/>
  <c r="K17" i="24"/>
  <c r="N15" i="24"/>
  <c r="M15" i="24"/>
  <c r="L15" i="24"/>
  <c r="K15" i="24"/>
  <c r="N14" i="24"/>
  <c r="M14" i="24"/>
  <c r="L14" i="24"/>
  <c r="K14" i="24"/>
  <c r="N12" i="24"/>
  <c r="M12" i="24"/>
  <c r="L12" i="24"/>
  <c r="K12" i="24"/>
  <c r="N11" i="24"/>
  <c r="M11" i="24"/>
  <c r="L11" i="24"/>
  <c r="K11" i="24"/>
  <c r="N10" i="24"/>
  <c r="M10" i="24"/>
  <c r="L10" i="24"/>
  <c r="K10" i="24"/>
  <c r="N9" i="24"/>
  <c r="M9" i="24"/>
  <c r="L9" i="24"/>
  <c r="K9" i="24"/>
  <c r="G25" i="24"/>
  <c r="F25" i="24"/>
  <c r="D25" i="24"/>
  <c r="G22" i="24"/>
  <c r="F22" i="24"/>
  <c r="D22" i="24"/>
  <c r="G21" i="24"/>
  <c r="F21" i="24"/>
  <c r="D21" i="24"/>
  <c r="G20" i="24"/>
  <c r="F20" i="24"/>
  <c r="D20" i="24"/>
  <c r="G19" i="24"/>
  <c r="F19" i="24"/>
  <c r="D19" i="24"/>
  <c r="G17" i="24"/>
  <c r="F17" i="24"/>
  <c r="D17" i="24"/>
  <c r="G15" i="24"/>
  <c r="F15" i="24"/>
  <c r="D15" i="24"/>
  <c r="G14" i="24"/>
  <c r="F14" i="24"/>
  <c r="D14" i="24"/>
  <c r="G12" i="24"/>
  <c r="F12" i="24"/>
  <c r="D12" i="24"/>
  <c r="G9" i="24"/>
  <c r="F9" i="24"/>
  <c r="D9" i="24"/>
  <c r="N114" i="23"/>
  <c r="M114" i="23"/>
  <c r="L114" i="23"/>
  <c r="K114" i="23"/>
  <c r="N113" i="23"/>
  <c r="M113" i="23"/>
  <c r="L113" i="23"/>
  <c r="K113" i="23"/>
  <c r="D116" i="23"/>
  <c r="G114" i="23"/>
  <c r="F114" i="23"/>
  <c r="D114" i="23"/>
  <c r="G113" i="23"/>
  <c r="F113" i="23"/>
  <c r="D113" i="23"/>
  <c r="D109" i="23"/>
  <c r="D108" i="23"/>
  <c r="D107" i="23"/>
  <c r="D105" i="23"/>
  <c r="D104" i="23"/>
  <c r="D103" i="23"/>
  <c r="F98" i="23"/>
  <c r="D98" i="23"/>
  <c r="F97" i="23"/>
  <c r="D97" i="23"/>
  <c r="F96" i="23"/>
  <c r="D96" i="23"/>
  <c r="F95" i="23"/>
  <c r="D95" i="23"/>
  <c r="F91" i="23"/>
  <c r="D91" i="23"/>
  <c r="F87" i="23"/>
  <c r="D87" i="23"/>
  <c r="G86" i="23"/>
  <c r="F86" i="23"/>
  <c r="D86" i="23"/>
  <c r="G85" i="23"/>
  <c r="F85" i="23"/>
  <c r="D85" i="23"/>
  <c r="F81" i="23"/>
  <c r="D81" i="23"/>
  <c r="N109" i="23"/>
  <c r="M109" i="23"/>
  <c r="L109" i="23"/>
  <c r="K109" i="23"/>
  <c r="N108" i="23"/>
  <c r="M108" i="23"/>
  <c r="L108" i="23"/>
  <c r="K108" i="23"/>
  <c r="N107" i="23"/>
  <c r="M107" i="23"/>
  <c r="L107" i="23"/>
  <c r="K107" i="23"/>
  <c r="N105" i="23"/>
  <c r="M105" i="23"/>
  <c r="L105" i="23"/>
  <c r="K105" i="23"/>
  <c r="N104" i="23"/>
  <c r="M104" i="23"/>
  <c r="L104" i="23"/>
  <c r="K104" i="23"/>
  <c r="N103" i="23"/>
  <c r="M103" i="23"/>
  <c r="L103" i="23"/>
  <c r="K103" i="23"/>
  <c r="N100" i="23"/>
  <c r="M100" i="23"/>
  <c r="L100" i="23"/>
  <c r="K100" i="23"/>
  <c r="N99" i="23"/>
  <c r="M99" i="23"/>
  <c r="L99" i="23"/>
  <c r="K99" i="23"/>
  <c r="N98" i="23"/>
  <c r="M98" i="23"/>
  <c r="L98" i="23"/>
  <c r="K98" i="23"/>
  <c r="N97" i="23"/>
  <c r="M97" i="23"/>
  <c r="L97" i="23"/>
  <c r="K97" i="23"/>
  <c r="N96" i="23"/>
  <c r="M96" i="23"/>
  <c r="L96" i="23"/>
  <c r="K96" i="23"/>
  <c r="N95" i="23"/>
  <c r="M95" i="23"/>
  <c r="L95" i="23"/>
  <c r="K95" i="23"/>
  <c r="N94" i="23"/>
  <c r="M94" i="23"/>
  <c r="L94" i="23"/>
  <c r="K94" i="23"/>
  <c r="N92" i="23"/>
  <c r="M92" i="23"/>
  <c r="L92" i="23"/>
  <c r="K92" i="23"/>
  <c r="N91" i="23"/>
  <c r="M91" i="23"/>
  <c r="L91" i="23"/>
  <c r="K91" i="23"/>
  <c r="M88" i="23"/>
  <c r="N87" i="23"/>
  <c r="M87" i="23"/>
  <c r="L87" i="23"/>
  <c r="K87" i="23"/>
  <c r="N86" i="23"/>
  <c r="M86" i="23"/>
  <c r="L86" i="23"/>
  <c r="K86" i="23"/>
  <c r="N85" i="23"/>
  <c r="M85" i="23"/>
  <c r="L85" i="23"/>
  <c r="K85" i="23"/>
  <c r="N84" i="23"/>
  <c r="M84" i="23"/>
  <c r="L84" i="23"/>
  <c r="K84" i="23"/>
  <c r="N82" i="23"/>
  <c r="M82" i="23"/>
  <c r="L82" i="23"/>
  <c r="K82" i="23"/>
  <c r="N81" i="23"/>
  <c r="M81" i="23"/>
  <c r="L81" i="23"/>
  <c r="K81" i="23"/>
  <c r="N78" i="23"/>
  <c r="M78" i="23"/>
  <c r="L78" i="23"/>
  <c r="K78" i="23"/>
  <c r="N77" i="23"/>
  <c r="M77" i="23"/>
  <c r="L77" i="23"/>
  <c r="K77" i="23"/>
  <c r="M76" i="23"/>
  <c r="M75" i="23"/>
  <c r="M73" i="23"/>
  <c r="M72" i="23"/>
  <c r="M71" i="23"/>
  <c r="M70" i="23"/>
  <c r="F76" i="23"/>
  <c r="D76" i="23"/>
  <c r="F75" i="23"/>
  <c r="D75" i="23"/>
  <c r="F73" i="23"/>
  <c r="D73" i="23"/>
  <c r="F71" i="23"/>
  <c r="D71" i="23"/>
  <c r="F70" i="23"/>
  <c r="D70" i="23"/>
  <c r="N64" i="23"/>
  <c r="M64" i="23"/>
  <c r="L64" i="23"/>
  <c r="K64" i="23"/>
  <c r="N63" i="23"/>
  <c r="M63" i="23"/>
  <c r="L63" i="23"/>
  <c r="K63" i="23"/>
  <c r="N62" i="23"/>
  <c r="M62" i="23"/>
  <c r="L62" i="23"/>
  <c r="K62" i="23"/>
  <c r="N60" i="23"/>
  <c r="M60" i="23"/>
  <c r="L60" i="23"/>
  <c r="K60" i="23"/>
  <c r="N58" i="23"/>
  <c r="M58" i="23"/>
  <c r="L58" i="23"/>
  <c r="K58" i="23"/>
  <c r="N57" i="23"/>
  <c r="M57" i="23"/>
  <c r="L57" i="23"/>
  <c r="K57" i="23"/>
  <c r="N56" i="23"/>
  <c r="M56" i="23"/>
  <c r="L56" i="23"/>
  <c r="K56" i="23"/>
  <c r="N54" i="23"/>
  <c r="M54" i="23"/>
  <c r="L54" i="23"/>
  <c r="K54" i="23"/>
  <c r="N53" i="23"/>
  <c r="M53" i="23"/>
  <c r="L53" i="23"/>
  <c r="K53" i="23"/>
  <c r="N51" i="23"/>
  <c r="M51" i="23"/>
  <c r="L51" i="23"/>
  <c r="K51" i="23"/>
  <c r="N50" i="23"/>
  <c r="M50" i="23"/>
  <c r="L50" i="23"/>
  <c r="K50" i="23"/>
  <c r="N48" i="23"/>
  <c r="M48" i="23"/>
  <c r="L48" i="23"/>
  <c r="K48" i="23"/>
  <c r="N45" i="23"/>
  <c r="M45" i="23"/>
  <c r="L45" i="23"/>
  <c r="K45" i="23"/>
  <c r="N44" i="23"/>
  <c r="M44" i="23"/>
  <c r="L44" i="23"/>
  <c r="K44" i="23"/>
  <c r="N42" i="23"/>
  <c r="M42" i="23"/>
  <c r="L42" i="23"/>
  <c r="K42" i="23"/>
  <c r="N41" i="23"/>
  <c r="M41" i="23"/>
  <c r="L41" i="23"/>
  <c r="K41" i="23"/>
  <c r="N40" i="23"/>
  <c r="M40" i="23"/>
  <c r="L40" i="23"/>
  <c r="K40" i="23"/>
  <c r="N39" i="23"/>
  <c r="M39" i="23"/>
  <c r="L39" i="23"/>
  <c r="K39" i="23"/>
  <c r="N37" i="23"/>
  <c r="M37" i="23"/>
  <c r="L37" i="23"/>
  <c r="K37" i="23"/>
  <c r="N36" i="23"/>
  <c r="M36" i="23"/>
  <c r="L36" i="23"/>
  <c r="K36" i="23"/>
  <c r="N33" i="23"/>
  <c r="M33" i="23"/>
  <c r="L33" i="23"/>
  <c r="K33" i="23"/>
  <c r="G58" i="23"/>
  <c r="F58" i="23"/>
  <c r="D58" i="23"/>
  <c r="G57" i="23"/>
  <c r="F57" i="23"/>
  <c r="D57" i="23"/>
  <c r="G54" i="23"/>
  <c r="F54" i="23"/>
  <c r="D54" i="23"/>
  <c r="G53" i="23"/>
  <c r="F53" i="23"/>
  <c r="D53" i="23"/>
  <c r="G51" i="23"/>
  <c r="F51" i="23"/>
  <c r="D51" i="23"/>
  <c r="G48" i="23"/>
  <c r="F48" i="23"/>
  <c r="D48" i="23"/>
  <c r="G45" i="23"/>
  <c r="F45" i="23"/>
  <c r="D45" i="23"/>
  <c r="D44" i="23"/>
  <c r="G42" i="23"/>
  <c r="F42" i="23"/>
  <c r="D42" i="23"/>
  <c r="G41" i="23"/>
  <c r="F41" i="23"/>
  <c r="D41" i="23"/>
  <c r="G40" i="23"/>
  <c r="F40" i="23"/>
  <c r="D40" i="23"/>
  <c r="G39" i="23"/>
  <c r="F39" i="23"/>
  <c r="D39" i="23"/>
  <c r="G37" i="23"/>
  <c r="F37" i="23"/>
  <c r="D37" i="23"/>
  <c r="G36" i="23"/>
  <c r="F36" i="23"/>
  <c r="D36" i="23"/>
  <c r="G33" i="23"/>
  <c r="F33" i="23"/>
  <c r="D33" i="23"/>
  <c r="G29" i="23"/>
  <c r="F29" i="23"/>
  <c r="D29" i="23"/>
  <c r="N29" i="23"/>
  <c r="M29" i="23"/>
  <c r="L29" i="23"/>
  <c r="K29" i="23"/>
  <c r="N28" i="23"/>
  <c r="M28" i="23"/>
  <c r="L28" i="23"/>
  <c r="K28" i="23"/>
  <c r="N27" i="23"/>
  <c r="M27" i="23"/>
  <c r="L27" i="23"/>
  <c r="K27" i="23"/>
  <c r="N26" i="23"/>
  <c r="M26" i="23"/>
  <c r="L26" i="23"/>
  <c r="K26" i="23"/>
  <c r="N25" i="23"/>
  <c r="M25" i="23"/>
  <c r="L25" i="23"/>
  <c r="K25" i="23"/>
  <c r="N24" i="23"/>
  <c r="M24" i="23"/>
  <c r="L24" i="23"/>
  <c r="K24" i="23"/>
  <c r="N23" i="23"/>
  <c r="M23" i="23"/>
  <c r="L23" i="23"/>
  <c r="K23" i="23"/>
  <c r="N22" i="23"/>
  <c r="M22" i="23"/>
  <c r="L22" i="23"/>
  <c r="K22" i="23"/>
  <c r="N21" i="23"/>
  <c r="M21" i="23"/>
  <c r="L21" i="23"/>
  <c r="K21" i="23"/>
  <c r="N20" i="23"/>
  <c r="M20" i="23"/>
  <c r="L20" i="23"/>
  <c r="K20" i="23"/>
  <c r="N19" i="23"/>
  <c r="M19" i="23"/>
  <c r="L19" i="23"/>
  <c r="K19" i="23"/>
  <c r="N18" i="23"/>
  <c r="M18" i="23"/>
  <c r="L18" i="23"/>
  <c r="K18" i="23"/>
  <c r="N17" i="23"/>
  <c r="M17" i="23"/>
  <c r="L17" i="23"/>
  <c r="K17" i="23"/>
  <c r="N15" i="23"/>
  <c r="M15" i="23"/>
  <c r="L15" i="23"/>
  <c r="K15" i="23"/>
  <c r="N14" i="23"/>
  <c r="M14" i="23"/>
  <c r="L14" i="23"/>
  <c r="K14" i="23"/>
  <c r="N12" i="23"/>
  <c r="M12" i="23"/>
  <c r="L12" i="23"/>
  <c r="K12" i="23"/>
  <c r="N11" i="23"/>
  <c r="M11" i="23"/>
  <c r="L11" i="23"/>
  <c r="K11" i="23"/>
  <c r="N10" i="23"/>
  <c r="M10" i="23"/>
  <c r="L10" i="23"/>
  <c r="K10" i="23"/>
  <c r="N9" i="23"/>
  <c r="M9" i="23"/>
  <c r="L9" i="23"/>
  <c r="K9" i="23"/>
  <c r="G25" i="23"/>
  <c r="F25" i="23"/>
  <c r="D25" i="23"/>
  <c r="G22" i="23"/>
  <c r="F22" i="23"/>
  <c r="D22" i="23"/>
  <c r="G21" i="23"/>
  <c r="F21" i="23"/>
  <c r="D21" i="23"/>
  <c r="G20" i="23"/>
  <c r="F20" i="23"/>
  <c r="D20" i="23"/>
  <c r="G19" i="23"/>
  <c r="F19" i="23"/>
  <c r="D19" i="23"/>
  <c r="G17" i="23"/>
  <c r="F17" i="23"/>
  <c r="D17" i="23"/>
  <c r="G15" i="23"/>
  <c r="F15" i="23"/>
  <c r="D15" i="23"/>
  <c r="G14" i="23"/>
  <c r="F14" i="23"/>
  <c r="D14" i="23"/>
  <c r="G12" i="23"/>
  <c r="F12" i="23"/>
  <c r="D12" i="23"/>
  <c r="G9" i="23"/>
  <c r="F9" i="23"/>
  <c r="D9" i="23"/>
  <c r="N114" i="22"/>
  <c r="M114" i="22"/>
  <c r="L114" i="22"/>
  <c r="K114" i="22"/>
  <c r="N113" i="22"/>
  <c r="M113" i="22"/>
  <c r="L113" i="22"/>
  <c r="K113" i="22"/>
  <c r="D116" i="22"/>
  <c r="G114" i="22"/>
  <c r="F114" i="22"/>
  <c r="D114" i="22"/>
  <c r="G113" i="22"/>
  <c r="F113" i="22"/>
  <c r="D113" i="22"/>
  <c r="D109" i="22"/>
  <c r="D108" i="22"/>
  <c r="D107" i="22"/>
  <c r="D105" i="22"/>
  <c r="D104" i="22"/>
  <c r="D103" i="22"/>
  <c r="F98" i="22"/>
  <c r="D98" i="22"/>
  <c r="F97" i="22"/>
  <c r="D97" i="22"/>
  <c r="F96" i="22"/>
  <c r="D96" i="22"/>
  <c r="F95" i="22"/>
  <c r="D95" i="22"/>
  <c r="F91" i="22"/>
  <c r="D91" i="22"/>
  <c r="F87" i="22"/>
  <c r="D87" i="22"/>
  <c r="G86" i="22"/>
  <c r="F86" i="22"/>
  <c r="D86" i="22"/>
  <c r="G85" i="22"/>
  <c r="F85" i="22"/>
  <c r="D85" i="22"/>
  <c r="F81" i="22"/>
  <c r="D81" i="22"/>
  <c r="N109" i="22"/>
  <c r="M109" i="22"/>
  <c r="L109" i="22"/>
  <c r="K109" i="22"/>
  <c r="N108" i="22"/>
  <c r="M108" i="22"/>
  <c r="L108" i="22"/>
  <c r="K108" i="22"/>
  <c r="N107" i="22"/>
  <c r="M107" i="22"/>
  <c r="L107" i="22"/>
  <c r="K107" i="22"/>
  <c r="N105" i="22"/>
  <c r="M105" i="22"/>
  <c r="L105" i="22"/>
  <c r="K105" i="22"/>
  <c r="N104" i="22"/>
  <c r="M104" i="22"/>
  <c r="L104" i="22"/>
  <c r="K104" i="22"/>
  <c r="N103" i="22"/>
  <c r="M103" i="22"/>
  <c r="L103" i="22"/>
  <c r="K103" i="22"/>
  <c r="N100" i="22"/>
  <c r="M100" i="22"/>
  <c r="L100" i="22"/>
  <c r="K100" i="22"/>
  <c r="N99" i="22"/>
  <c r="M99" i="22"/>
  <c r="L99" i="22"/>
  <c r="K99" i="22"/>
  <c r="N98" i="22"/>
  <c r="M98" i="22"/>
  <c r="L98" i="22"/>
  <c r="K98" i="22"/>
  <c r="N97" i="22"/>
  <c r="M97" i="22"/>
  <c r="L97" i="22"/>
  <c r="K97" i="22"/>
  <c r="N96" i="22"/>
  <c r="M96" i="22"/>
  <c r="L96" i="22"/>
  <c r="K96" i="22"/>
  <c r="N95" i="22"/>
  <c r="M95" i="22"/>
  <c r="L95" i="22"/>
  <c r="K95" i="22"/>
  <c r="N94" i="22"/>
  <c r="M94" i="22"/>
  <c r="L94" i="22"/>
  <c r="K94" i="22"/>
  <c r="N92" i="22"/>
  <c r="M92" i="22"/>
  <c r="L92" i="22"/>
  <c r="K92" i="22"/>
  <c r="N91" i="22"/>
  <c r="M91" i="22"/>
  <c r="L91" i="22"/>
  <c r="K91" i="22"/>
  <c r="M88" i="22"/>
  <c r="N87" i="22"/>
  <c r="M87" i="22"/>
  <c r="L87" i="22"/>
  <c r="K87" i="22"/>
  <c r="N86" i="22"/>
  <c r="M86" i="22"/>
  <c r="L86" i="22"/>
  <c r="K86" i="22"/>
  <c r="N85" i="22"/>
  <c r="M85" i="22"/>
  <c r="L85" i="22"/>
  <c r="K85" i="22"/>
  <c r="N84" i="22"/>
  <c r="M84" i="22"/>
  <c r="L84" i="22"/>
  <c r="K84" i="22"/>
  <c r="N82" i="22"/>
  <c r="M82" i="22"/>
  <c r="L82" i="22"/>
  <c r="K82" i="22"/>
  <c r="N81" i="22"/>
  <c r="M81" i="22"/>
  <c r="L81" i="22"/>
  <c r="K81" i="22"/>
  <c r="N78" i="22"/>
  <c r="M78" i="22"/>
  <c r="L78" i="22"/>
  <c r="K78" i="22"/>
  <c r="N77" i="22"/>
  <c r="M77" i="22"/>
  <c r="L77" i="22"/>
  <c r="K77" i="22"/>
  <c r="M76" i="22"/>
  <c r="M75" i="22"/>
  <c r="M73" i="22"/>
  <c r="M72" i="22"/>
  <c r="M71" i="22"/>
  <c r="M70" i="22"/>
  <c r="F76" i="22"/>
  <c r="D76" i="22"/>
  <c r="F75" i="22"/>
  <c r="D75" i="22"/>
  <c r="F73" i="22"/>
  <c r="D73" i="22"/>
  <c r="F71" i="22"/>
  <c r="D71" i="22"/>
  <c r="F70" i="22"/>
  <c r="D70" i="22"/>
  <c r="N64" i="22"/>
  <c r="M64" i="22"/>
  <c r="L64" i="22"/>
  <c r="K64" i="22"/>
  <c r="N63" i="22"/>
  <c r="M63" i="22"/>
  <c r="L63" i="22"/>
  <c r="K63" i="22"/>
  <c r="N62" i="22"/>
  <c r="M62" i="22"/>
  <c r="L62" i="22"/>
  <c r="K62" i="22"/>
  <c r="N60" i="22"/>
  <c r="M60" i="22"/>
  <c r="L60" i="22"/>
  <c r="K60" i="22"/>
  <c r="N58" i="22"/>
  <c r="M58" i="22"/>
  <c r="L58" i="22"/>
  <c r="K58" i="22"/>
  <c r="N57" i="22"/>
  <c r="M57" i="22"/>
  <c r="L57" i="22"/>
  <c r="K57" i="22"/>
  <c r="N56" i="22"/>
  <c r="M56" i="22"/>
  <c r="L56" i="22"/>
  <c r="K56" i="22"/>
  <c r="N54" i="22"/>
  <c r="M54" i="22"/>
  <c r="L54" i="22"/>
  <c r="K54" i="22"/>
  <c r="N53" i="22"/>
  <c r="M53" i="22"/>
  <c r="L53" i="22"/>
  <c r="K53" i="22"/>
  <c r="N51" i="22"/>
  <c r="M51" i="22"/>
  <c r="L51" i="22"/>
  <c r="K51" i="22"/>
  <c r="N50" i="22"/>
  <c r="M50" i="22"/>
  <c r="L50" i="22"/>
  <c r="K50" i="22"/>
  <c r="N48" i="22"/>
  <c r="M48" i="22"/>
  <c r="L48" i="22"/>
  <c r="K48" i="22"/>
  <c r="N45" i="22"/>
  <c r="M45" i="22"/>
  <c r="L45" i="22"/>
  <c r="K45" i="22"/>
  <c r="N44" i="22"/>
  <c r="M44" i="22"/>
  <c r="L44" i="22"/>
  <c r="K44" i="22"/>
  <c r="N42" i="22"/>
  <c r="M42" i="22"/>
  <c r="L42" i="22"/>
  <c r="K42" i="22"/>
  <c r="N41" i="22"/>
  <c r="M41" i="22"/>
  <c r="L41" i="22"/>
  <c r="K41" i="22"/>
  <c r="N40" i="22"/>
  <c r="M40" i="22"/>
  <c r="L40" i="22"/>
  <c r="K40" i="22"/>
  <c r="N39" i="22"/>
  <c r="M39" i="22"/>
  <c r="L39" i="22"/>
  <c r="K39" i="22"/>
  <c r="N37" i="22"/>
  <c r="M37" i="22"/>
  <c r="L37" i="22"/>
  <c r="K37" i="22"/>
  <c r="N36" i="22"/>
  <c r="M36" i="22"/>
  <c r="L36" i="22"/>
  <c r="K36" i="22"/>
  <c r="N33" i="22"/>
  <c r="M33" i="22"/>
  <c r="L33" i="22"/>
  <c r="K33" i="22"/>
  <c r="G58" i="22"/>
  <c r="F58" i="22"/>
  <c r="D58" i="22"/>
  <c r="G57" i="22"/>
  <c r="F57" i="22"/>
  <c r="D57" i="22"/>
  <c r="G54" i="22"/>
  <c r="F54" i="22"/>
  <c r="D54" i="22"/>
  <c r="G53" i="22"/>
  <c r="F53" i="22"/>
  <c r="D53" i="22"/>
  <c r="G51" i="22"/>
  <c r="F51" i="22"/>
  <c r="D51" i="22"/>
  <c r="G48" i="22"/>
  <c r="F48" i="22"/>
  <c r="D48" i="22"/>
  <c r="G45" i="22"/>
  <c r="F45" i="22"/>
  <c r="D45" i="22"/>
  <c r="D44" i="22"/>
  <c r="G42" i="22"/>
  <c r="F42" i="22"/>
  <c r="D42" i="22"/>
  <c r="G41" i="22"/>
  <c r="F41" i="22"/>
  <c r="D41" i="22"/>
  <c r="G40" i="22"/>
  <c r="F40" i="22"/>
  <c r="D40" i="22"/>
  <c r="G39" i="22"/>
  <c r="F39" i="22"/>
  <c r="D39" i="22"/>
  <c r="G37" i="22"/>
  <c r="F37" i="22"/>
  <c r="D37" i="22"/>
  <c r="G36" i="22"/>
  <c r="F36" i="22"/>
  <c r="D36" i="22"/>
  <c r="G33" i="22"/>
  <c r="F33" i="22"/>
  <c r="D33" i="22"/>
  <c r="G29" i="22"/>
  <c r="F29" i="22"/>
  <c r="D29" i="22"/>
  <c r="N29" i="22"/>
  <c r="M29" i="22"/>
  <c r="L29" i="22"/>
  <c r="K29" i="22"/>
  <c r="N28" i="22"/>
  <c r="M28" i="22"/>
  <c r="L28" i="22"/>
  <c r="K28" i="22"/>
  <c r="N27" i="22"/>
  <c r="M27" i="22"/>
  <c r="L27" i="22"/>
  <c r="K27" i="22"/>
  <c r="N26" i="22"/>
  <c r="M26" i="22"/>
  <c r="L26" i="22"/>
  <c r="K26" i="22"/>
  <c r="N25" i="22"/>
  <c r="M25" i="22"/>
  <c r="L25" i="22"/>
  <c r="K25" i="22"/>
  <c r="N24" i="22"/>
  <c r="M24" i="22"/>
  <c r="L24" i="22"/>
  <c r="K24" i="22"/>
  <c r="N23" i="22"/>
  <c r="M23" i="22"/>
  <c r="L23" i="22"/>
  <c r="K23" i="22"/>
  <c r="N22" i="22"/>
  <c r="M22" i="22"/>
  <c r="L22" i="22"/>
  <c r="K22" i="22"/>
  <c r="N21" i="22"/>
  <c r="M21" i="22"/>
  <c r="L21" i="22"/>
  <c r="K21" i="22"/>
  <c r="N20" i="22"/>
  <c r="M20" i="22"/>
  <c r="L20" i="22"/>
  <c r="K20" i="22"/>
  <c r="N19" i="22"/>
  <c r="M19" i="22"/>
  <c r="L19" i="22"/>
  <c r="K19" i="22"/>
  <c r="N18" i="22"/>
  <c r="M18" i="22"/>
  <c r="L18" i="22"/>
  <c r="K18" i="22"/>
  <c r="N17" i="22"/>
  <c r="M17" i="22"/>
  <c r="L17" i="22"/>
  <c r="K17" i="22"/>
  <c r="N15" i="22"/>
  <c r="M15" i="22"/>
  <c r="L15" i="22"/>
  <c r="K15" i="22"/>
  <c r="N14" i="22"/>
  <c r="M14" i="22"/>
  <c r="L14" i="22"/>
  <c r="K14" i="22"/>
  <c r="N12" i="22"/>
  <c r="M12" i="22"/>
  <c r="L12" i="22"/>
  <c r="K12" i="22"/>
  <c r="N11" i="22"/>
  <c r="M11" i="22"/>
  <c r="L11" i="22"/>
  <c r="K11" i="22"/>
  <c r="N10" i="22"/>
  <c r="M10" i="22"/>
  <c r="L10" i="22"/>
  <c r="K10" i="22"/>
  <c r="N9" i="22"/>
  <c r="M9" i="22"/>
  <c r="L9" i="22"/>
  <c r="K9" i="22"/>
  <c r="G25" i="22"/>
  <c r="F25" i="22"/>
  <c r="D25" i="22"/>
  <c r="G22" i="22"/>
  <c r="F22" i="22"/>
  <c r="D22" i="22"/>
  <c r="G21" i="22"/>
  <c r="F21" i="22"/>
  <c r="D21" i="22"/>
  <c r="G20" i="22"/>
  <c r="F20" i="22"/>
  <c r="D20" i="22"/>
  <c r="G19" i="22"/>
  <c r="F19" i="22"/>
  <c r="D19" i="22"/>
  <c r="G17" i="22"/>
  <c r="F17" i="22"/>
  <c r="D17" i="22"/>
  <c r="G15" i="22"/>
  <c r="F15" i="22"/>
  <c r="D15" i="22"/>
  <c r="G14" i="22"/>
  <c r="F14" i="22"/>
  <c r="D14" i="22"/>
  <c r="G12" i="22"/>
  <c r="F12" i="22"/>
  <c r="D12" i="22"/>
  <c r="G9" i="22"/>
  <c r="F9" i="22"/>
  <c r="D9" i="22"/>
  <c r="K13" i="23" l="1"/>
  <c r="M13" i="24"/>
  <c r="K13" i="25"/>
  <c r="M13" i="26"/>
  <c r="K13" i="27"/>
  <c r="M13" i="28"/>
  <c r="K13" i="29"/>
  <c r="M13" i="30"/>
  <c r="K13" i="31"/>
  <c r="L13" i="32"/>
  <c r="N13" i="33"/>
  <c r="L13" i="34"/>
  <c r="L13" i="23"/>
  <c r="N13" i="24"/>
  <c r="L13" i="25"/>
  <c r="N13" i="26"/>
  <c r="L13" i="27"/>
  <c r="N13" i="28"/>
  <c r="L13" i="29"/>
  <c r="N13" i="30"/>
  <c r="L13" i="31"/>
  <c r="M13" i="32"/>
  <c r="K13" i="33"/>
  <c r="M13" i="34"/>
  <c r="M13" i="23"/>
  <c r="K13" i="24"/>
  <c r="M13" i="25"/>
  <c r="K13" i="26"/>
  <c r="M13" i="27"/>
  <c r="K13" i="28"/>
  <c r="M13" i="29"/>
  <c r="K13" i="30"/>
  <c r="M13" i="31"/>
  <c r="N13" i="32"/>
  <c r="L13" i="33"/>
  <c r="N13" i="34"/>
  <c r="N13" i="23"/>
  <c r="L13" i="24"/>
  <c r="N13" i="25"/>
  <c r="L13" i="26"/>
  <c r="N13" i="27"/>
  <c r="L13" i="28"/>
  <c r="N13" i="29"/>
  <c r="L13" i="30"/>
  <c r="N13" i="31"/>
  <c r="K13" i="32"/>
  <c r="M13" i="33"/>
  <c r="K13" i="34"/>
  <c r="N13" i="19"/>
  <c r="N16" i="19"/>
  <c r="L13" i="20"/>
  <c r="L16" i="20"/>
  <c r="N13" i="21"/>
  <c r="N16" i="21"/>
  <c r="M93" i="53"/>
  <c r="M102" i="53"/>
  <c r="M106" i="53"/>
  <c r="L8" i="53"/>
  <c r="L13" i="53"/>
  <c r="L16" i="53"/>
  <c r="F31" i="53"/>
  <c r="F46" i="53"/>
  <c r="G49" i="53"/>
  <c r="N31" i="53"/>
  <c r="F74" i="53"/>
  <c r="N67" i="53"/>
  <c r="N83" i="53"/>
  <c r="D83" i="53"/>
  <c r="L112" i="53"/>
  <c r="K13" i="52"/>
  <c r="K16" i="52"/>
  <c r="N13" i="54"/>
  <c r="N16" i="54"/>
  <c r="K13" i="19"/>
  <c r="K16" i="19"/>
  <c r="M13" i="20"/>
  <c r="M16" i="20"/>
  <c r="K13" i="21"/>
  <c r="K16" i="21"/>
  <c r="N93" i="53"/>
  <c r="N90" i="53" s="1"/>
  <c r="N102" i="53"/>
  <c r="N106" i="53"/>
  <c r="M8" i="53"/>
  <c r="M13" i="53"/>
  <c r="M16" i="53"/>
  <c r="G31" i="53"/>
  <c r="G46" i="53"/>
  <c r="K31" i="53"/>
  <c r="D69" i="53"/>
  <c r="K67" i="53"/>
  <c r="K83" i="53"/>
  <c r="K80" i="53" s="1"/>
  <c r="F83" i="53"/>
  <c r="F80" i="53" s="1"/>
  <c r="F93" i="53"/>
  <c r="M112" i="53"/>
  <c r="L13" i="52"/>
  <c r="L16" i="52"/>
  <c r="K13" i="54"/>
  <c r="K16" i="54"/>
  <c r="L13" i="19"/>
  <c r="L16" i="19"/>
  <c r="N13" i="20"/>
  <c r="N16" i="20"/>
  <c r="L13" i="21"/>
  <c r="L16" i="21"/>
  <c r="K93" i="53"/>
  <c r="K90" i="53" s="1"/>
  <c r="K102" i="53"/>
  <c r="K106" i="53"/>
  <c r="N8" i="53"/>
  <c r="N13" i="53"/>
  <c r="N16" i="53"/>
  <c r="D49" i="53"/>
  <c r="L31" i="53"/>
  <c r="F69" i="53"/>
  <c r="L67" i="53"/>
  <c r="L83" i="53"/>
  <c r="L80" i="53" s="1"/>
  <c r="N112" i="53"/>
  <c r="M13" i="52"/>
  <c r="M16" i="52"/>
  <c r="L13" i="54"/>
  <c r="L16" i="54"/>
  <c r="M13" i="19"/>
  <c r="M16" i="19"/>
  <c r="K13" i="20"/>
  <c r="K16" i="20"/>
  <c r="M13" i="21"/>
  <c r="M16" i="21"/>
  <c r="L93" i="53"/>
  <c r="L90" i="53" s="1"/>
  <c r="L102" i="53"/>
  <c r="L106" i="53"/>
  <c r="K8" i="53"/>
  <c r="K13" i="53"/>
  <c r="K16" i="53"/>
  <c r="D31" i="53"/>
  <c r="D46" i="53"/>
  <c r="F49" i="53"/>
  <c r="M31" i="53"/>
  <c r="D74" i="53"/>
  <c r="M83" i="53"/>
  <c r="M80" i="53" s="1"/>
  <c r="K112" i="53"/>
  <c r="N13" i="52"/>
  <c r="N16" i="52"/>
  <c r="M13" i="54"/>
  <c r="M16" i="54"/>
  <c r="F13" i="23"/>
  <c r="F13" i="24"/>
  <c r="F13" i="27"/>
  <c r="F13" i="28"/>
  <c r="F13" i="30"/>
  <c r="D13" i="33"/>
  <c r="D13" i="34"/>
  <c r="D13" i="19"/>
  <c r="G13" i="19"/>
  <c r="D16" i="19"/>
  <c r="G16" i="19"/>
  <c r="D13" i="20"/>
  <c r="G13" i="20"/>
  <c r="D16" i="20"/>
  <c r="G16" i="20"/>
  <c r="D13" i="21"/>
  <c r="G13" i="21"/>
  <c r="D16" i="21"/>
  <c r="G16" i="21"/>
  <c r="F13" i="31"/>
  <c r="F13" i="52"/>
  <c r="G16" i="52"/>
  <c r="D16" i="52"/>
  <c r="D112" i="53"/>
  <c r="G112" i="53"/>
  <c r="F68" i="53"/>
  <c r="F67" i="53" s="1"/>
  <c r="D93" i="53"/>
  <c r="D90" i="53" s="1"/>
  <c r="D13" i="24"/>
  <c r="G13" i="24"/>
  <c r="D13" i="25"/>
  <c r="D13" i="27"/>
  <c r="G13" i="27"/>
  <c r="D13" i="28"/>
  <c r="D13" i="30"/>
  <c r="G13" i="30"/>
  <c r="F13" i="34"/>
  <c r="F35" i="53"/>
  <c r="F38" i="53"/>
  <c r="D55" i="53"/>
  <c r="D52" i="53" s="1"/>
  <c r="G55" i="53"/>
  <c r="G52" i="53" s="1"/>
  <c r="M69" i="53"/>
  <c r="M74" i="53"/>
  <c r="F112" i="53"/>
  <c r="D13" i="52"/>
  <c r="G13" i="52"/>
  <c r="F16" i="52"/>
  <c r="D13" i="54"/>
  <c r="G13" i="54"/>
  <c r="D16" i="54"/>
  <c r="G16" i="54"/>
  <c r="D13" i="29"/>
  <c r="F16" i="53"/>
  <c r="F13" i="26"/>
  <c r="F13" i="32"/>
  <c r="D13" i="23"/>
  <c r="G13" i="23"/>
  <c r="F13" i="25"/>
  <c r="D13" i="26"/>
  <c r="G13" i="26"/>
  <c r="F13" i="29"/>
  <c r="D13" i="31"/>
  <c r="D13" i="32"/>
  <c r="G13" i="32"/>
  <c r="F13" i="33"/>
  <c r="F16" i="19"/>
  <c r="F16" i="20"/>
  <c r="F16" i="21"/>
  <c r="D8" i="53"/>
  <c r="G8" i="53"/>
  <c r="D13" i="53"/>
  <c r="G13" i="53"/>
  <c r="D16" i="53"/>
  <c r="G16" i="53"/>
  <c r="D35" i="53"/>
  <c r="G35" i="53"/>
  <c r="D38" i="53"/>
  <c r="F55" i="53"/>
  <c r="F52" i="53" s="1"/>
  <c r="G13" i="31"/>
  <c r="G13" i="28"/>
  <c r="G13" i="29"/>
  <c r="G13" i="25"/>
  <c r="G13" i="33"/>
  <c r="G13" i="34"/>
  <c r="G38" i="53"/>
  <c r="N80" i="53"/>
  <c r="D80" i="53"/>
  <c r="F13" i="54"/>
  <c r="F16" i="54"/>
  <c r="F13" i="19"/>
  <c r="F13" i="20"/>
  <c r="F13" i="21"/>
  <c r="M90" i="53"/>
  <c r="F8" i="53"/>
  <c r="F13" i="53"/>
  <c r="F90" i="53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L101" i="53" l="1"/>
  <c r="D34" i="53"/>
  <c r="D30" i="53" s="1"/>
  <c r="K101" i="53"/>
  <c r="G34" i="53"/>
  <c r="G30" i="53" s="1"/>
  <c r="N7" i="53"/>
  <c r="L7" i="53"/>
  <c r="K79" i="53"/>
  <c r="K66" i="53" s="1"/>
  <c r="D68" i="53"/>
  <c r="D67" i="53" s="1"/>
  <c r="M7" i="53"/>
  <c r="M101" i="53"/>
  <c r="K7" i="53"/>
  <c r="N101" i="53"/>
  <c r="F34" i="53"/>
  <c r="F30" i="53" s="1"/>
  <c r="M68" i="53"/>
  <c r="M67" i="53" s="1"/>
  <c r="G7" i="53"/>
  <c r="D7" i="53"/>
  <c r="L79" i="53"/>
  <c r="L66" i="53" s="1"/>
  <c r="F79" i="53"/>
  <c r="F66" i="53" s="1"/>
  <c r="F7" i="53"/>
  <c r="N79" i="53"/>
  <c r="N66" i="53" s="1"/>
  <c r="M79" i="53"/>
  <c r="D79" i="53"/>
  <c r="D66" i="53" s="1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G6" i="53" l="1"/>
  <c r="D6" i="53"/>
  <c r="F6" i="53"/>
  <c r="M66" i="53"/>
  <c r="D55" i="22"/>
  <c r="D52" i="22" l="1"/>
  <c r="D5" i="54" l="1"/>
  <c r="D5" i="52"/>
  <c r="D5" i="21"/>
  <c r="D5" i="20"/>
  <c r="D5" i="18"/>
  <c r="D5" i="17"/>
  <c r="D5" i="16"/>
  <c r="D5" i="15"/>
  <c r="D5" i="35"/>
  <c r="D5" i="34"/>
  <c r="D5" i="33"/>
  <c r="D5" i="32"/>
  <c r="D5" i="31"/>
  <c r="D5" i="30"/>
  <c r="D5" i="29"/>
  <c r="D5" i="28"/>
  <c r="D5" i="27"/>
  <c r="D5" i="26"/>
  <c r="D5" i="25"/>
  <c r="D5" i="24"/>
  <c r="D5" i="23"/>
  <c r="D5" i="22"/>
  <c r="D5" i="19" l="1"/>
  <c r="D5" i="53" l="1"/>
  <c r="N61" i="53" l="1"/>
  <c r="M61" i="53"/>
  <c r="L61" i="53"/>
  <c r="K61" i="53"/>
  <c r="K59" i="53" s="1"/>
  <c r="N59" i="53"/>
  <c r="M59" i="53"/>
  <c r="L59" i="53"/>
  <c r="N55" i="53"/>
  <c r="M55" i="53"/>
  <c r="M52" i="53" s="1"/>
  <c r="L55" i="53"/>
  <c r="L52" i="53" s="1"/>
  <c r="K55" i="53"/>
  <c r="K52" i="53" s="1"/>
  <c r="N52" i="53"/>
  <c r="N49" i="53"/>
  <c r="M49" i="53"/>
  <c r="L49" i="53"/>
  <c r="K49" i="53"/>
  <c r="N46" i="53"/>
  <c r="M46" i="53"/>
  <c r="L46" i="53"/>
  <c r="K46" i="53"/>
  <c r="N38" i="53"/>
  <c r="N34" i="53" s="1"/>
  <c r="N30" i="53" s="1"/>
  <c r="M38" i="53"/>
  <c r="L38" i="53"/>
  <c r="K38" i="53"/>
  <c r="N35" i="53"/>
  <c r="M35" i="53"/>
  <c r="L35" i="53"/>
  <c r="K35" i="53"/>
  <c r="K34" i="53" s="1"/>
  <c r="M34" i="53"/>
  <c r="M30" i="53" s="1"/>
  <c r="L34" i="53"/>
  <c r="L30" i="53" s="1"/>
  <c r="C115" i="54"/>
  <c r="J112" i="54"/>
  <c r="I112" i="54"/>
  <c r="H112" i="54"/>
  <c r="E112" i="54"/>
  <c r="J106" i="54"/>
  <c r="I106" i="54"/>
  <c r="H106" i="54"/>
  <c r="G106" i="54"/>
  <c r="F106" i="54"/>
  <c r="E106" i="54"/>
  <c r="J102" i="54"/>
  <c r="J101" i="54" s="1"/>
  <c r="I102" i="54"/>
  <c r="I101" i="54" s="1"/>
  <c r="H102" i="54"/>
  <c r="H101" i="54" s="1"/>
  <c r="G102" i="54"/>
  <c r="F102" i="54"/>
  <c r="E102" i="54"/>
  <c r="G101" i="54"/>
  <c r="F101" i="54"/>
  <c r="E101" i="54"/>
  <c r="C100" i="54"/>
  <c r="C99" i="54"/>
  <c r="C94" i="54"/>
  <c r="J93" i="54"/>
  <c r="J90" i="54" s="1"/>
  <c r="I93" i="54"/>
  <c r="I90" i="54" s="1"/>
  <c r="H93" i="54"/>
  <c r="G93" i="54"/>
  <c r="E93" i="54"/>
  <c r="E90" i="54" s="1"/>
  <c r="C92" i="54"/>
  <c r="H90" i="54"/>
  <c r="G90" i="54"/>
  <c r="C89" i="54"/>
  <c r="C88" i="54"/>
  <c r="C84" i="54"/>
  <c r="J83" i="54"/>
  <c r="J80" i="54" s="1"/>
  <c r="I83" i="54"/>
  <c r="I80" i="54" s="1"/>
  <c r="H83" i="54"/>
  <c r="E83" i="54"/>
  <c r="E80" i="54" s="1"/>
  <c r="C82" i="54"/>
  <c r="H80" i="54"/>
  <c r="C77" i="54"/>
  <c r="N74" i="54"/>
  <c r="L74" i="54"/>
  <c r="K74" i="54"/>
  <c r="J74" i="54"/>
  <c r="I74" i="54"/>
  <c r="H74" i="54"/>
  <c r="G74" i="54"/>
  <c r="E74" i="54"/>
  <c r="C72" i="54"/>
  <c r="N69" i="54"/>
  <c r="N68" i="54" s="1"/>
  <c r="L69" i="54"/>
  <c r="L68" i="54" s="1"/>
  <c r="K69" i="54"/>
  <c r="K68" i="54" s="1"/>
  <c r="J69" i="54"/>
  <c r="J68" i="54" s="1"/>
  <c r="J67" i="54" s="1"/>
  <c r="I69" i="54"/>
  <c r="I68" i="54" s="1"/>
  <c r="I67" i="54" s="1"/>
  <c r="H69" i="54"/>
  <c r="H68" i="54" s="1"/>
  <c r="H67" i="54" s="1"/>
  <c r="G69" i="54"/>
  <c r="G68" i="54" s="1"/>
  <c r="G67" i="54" s="1"/>
  <c r="E69" i="54"/>
  <c r="E68" i="54" s="1"/>
  <c r="C64" i="54"/>
  <c r="C63" i="54"/>
  <c r="C62" i="54"/>
  <c r="J61" i="54"/>
  <c r="J59" i="54" s="1"/>
  <c r="I61" i="54"/>
  <c r="H61" i="54"/>
  <c r="H59" i="54" s="1"/>
  <c r="G61" i="54"/>
  <c r="F61" i="54"/>
  <c r="F59" i="54" s="1"/>
  <c r="E61" i="54"/>
  <c r="D61" i="54"/>
  <c r="C60" i="54"/>
  <c r="I59" i="54"/>
  <c r="G59" i="54"/>
  <c r="E59" i="54"/>
  <c r="C56" i="54"/>
  <c r="J55" i="54"/>
  <c r="I55" i="54"/>
  <c r="H55" i="54"/>
  <c r="E55" i="54"/>
  <c r="J52" i="54"/>
  <c r="I52" i="54"/>
  <c r="H52" i="54"/>
  <c r="E52" i="54"/>
  <c r="C50" i="54"/>
  <c r="J49" i="54"/>
  <c r="I49" i="54"/>
  <c r="H49" i="54"/>
  <c r="E49" i="54"/>
  <c r="J46" i="54"/>
  <c r="I46" i="54"/>
  <c r="H46" i="54"/>
  <c r="E46" i="54"/>
  <c r="C43" i="54"/>
  <c r="E38" i="54"/>
  <c r="E35" i="54"/>
  <c r="E34" i="54" s="1"/>
  <c r="J31" i="54"/>
  <c r="J30" i="54" s="1"/>
  <c r="I31" i="54"/>
  <c r="I30" i="54" s="1"/>
  <c r="H31" i="54"/>
  <c r="E31" i="54"/>
  <c r="C28" i="54"/>
  <c r="C27" i="54"/>
  <c r="C26" i="54"/>
  <c r="C24" i="54"/>
  <c r="C23" i="54"/>
  <c r="C18" i="54"/>
  <c r="C11" i="54"/>
  <c r="C10" i="54"/>
  <c r="E8" i="54"/>
  <c r="J7" i="54"/>
  <c r="I7" i="54"/>
  <c r="H7" i="54"/>
  <c r="C5" i="54"/>
  <c r="J112" i="52"/>
  <c r="I112" i="52"/>
  <c r="H112" i="52"/>
  <c r="E112" i="52"/>
  <c r="J106" i="52"/>
  <c r="I106" i="52"/>
  <c r="I101" i="52" s="1"/>
  <c r="H106" i="52"/>
  <c r="G106" i="52"/>
  <c r="G101" i="52" s="1"/>
  <c r="F106" i="52"/>
  <c r="E106" i="52"/>
  <c r="J102" i="52"/>
  <c r="I102" i="52"/>
  <c r="H102" i="52"/>
  <c r="G102" i="52"/>
  <c r="F102" i="52"/>
  <c r="E102" i="52"/>
  <c r="E101" i="52"/>
  <c r="J93" i="52"/>
  <c r="J90" i="52" s="1"/>
  <c r="I93" i="52"/>
  <c r="I90" i="52" s="1"/>
  <c r="I79" i="52" s="1"/>
  <c r="H93" i="52"/>
  <c r="H90" i="52" s="1"/>
  <c r="G93" i="52"/>
  <c r="E93" i="52"/>
  <c r="G90" i="52"/>
  <c r="E90" i="52"/>
  <c r="J83" i="52"/>
  <c r="I83" i="52"/>
  <c r="I80" i="52" s="1"/>
  <c r="H83" i="52"/>
  <c r="G83" i="52"/>
  <c r="G80" i="52" s="1"/>
  <c r="G79" i="52" s="1"/>
  <c r="E83" i="52"/>
  <c r="E80" i="52" s="1"/>
  <c r="E79" i="52" s="1"/>
  <c r="J80" i="52"/>
  <c r="H80" i="52"/>
  <c r="H79" i="52" s="1"/>
  <c r="F74" i="52"/>
  <c r="N74" i="52"/>
  <c r="L74" i="52"/>
  <c r="K74" i="52"/>
  <c r="J74" i="52"/>
  <c r="J68" i="52" s="1"/>
  <c r="J67" i="52" s="1"/>
  <c r="I74" i="52"/>
  <c r="H74" i="52"/>
  <c r="G74" i="52"/>
  <c r="E74" i="52"/>
  <c r="N69" i="52"/>
  <c r="L69" i="52"/>
  <c r="L68" i="52" s="1"/>
  <c r="K69" i="52"/>
  <c r="K68" i="52" s="1"/>
  <c r="J69" i="52"/>
  <c r="I69" i="52"/>
  <c r="I68" i="52" s="1"/>
  <c r="H69" i="52"/>
  <c r="G69" i="52"/>
  <c r="E69" i="52"/>
  <c r="H68" i="52"/>
  <c r="H67" i="52" s="1"/>
  <c r="I67" i="52"/>
  <c r="J61" i="52"/>
  <c r="J59" i="52" s="1"/>
  <c r="I61" i="52"/>
  <c r="I59" i="52" s="1"/>
  <c r="H61" i="52"/>
  <c r="G61" i="52"/>
  <c r="G59" i="52" s="1"/>
  <c r="F61" i="52"/>
  <c r="E61" i="52"/>
  <c r="E59" i="52" s="1"/>
  <c r="D61" i="52"/>
  <c r="H59" i="52"/>
  <c r="F59" i="52"/>
  <c r="D59" i="52"/>
  <c r="J55" i="52"/>
  <c r="J52" i="52" s="1"/>
  <c r="I55" i="52"/>
  <c r="I52" i="52" s="1"/>
  <c r="H55" i="52"/>
  <c r="E55" i="52"/>
  <c r="E52" i="52" s="1"/>
  <c r="H52" i="52"/>
  <c r="J49" i="52"/>
  <c r="I49" i="52"/>
  <c r="H49" i="52"/>
  <c r="E49" i="52"/>
  <c r="J46" i="52"/>
  <c r="I46" i="52"/>
  <c r="I30" i="52" s="1"/>
  <c r="H46" i="52"/>
  <c r="E46" i="52"/>
  <c r="E38" i="52"/>
  <c r="E35" i="52"/>
  <c r="E34" i="52" s="1"/>
  <c r="E30" i="52" s="1"/>
  <c r="J31" i="52"/>
  <c r="I31" i="52"/>
  <c r="H31" i="52"/>
  <c r="E31" i="52"/>
  <c r="H30" i="52"/>
  <c r="H6" i="52" s="1"/>
  <c r="E8" i="52"/>
  <c r="E7" i="52" s="1"/>
  <c r="J7" i="52"/>
  <c r="I7" i="52"/>
  <c r="H7" i="52"/>
  <c r="N112" i="21"/>
  <c r="M112" i="21"/>
  <c r="L112" i="21"/>
  <c r="K112" i="21"/>
  <c r="J112" i="21"/>
  <c r="I112" i="21"/>
  <c r="H112" i="21"/>
  <c r="G112" i="21"/>
  <c r="F112" i="21"/>
  <c r="E112" i="21"/>
  <c r="D112" i="21"/>
  <c r="N106" i="21"/>
  <c r="M106" i="21"/>
  <c r="L106" i="21"/>
  <c r="K106" i="21"/>
  <c r="J106" i="21"/>
  <c r="I106" i="21"/>
  <c r="H106" i="21"/>
  <c r="G106" i="21"/>
  <c r="F106" i="21"/>
  <c r="E106" i="21"/>
  <c r="D106" i="21"/>
  <c r="N102" i="21"/>
  <c r="M102" i="21"/>
  <c r="L102" i="21"/>
  <c r="K102" i="21"/>
  <c r="J102" i="21"/>
  <c r="J101" i="21" s="1"/>
  <c r="I102" i="21"/>
  <c r="I101" i="21" s="1"/>
  <c r="H102" i="21"/>
  <c r="H101" i="21" s="1"/>
  <c r="G102" i="21"/>
  <c r="G101" i="21" s="1"/>
  <c r="F102" i="21"/>
  <c r="F101" i="21" s="1"/>
  <c r="E102" i="21"/>
  <c r="D102" i="21"/>
  <c r="E101" i="21"/>
  <c r="N93" i="21"/>
  <c r="N90" i="21" s="1"/>
  <c r="M93" i="21"/>
  <c r="M90" i="21" s="1"/>
  <c r="L93" i="21"/>
  <c r="L90" i="21" s="1"/>
  <c r="K93" i="21"/>
  <c r="K90" i="21" s="1"/>
  <c r="J93" i="21"/>
  <c r="I93" i="21"/>
  <c r="H93" i="21"/>
  <c r="G93" i="21"/>
  <c r="F93" i="21"/>
  <c r="F90" i="21" s="1"/>
  <c r="E93" i="21"/>
  <c r="D93" i="21"/>
  <c r="D90" i="21" s="1"/>
  <c r="J90" i="21"/>
  <c r="I90" i="21"/>
  <c r="I79" i="21" s="1"/>
  <c r="H90" i="21"/>
  <c r="G90" i="21"/>
  <c r="E90" i="21"/>
  <c r="N83" i="21"/>
  <c r="N80" i="21" s="1"/>
  <c r="M83" i="21"/>
  <c r="M80" i="21" s="1"/>
  <c r="L83" i="21"/>
  <c r="L80" i="21" s="1"/>
  <c r="K83" i="21"/>
  <c r="J83" i="21"/>
  <c r="J80" i="21" s="1"/>
  <c r="J79" i="21" s="1"/>
  <c r="I83" i="21"/>
  <c r="H83" i="21"/>
  <c r="H80" i="21" s="1"/>
  <c r="H79" i="21" s="1"/>
  <c r="G83" i="21"/>
  <c r="G80" i="21" s="1"/>
  <c r="G79" i="21" s="1"/>
  <c r="G66" i="21" s="1"/>
  <c r="F83" i="21"/>
  <c r="F80" i="21" s="1"/>
  <c r="E83" i="21"/>
  <c r="E80" i="21" s="1"/>
  <c r="E79" i="21" s="1"/>
  <c r="D83" i="21"/>
  <c r="D80" i="21" s="1"/>
  <c r="K80" i="21"/>
  <c r="I80" i="21"/>
  <c r="N74" i="21"/>
  <c r="M74" i="21"/>
  <c r="L74" i="21"/>
  <c r="K74" i="21"/>
  <c r="J74" i="21"/>
  <c r="I74" i="21"/>
  <c r="H74" i="21"/>
  <c r="G74" i="21"/>
  <c r="G68" i="21" s="1"/>
  <c r="G67" i="21" s="1"/>
  <c r="F74" i="21"/>
  <c r="E74" i="21"/>
  <c r="N69" i="21"/>
  <c r="N68" i="21" s="1"/>
  <c r="N67" i="21" s="1"/>
  <c r="M69" i="21"/>
  <c r="L69" i="21"/>
  <c r="L68" i="21" s="1"/>
  <c r="L67" i="21" s="1"/>
  <c r="K69" i="21"/>
  <c r="J69" i="21"/>
  <c r="I69" i="21"/>
  <c r="H69" i="21"/>
  <c r="G69" i="21"/>
  <c r="F69" i="21"/>
  <c r="E69" i="21"/>
  <c r="E68" i="21" s="1"/>
  <c r="E67" i="21" s="1"/>
  <c r="E66" i="21" s="1"/>
  <c r="D69" i="21"/>
  <c r="D68" i="21" s="1"/>
  <c r="D67" i="21" s="1"/>
  <c r="K68" i="21"/>
  <c r="K67" i="21" s="1"/>
  <c r="J68" i="21"/>
  <c r="J67" i="21" s="1"/>
  <c r="I68" i="21"/>
  <c r="I67" i="21" s="1"/>
  <c r="I66" i="21" s="1"/>
  <c r="H68" i="21"/>
  <c r="H67" i="21" s="1"/>
  <c r="H66" i="21" s="1"/>
  <c r="N61" i="21"/>
  <c r="N59" i="21" s="1"/>
  <c r="M61" i="21"/>
  <c r="M59" i="21" s="1"/>
  <c r="L61" i="21"/>
  <c r="L59" i="21" s="1"/>
  <c r="K61" i="21"/>
  <c r="K59" i="21" s="1"/>
  <c r="J61" i="21"/>
  <c r="I61" i="21"/>
  <c r="I59" i="21" s="1"/>
  <c r="H61" i="21"/>
  <c r="H59" i="21" s="1"/>
  <c r="G61" i="21"/>
  <c r="G59" i="21" s="1"/>
  <c r="F61" i="21"/>
  <c r="F59" i="21" s="1"/>
  <c r="E61" i="21"/>
  <c r="E59" i="21" s="1"/>
  <c r="D61" i="21"/>
  <c r="J59" i="21"/>
  <c r="D59" i="21"/>
  <c r="N55" i="21"/>
  <c r="N52" i="21" s="1"/>
  <c r="M55" i="21"/>
  <c r="M52" i="21" s="1"/>
  <c r="L55" i="21"/>
  <c r="L52" i="21" s="1"/>
  <c r="K55" i="21"/>
  <c r="K52" i="21" s="1"/>
  <c r="J55" i="21"/>
  <c r="I55" i="21"/>
  <c r="H55" i="21"/>
  <c r="G55" i="21"/>
  <c r="G52" i="21" s="1"/>
  <c r="F55" i="21"/>
  <c r="F52" i="21" s="1"/>
  <c r="E55" i="21"/>
  <c r="D55" i="21"/>
  <c r="D52" i="21" s="1"/>
  <c r="J52" i="21"/>
  <c r="I52" i="21"/>
  <c r="H52" i="21"/>
  <c r="E52" i="21"/>
  <c r="N49" i="21"/>
  <c r="M49" i="21"/>
  <c r="L49" i="21"/>
  <c r="K49" i="21"/>
  <c r="J49" i="21"/>
  <c r="I49" i="21"/>
  <c r="H49" i="21"/>
  <c r="G49" i="21"/>
  <c r="F49" i="21"/>
  <c r="E49" i="21"/>
  <c r="D49" i="21"/>
  <c r="N46" i="21"/>
  <c r="M46" i="21"/>
  <c r="L46" i="21"/>
  <c r="K46" i="21"/>
  <c r="J46" i="21"/>
  <c r="I46" i="21"/>
  <c r="H46" i="21"/>
  <c r="G46" i="21"/>
  <c r="F46" i="21"/>
  <c r="E46" i="21"/>
  <c r="D46" i="21"/>
  <c r="N38" i="21"/>
  <c r="N34" i="21" s="1"/>
  <c r="M38" i="21"/>
  <c r="L38" i="21"/>
  <c r="K38" i="21"/>
  <c r="G38" i="21"/>
  <c r="F38" i="21"/>
  <c r="E38" i="21"/>
  <c r="D38" i="21"/>
  <c r="N35" i="21"/>
  <c r="M35" i="21"/>
  <c r="M34" i="21" s="1"/>
  <c r="L35" i="21"/>
  <c r="L34" i="21" s="1"/>
  <c r="K35" i="21"/>
  <c r="K34" i="21" s="1"/>
  <c r="G35" i="21"/>
  <c r="G34" i="21" s="1"/>
  <c r="F35" i="21"/>
  <c r="F34" i="21" s="1"/>
  <c r="E35" i="21"/>
  <c r="E34" i="21" s="1"/>
  <c r="E30" i="21" s="1"/>
  <c r="D35" i="21"/>
  <c r="D34" i="21"/>
  <c r="M31" i="21"/>
  <c r="N31" i="21"/>
  <c r="L31" i="21"/>
  <c r="K31" i="21"/>
  <c r="J31" i="21"/>
  <c r="I31" i="21"/>
  <c r="H31" i="21"/>
  <c r="G31" i="21"/>
  <c r="F31" i="21"/>
  <c r="E31" i="21"/>
  <c r="D31" i="21"/>
  <c r="J30" i="21"/>
  <c r="J6" i="21" s="1"/>
  <c r="I30" i="21"/>
  <c r="H30" i="21"/>
  <c r="N8" i="21"/>
  <c r="M8" i="21"/>
  <c r="L8" i="21"/>
  <c r="K8" i="21"/>
  <c r="G8" i="21"/>
  <c r="G7" i="21" s="1"/>
  <c r="F8" i="21"/>
  <c r="F7" i="21" s="1"/>
  <c r="E8" i="21"/>
  <c r="D8" i="21"/>
  <c r="D7" i="21" s="1"/>
  <c r="N7" i="21"/>
  <c r="M7" i="21"/>
  <c r="L7" i="21"/>
  <c r="K7" i="21"/>
  <c r="J7" i="21"/>
  <c r="I7" i="21"/>
  <c r="I6" i="21" s="1"/>
  <c r="H7" i="21"/>
  <c r="E7" i="21"/>
  <c r="E148" i="20"/>
  <c r="G147" i="20"/>
  <c r="F147" i="20"/>
  <c r="E147" i="20"/>
  <c r="D147" i="20"/>
  <c r="E146" i="20"/>
  <c r="E145" i="20"/>
  <c r="N144" i="20"/>
  <c r="M144" i="20"/>
  <c r="L144" i="20"/>
  <c r="K144" i="20"/>
  <c r="J144" i="20"/>
  <c r="I144" i="20"/>
  <c r="H144" i="20"/>
  <c r="E141" i="20"/>
  <c r="J138" i="20"/>
  <c r="I138" i="20"/>
  <c r="H138" i="20"/>
  <c r="G138" i="20"/>
  <c r="F138" i="20"/>
  <c r="G137" i="20"/>
  <c r="F137" i="20"/>
  <c r="E137" i="20"/>
  <c r="D137" i="20"/>
  <c r="J134" i="20"/>
  <c r="I134" i="20"/>
  <c r="H134" i="20"/>
  <c r="H127" i="20" s="1"/>
  <c r="N130" i="20"/>
  <c r="M130" i="20"/>
  <c r="L130" i="20"/>
  <c r="K130" i="20"/>
  <c r="J128" i="20"/>
  <c r="J127" i="20" s="1"/>
  <c r="I128" i="20"/>
  <c r="H128" i="20"/>
  <c r="D148" i="20"/>
  <c r="F146" i="20"/>
  <c r="M112" i="20"/>
  <c r="K112" i="20"/>
  <c r="G145" i="20"/>
  <c r="D145" i="20"/>
  <c r="N112" i="20"/>
  <c r="J112" i="20"/>
  <c r="I112" i="20"/>
  <c r="H112" i="20"/>
  <c r="E112" i="20"/>
  <c r="N141" i="20"/>
  <c r="M141" i="20"/>
  <c r="L141" i="20"/>
  <c r="K141" i="20"/>
  <c r="D141" i="20"/>
  <c r="M106" i="20"/>
  <c r="M140" i="20" s="1"/>
  <c r="K106" i="20"/>
  <c r="K140" i="20" s="1"/>
  <c r="N106" i="20"/>
  <c r="N140" i="20" s="1"/>
  <c r="L106" i="20"/>
  <c r="L140" i="20" s="1"/>
  <c r="J106" i="20"/>
  <c r="I106" i="20"/>
  <c r="H106" i="20"/>
  <c r="G106" i="20"/>
  <c r="F106" i="20"/>
  <c r="E106" i="20"/>
  <c r="E140" i="20" s="1"/>
  <c r="D106" i="20"/>
  <c r="D140" i="20" s="1"/>
  <c r="M102" i="20"/>
  <c r="M139" i="20" s="1"/>
  <c r="K102" i="20"/>
  <c r="K139" i="20" s="1"/>
  <c r="N102" i="20"/>
  <c r="L102" i="20"/>
  <c r="J102" i="20"/>
  <c r="I102" i="20"/>
  <c r="H102" i="20"/>
  <c r="G102" i="20"/>
  <c r="F102" i="20"/>
  <c r="E102" i="20"/>
  <c r="E139" i="20" s="1"/>
  <c r="D102" i="20"/>
  <c r="I101" i="20"/>
  <c r="G101" i="20"/>
  <c r="N137" i="20"/>
  <c r="M137" i="20"/>
  <c r="L137" i="20"/>
  <c r="K137" i="20"/>
  <c r="N93" i="20"/>
  <c r="M93" i="20"/>
  <c r="M90" i="20" s="1"/>
  <c r="L93" i="20"/>
  <c r="K93" i="20"/>
  <c r="K90" i="20" s="1"/>
  <c r="J93" i="20"/>
  <c r="J90" i="20" s="1"/>
  <c r="J79" i="20" s="1"/>
  <c r="I93" i="20"/>
  <c r="I90" i="20" s="1"/>
  <c r="I79" i="20" s="1"/>
  <c r="H93" i="20"/>
  <c r="H90" i="20" s="1"/>
  <c r="G93" i="20"/>
  <c r="G90" i="20" s="1"/>
  <c r="F93" i="20"/>
  <c r="F90" i="20" s="1"/>
  <c r="E93" i="20"/>
  <c r="D93" i="20"/>
  <c r="D90" i="20" s="1"/>
  <c r="E90" i="20"/>
  <c r="F83" i="20"/>
  <c r="F80" i="20" s="1"/>
  <c r="N83" i="20"/>
  <c r="N80" i="20" s="1"/>
  <c r="L83" i="20"/>
  <c r="L80" i="20" s="1"/>
  <c r="D83" i="20"/>
  <c r="D80" i="20" s="1"/>
  <c r="M83" i="20"/>
  <c r="M80" i="20" s="1"/>
  <c r="K83" i="20"/>
  <c r="K80" i="20" s="1"/>
  <c r="J83" i="20"/>
  <c r="I83" i="20"/>
  <c r="I80" i="20" s="1"/>
  <c r="H83" i="20"/>
  <c r="G83" i="20"/>
  <c r="G80" i="20" s="1"/>
  <c r="E83" i="20"/>
  <c r="E80" i="20" s="1"/>
  <c r="E79" i="20" s="1"/>
  <c r="E136" i="20" s="1"/>
  <c r="J80" i="20"/>
  <c r="H80" i="20"/>
  <c r="H79" i="20" s="1"/>
  <c r="M74" i="20"/>
  <c r="D74" i="20"/>
  <c r="F74" i="20"/>
  <c r="N74" i="20"/>
  <c r="L74" i="20"/>
  <c r="K74" i="20"/>
  <c r="J74" i="20"/>
  <c r="J68" i="20" s="1"/>
  <c r="J67" i="20" s="1"/>
  <c r="I74" i="20"/>
  <c r="H74" i="20"/>
  <c r="G74" i="20"/>
  <c r="E74" i="20"/>
  <c r="D69" i="20"/>
  <c r="N69" i="20"/>
  <c r="M69" i="20"/>
  <c r="L69" i="20"/>
  <c r="K69" i="20"/>
  <c r="K68" i="20" s="1"/>
  <c r="K67" i="20" s="1"/>
  <c r="J69" i="20"/>
  <c r="I69" i="20"/>
  <c r="H69" i="20"/>
  <c r="H68" i="20" s="1"/>
  <c r="H67" i="20" s="1"/>
  <c r="H66" i="20" s="1"/>
  <c r="G69" i="20"/>
  <c r="E69" i="20"/>
  <c r="E68" i="20" s="1"/>
  <c r="E67" i="20" s="1"/>
  <c r="N68" i="20"/>
  <c r="N67" i="20" s="1"/>
  <c r="N135" i="20" s="1"/>
  <c r="L68" i="20"/>
  <c r="L67" i="20" s="1"/>
  <c r="L135" i="20" s="1"/>
  <c r="N61" i="20"/>
  <c r="N59" i="20" s="1"/>
  <c r="N133" i="20" s="1"/>
  <c r="M61" i="20"/>
  <c r="M59" i="20" s="1"/>
  <c r="M133" i="20" s="1"/>
  <c r="L61" i="20"/>
  <c r="L59" i="20" s="1"/>
  <c r="L133" i="20" s="1"/>
  <c r="K61" i="20"/>
  <c r="K59" i="20" s="1"/>
  <c r="K133" i="20" s="1"/>
  <c r="J61" i="20"/>
  <c r="J59" i="20" s="1"/>
  <c r="J6" i="20" s="1"/>
  <c r="I61" i="20"/>
  <c r="I59" i="20" s="1"/>
  <c r="H61" i="20"/>
  <c r="H59" i="20" s="1"/>
  <c r="G61" i="20"/>
  <c r="G59" i="20" s="1"/>
  <c r="G133" i="20" s="1"/>
  <c r="F61" i="20"/>
  <c r="E61" i="20"/>
  <c r="E59" i="20" s="1"/>
  <c r="E133" i="20" s="1"/>
  <c r="D61" i="20"/>
  <c r="F59" i="20"/>
  <c r="F133" i="20" s="1"/>
  <c r="D59" i="20"/>
  <c r="D133" i="20" s="1"/>
  <c r="F55" i="20"/>
  <c r="F52" i="20" s="1"/>
  <c r="F132" i="20" s="1"/>
  <c r="N55" i="20"/>
  <c r="N52" i="20" s="1"/>
  <c r="N132" i="20" s="1"/>
  <c r="L55" i="20"/>
  <c r="L52" i="20" s="1"/>
  <c r="L132" i="20" s="1"/>
  <c r="G55" i="20"/>
  <c r="D55" i="20"/>
  <c r="D52" i="20" s="1"/>
  <c r="D132" i="20" s="1"/>
  <c r="M55" i="20"/>
  <c r="K55" i="20"/>
  <c r="J55" i="20"/>
  <c r="I55" i="20"/>
  <c r="I52" i="20" s="1"/>
  <c r="H55" i="20"/>
  <c r="E55" i="20"/>
  <c r="E52" i="20" s="1"/>
  <c r="E132" i="20" s="1"/>
  <c r="J52" i="20"/>
  <c r="H52" i="20"/>
  <c r="M49" i="20"/>
  <c r="K49" i="20"/>
  <c r="L49" i="20"/>
  <c r="N49" i="20"/>
  <c r="J49" i="20"/>
  <c r="I49" i="20"/>
  <c r="H49" i="20"/>
  <c r="G49" i="20"/>
  <c r="F49" i="20"/>
  <c r="E49" i="20"/>
  <c r="D49" i="20"/>
  <c r="M46" i="20"/>
  <c r="K46" i="20"/>
  <c r="N46" i="20"/>
  <c r="L46" i="20"/>
  <c r="J46" i="20"/>
  <c r="I46" i="20"/>
  <c r="H46" i="20"/>
  <c r="G46" i="20"/>
  <c r="F46" i="20"/>
  <c r="E46" i="20"/>
  <c r="D46" i="20"/>
  <c r="F38" i="20"/>
  <c r="N38" i="20"/>
  <c r="L38" i="20"/>
  <c r="G38" i="20"/>
  <c r="D38" i="20"/>
  <c r="K38" i="20"/>
  <c r="E38" i="20"/>
  <c r="N35" i="20"/>
  <c r="L35" i="20"/>
  <c r="G35" i="20"/>
  <c r="D35" i="20"/>
  <c r="M35" i="20"/>
  <c r="K35" i="20"/>
  <c r="F35" i="20"/>
  <c r="E35" i="20"/>
  <c r="E34" i="20" s="1"/>
  <c r="N31" i="20"/>
  <c r="M31" i="20"/>
  <c r="K31" i="20"/>
  <c r="D31" i="20"/>
  <c r="L31" i="20"/>
  <c r="J31" i="20"/>
  <c r="J30" i="20" s="1"/>
  <c r="I31" i="20"/>
  <c r="H31" i="20"/>
  <c r="H30" i="20" s="1"/>
  <c r="G31" i="20"/>
  <c r="F31" i="20"/>
  <c r="E31" i="20"/>
  <c r="I30" i="20"/>
  <c r="G130" i="20"/>
  <c r="F130" i="20"/>
  <c r="E130" i="20"/>
  <c r="D130" i="20"/>
  <c r="N8" i="20"/>
  <c r="M8" i="20"/>
  <c r="M7" i="20" s="1"/>
  <c r="M129" i="20" s="1"/>
  <c r="L8" i="20"/>
  <c r="K8" i="20"/>
  <c r="K7" i="20" s="1"/>
  <c r="K129" i="20" s="1"/>
  <c r="G8" i="20"/>
  <c r="G7" i="20" s="1"/>
  <c r="G129" i="20" s="1"/>
  <c r="F8" i="20"/>
  <c r="F7" i="20" s="1"/>
  <c r="F129" i="20" s="1"/>
  <c r="E8" i="20"/>
  <c r="E7" i="20" s="1"/>
  <c r="D8" i="20"/>
  <c r="D7" i="20" s="1"/>
  <c r="D129" i="20" s="1"/>
  <c r="N7" i="20"/>
  <c r="N129" i="20" s="1"/>
  <c r="L7" i="20"/>
  <c r="L129" i="20" s="1"/>
  <c r="J7" i="20"/>
  <c r="I7" i="20"/>
  <c r="H7" i="20"/>
  <c r="H6" i="20" s="1"/>
  <c r="I6" i="20"/>
  <c r="G112" i="19"/>
  <c r="F112" i="19"/>
  <c r="N112" i="19"/>
  <c r="M112" i="19"/>
  <c r="L112" i="19"/>
  <c r="K112" i="19"/>
  <c r="J112" i="19"/>
  <c r="I112" i="19"/>
  <c r="H112" i="19"/>
  <c r="E112" i="19"/>
  <c r="M106" i="19"/>
  <c r="K106" i="19"/>
  <c r="N106" i="19"/>
  <c r="L106" i="19"/>
  <c r="J106" i="19"/>
  <c r="I106" i="19"/>
  <c r="H106" i="19"/>
  <c r="G106" i="19"/>
  <c r="F106" i="19"/>
  <c r="E106" i="19"/>
  <c r="D106" i="19"/>
  <c r="M102" i="19"/>
  <c r="K102" i="19"/>
  <c r="N102" i="19"/>
  <c r="L102" i="19"/>
  <c r="J102" i="19"/>
  <c r="J101" i="19" s="1"/>
  <c r="I102" i="19"/>
  <c r="H102" i="19"/>
  <c r="G102" i="19"/>
  <c r="F102" i="19"/>
  <c r="E102" i="19"/>
  <c r="E101" i="19" s="1"/>
  <c r="D102" i="19"/>
  <c r="I101" i="19"/>
  <c r="G101" i="19"/>
  <c r="N93" i="19"/>
  <c r="N90" i="19" s="1"/>
  <c r="M93" i="19"/>
  <c r="M90" i="19" s="1"/>
  <c r="L93" i="19"/>
  <c r="L90" i="19" s="1"/>
  <c r="K93" i="19"/>
  <c r="K90" i="19" s="1"/>
  <c r="J93" i="19"/>
  <c r="J90" i="19" s="1"/>
  <c r="I93" i="19"/>
  <c r="H93" i="19"/>
  <c r="H90" i="19" s="1"/>
  <c r="G93" i="19"/>
  <c r="G90" i="19" s="1"/>
  <c r="F93" i="19"/>
  <c r="F90" i="19" s="1"/>
  <c r="E93" i="19"/>
  <c r="E90" i="19" s="1"/>
  <c r="D93" i="19"/>
  <c r="I90" i="19"/>
  <c r="F83" i="19"/>
  <c r="F80" i="19" s="1"/>
  <c r="N83" i="19"/>
  <c r="N80" i="19" s="1"/>
  <c r="L83" i="19"/>
  <c r="L80" i="19" s="1"/>
  <c r="D83" i="19"/>
  <c r="D80" i="19" s="1"/>
  <c r="M83" i="19"/>
  <c r="M80" i="19" s="1"/>
  <c r="K83" i="19"/>
  <c r="K80" i="19" s="1"/>
  <c r="J83" i="19"/>
  <c r="I83" i="19"/>
  <c r="I80" i="19" s="1"/>
  <c r="H83" i="19"/>
  <c r="H80" i="19" s="1"/>
  <c r="H79" i="19" s="1"/>
  <c r="G83" i="19"/>
  <c r="G80" i="19" s="1"/>
  <c r="E83" i="19"/>
  <c r="E80" i="19" s="1"/>
  <c r="J80" i="19"/>
  <c r="J79" i="19" s="1"/>
  <c r="M74" i="19"/>
  <c r="D74" i="19"/>
  <c r="F74" i="19"/>
  <c r="N74" i="19"/>
  <c r="L74" i="19"/>
  <c r="K74" i="19"/>
  <c r="J74" i="19"/>
  <c r="I74" i="19"/>
  <c r="H74" i="19"/>
  <c r="G74" i="19"/>
  <c r="E74" i="19"/>
  <c r="F69" i="19"/>
  <c r="N69" i="19"/>
  <c r="M69" i="19"/>
  <c r="L69" i="19"/>
  <c r="K69" i="19"/>
  <c r="J69" i="19"/>
  <c r="J68" i="19" s="1"/>
  <c r="J67" i="19" s="1"/>
  <c r="J66" i="19" s="1"/>
  <c r="I69" i="19"/>
  <c r="H69" i="19"/>
  <c r="H68" i="19" s="1"/>
  <c r="H67" i="19" s="1"/>
  <c r="G69" i="19"/>
  <c r="G68" i="19" s="1"/>
  <c r="G67" i="19" s="1"/>
  <c r="E69" i="19"/>
  <c r="E68" i="19" s="1"/>
  <c r="E67" i="19" s="1"/>
  <c r="L68" i="19"/>
  <c r="L67" i="19" s="1"/>
  <c r="N61" i="19"/>
  <c r="N59" i="19" s="1"/>
  <c r="M61" i="19"/>
  <c r="M59" i="19" s="1"/>
  <c r="L61" i="19"/>
  <c r="L59" i="19" s="1"/>
  <c r="K61" i="19"/>
  <c r="K59" i="19" s="1"/>
  <c r="J61" i="19"/>
  <c r="J59" i="19" s="1"/>
  <c r="I61" i="19"/>
  <c r="I59" i="19" s="1"/>
  <c r="H61" i="19"/>
  <c r="G61" i="19"/>
  <c r="G59" i="19" s="1"/>
  <c r="F61" i="19"/>
  <c r="E61" i="19"/>
  <c r="E59" i="19" s="1"/>
  <c r="D61" i="19"/>
  <c r="H59" i="19"/>
  <c r="F59" i="19"/>
  <c r="D59" i="19"/>
  <c r="F55" i="19"/>
  <c r="F52" i="19" s="1"/>
  <c r="N55" i="19"/>
  <c r="N52" i="19" s="1"/>
  <c r="L55" i="19"/>
  <c r="L52" i="19" s="1"/>
  <c r="D55" i="19"/>
  <c r="M55" i="19"/>
  <c r="K55" i="19"/>
  <c r="K52" i="19" s="1"/>
  <c r="J55" i="19"/>
  <c r="I55" i="19"/>
  <c r="I52" i="19" s="1"/>
  <c r="H55" i="19"/>
  <c r="G55" i="19"/>
  <c r="G52" i="19" s="1"/>
  <c r="E55" i="19"/>
  <c r="E52" i="19" s="1"/>
  <c r="J52" i="19"/>
  <c r="H52" i="19"/>
  <c r="M49" i="19"/>
  <c r="K49" i="19"/>
  <c r="N49" i="19"/>
  <c r="L49" i="19"/>
  <c r="J49" i="19"/>
  <c r="I49" i="19"/>
  <c r="H49" i="19"/>
  <c r="G49" i="19"/>
  <c r="F49" i="19"/>
  <c r="E49" i="19"/>
  <c r="D49" i="19"/>
  <c r="M46" i="19"/>
  <c r="K46" i="19"/>
  <c r="N46" i="19"/>
  <c r="L46" i="19"/>
  <c r="J46" i="19"/>
  <c r="I46" i="19"/>
  <c r="H46" i="19"/>
  <c r="G46" i="19"/>
  <c r="F46" i="19"/>
  <c r="E46" i="19"/>
  <c r="D46" i="19"/>
  <c r="N38" i="19"/>
  <c r="L38" i="19"/>
  <c r="G38" i="19"/>
  <c r="M38" i="19"/>
  <c r="K38" i="19"/>
  <c r="F38" i="19"/>
  <c r="E38" i="19"/>
  <c r="D38" i="19"/>
  <c r="M35" i="19"/>
  <c r="F35" i="19"/>
  <c r="N35" i="19"/>
  <c r="L35" i="19"/>
  <c r="G35" i="19"/>
  <c r="D35" i="19"/>
  <c r="K35" i="19"/>
  <c r="E35" i="19"/>
  <c r="E34" i="19" s="1"/>
  <c r="M31" i="19"/>
  <c r="K31" i="19"/>
  <c r="D31" i="19"/>
  <c r="N31" i="19"/>
  <c r="L31" i="19"/>
  <c r="J31" i="19"/>
  <c r="J30" i="19" s="1"/>
  <c r="I31" i="19"/>
  <c r="H31" i="19"/>
  <c r="H30" i="19" s="1"/>
  <c r="G31" i="19"/>
  <c r="F31" i="19"/>
  <c r="E31" i="19"/>
  <c r="I30" i="19"/>
  <c r="N8" i="19"/>
  <c r="N7" i="19" s="1"/>
  <c r="L8" i="19"/>
  <c r="L7" i="19" s="1"/>
  <c r="G8" i="19"/>
  <c r="D8" i="19"/>
  <c r="M8" i="19"/>
  <c r="M7" i="19" s="1"/>
  <c r="K8" i="19"/>
  <c r="K7" i="19" s="1"/>
  <c r="F8" i="19"/>
  <c r="E8" i="19"/>
  <c r="E7" i="19" s="1"/>
  <c r="J7" i="19"/>
  <c r="I7" i="19"/>
  <c r="H7" i="19"/>
  <c r="K145" i="18"/>
  <c r="N106" i="18"/>
  <c r="M106" i="18"/>
  <c r="L106" i="18"/>
  <c r="K106" i="18"/>
  <c r="J106" i="18"/>
  <c r="I106" i="18"/>
  <c r="H106" i="18"/>
  <c r="G106" i="18"/>
  <c r="F106" i="18"/>
  <c r="E106" i="18"/>
  <c r="D106" i="18"/>
  <c r="N102" i="18"/>
  <c r="M102" i="18"/>
  <c r="L102" i="18"/>
  <c r="K102" i="18"/>
  <c r="J102" i="18"/>
  <c r="J101" i="18" s="1"/>
  <c r="I102" i="18"/>
  <c r="I101" i="18" s="1"/>
  <c r="H102" i="18"/>
  <c r="H101" i="18" s="1"/>
  <c r="G102" i="18"/>
  <c r="G101" i="18" s="1"/>
  <c r="F102" i="18"/>
  <c r="F101" i="18" s="1"/>
  <c r="E102" i="18"/>
  <c r="D102" i="18"/>
  <c r="E101" i="18"/>
  <c r="N93" i="18"/>
  <c r="N90" i="18" s="1"/>
  <c r="M93" i="18"/>
  <c r="M90" i="18" s="1"/>
  <c r="L93" i="18"/>
  <c r="L90" i="18" s="1"/>
  <c r="K93" i="18"/>
  <c r="K90" i="18" s="1"/>
  <c r="J93" i="18"/>
  <c r="I93" i="18"/>
  <c r="H93" i="18"/>
  <c r="H90" i="18" s="1"/>
  <c r="G93" i="18"/>
  <c r="F93" i="18"/>
  <c r="F90" i="18" s="1"/>
  <c r="E93" i="18"/>
  <c r="D93" i="18"/>
  <c r="D90" i="18" s="1"/>
  <c r="J90" i="18"/>
  <c r="I90" i="18"/>
  <c r="G90" i="18"/>
  <c r="E90" i="18"/>
  <c r="M83" i="18"/>
  <c r="M80" i="18" s="1"/>
  <c r="L83" i="18"/>
  <c r="L80" i="18" s="1"/>
  <c r="K83" i="18"/>
  <c r="K80" i="18" s="1"/>
  <c r="J83" i="18"/>
  <c r="I83" i="18"/>
  <c r="H83" i="18"/>
  <c r="H80" i="18" s="1"/>
  <c r="G83" i="18"/>
  <c r="G80" i="18" s="1"/>
  <c r="F83" i="18"/>
  <c r="F80" i="18" s="1"/>
  <c r="E83" i="18"/>
  <c r="E80" i="18" s="1"/>
  <c r="E79" i="18" s="1"/>
  <c r="D83" i="18"/>
  <c r="D80" i="18" s="1"/>
  <c r="J80" i="18"/>
  <c r="J79" i="18" s="1"/>
  <c r="I80" i="18"/>
  <c r="I79" i="18" s="1"/>
  <c r="N74" i="18"/>
  <c r="M74" i="18"/>
  <c r="L74" i="18"/>
  <c r="K74" i="18"/>
  <c r="J74" i="18"/>
  <c r="I74" i="18"/>
  <c r="H74" i="18"/>
  <c r="G74" i="18"/>
  <c r="F74" i="18"/>
  <c r="E74" i="18"/>
  <c r="D74" i="18"/>
  <c r="N69" i="18"/>
  <c r="N68" i="18" s="1"/>
  <c r="N67" i="18" s="1"/>
  <c r="M69" i="18"/>
  <c r="L69" i="18"/>
  <c r="L68" i="18" s="1"/>
  <c r="L67" i="18" s="1"/>
  <c r="K69" i="18"/>
  <c r="K68" i="18" s="1"/>
  <c r="K67" i="18" s="1"/>
  <c r="J69" i="18"/>
  <c r="I69" i="18"/>
  <c r="H69" i="18"/>
  <c r="H68" i="18" s="1"/>
  <c r="H67" i="18" s="1"/>
  <c r="G69" i="18"/>
  <c r="F69" i="18"/>
  <c r="E69" i="18"/>
  <c r="D69" i="18"/>
  <c r="J68" i="18"/>
  <c r="J67" i="18" s="1"/>
  <c r="J66" i="18" s="1"/>
  <c r="I68" i="18"/>
  <c r="I67" i="18" s="1"/>
  <c r="I66" i="18" s="1"/>
  <c r="G68" i="18"/>
  <c r="G67" i="18" s="1"/>
  <c r="E68" i="18"/>
  <c r="E67" i="18" s="1"/>
  <c r="E66" i="18" s="1"/>
  <c r="N61" i="18"/>
  <c r="N59" i="18" s="1"/>
  <c r="M61" i="18"/>
  <c r="M59" i="18" s="1"/>
  <c r="L61" i="18"/>
  <c r="L59" i="18" s="1"/>
  <c r="K61" i="18"/>
  <c r="K59" i="18" s="1"/>
  <c r="J61" i="18"/>
  <c r="I61" i="18"/>
  <c r="I59" i="18" s="1"/>
  <c r="H61" i="18"/>
  <c r="G61" i="18"/>
  <c r="G59" i="18" s="1"/>
  <c r="F61" i="18"/>
  <c r="F59" i="18" s="1"/>
  <c r="E61" i="18"/>
  <c r="E59" i="18" s="1"/>
  <c r="D61" i="18"/>
  <c r="D59" i="18" s="1"/>
  <c r="J59" i="18"/>
  <c r="H59" i="18"/>
  <c r="N55" i="18"/>
  <c r="N52" i="18" s="1"/>
  <c r="M55" i="18"/>
  <c r="M52" i="18" s="1"/>
  <c r="L55" i="18"/>
  <c r="L52" i="18" s="1"/>
  <c r="K55" i="18"/>
  <c r="K52" i="18" s="1"/>
  <c r="J55" i="18"/>
  <c r="J52" i="18" s="1"/>
  <c r="I55" i="18"/>
  <c r="I52" i="18" s="1"/>
  <c r="H55" i="18"/>
  <c r="G55" i="18"/>
  <c r="G52" i="18" s="1"/>
  <c r="F55" i="18"/>
  <c r="F52" i="18" s="1"/>
  <c r="E55" i="18"/>
  <c r="D55" i="18"/>
  <c r="D52" i="18" s="1"/>
  <c r="H52" i="18"/>
  <c r="E52" i="18"/>
  <c r="N49" i="18"/>
  <c r="M49" i="18"/>
  <c r="L49" i="18"/>
  <c r="K49" i="18"/>
  <c r="J49" i="18"/>
  <c r="J30" i="18" s="1"/>
  <c r="I49" i="18"/>
  <c r="H49" i="18"/>
  <c r="G49" i="18"/>
  <c r="F49" i="18"/>
  <c r="E49" i="18"/>
  <c r="D49" i="18"/>
  <c r="N46" i="18"/>
  <c r="M46" i="18"/>
  <c r="L46" i="18"/>
  <c r="K46" i="18"/>
  <c r="J46" i="18"/>
  <c r="I46" i="18"/>
  <c r="H46" i="18"/>
  <c r="G46" i="18"/>
  <c r="F46" i="18"/>
  <c r="E46" i="18"/>
  <c r="D46" i="18"/>
  <c r="N38" i="18"/>
  <c r="N34" i="18" s="1"/>
  <c r="M38" i="18"/>
  <c r="L38" i="18"/>
  <c r="K38" i="18"/>
  <c r="G38" i="18"/>
  <c r="F38" i="18"/>
  <c r="E38" i="18"/>
  <c r="D38" i="18"/>
  <c r="N35" i="18"/>
  <c r="M35" i="18"/>
  <c r="M34" i="18" s="1"/>
  <c r="L35" i="18"/>
  <c r="K35" i="18"/>
  <c r="G35" i="18"/>
  <c r="G34" i="18" s="1"/>
  <c r="F35" i="18"/>
  <c r="F34" i="18" s="1"/>
  <c r="E35" i="18"/>
  <c r="E34" i="18" s="1"/>
  <c r="D35" i="18"/>
  <c r="D34" i="18" s="1"/>
  <c r="N31" i="18"/>
  <c r="M31" i="18"/>
  <c r="L31" i="18"/>
  <c r="K31" i="18"/>
  <c r="J31" i="18"/>
  <c r="I31" i="18"/>
  <c r="I30" i="18" s="1"/>
  <c r="H31" i="18"/>
  <c r="H30" i="18" s="1"/>
  <c r="G31" i="18"/>
  <c r="F31" i="18"/>
  <c r="E31" i="18"/>
  <c r="D31" i="18"/>
  <c r="N16" i="18"/>
  <c r="M16" i="18"/>
  <c r="L16" i="18"/>
  <c r="K16" i="18"/>
  <c r="J16" i="18"/>
  <c r="I16" i="18"/>
  <c r="H16" i="18"/>
  <c r="G16" i="18"/>
  <c r="F16" i="18"/>
  <c r="E16" i="18"/>
  <c r="D16" i="18"/>
  <c r="N13" i="18"/>
  <c r="M13" i="18"/>
  <c r="L13" i="18"/>
  <c r="K13" i="18"/>
  <c r="G13" i="18"/>
  <c r="F13" i="18"/>
  <c r="E13" i="18"/>
  <c r="D13" i="18"/>
  <c r="N8" i="18"/>
  <c r="M8" i="18"/>
  <c r="L8" i="18"/>
  <c r="L7" i="18" s="1"/>
  <c r="K8" i="18"/>
  <c r="G8" i="18"/>
  <c r="F8" i="18"/>
  <c r="F7" i="18" s="1"/>
  <c r="E8" i="18"/>
  <c r="E7" i="18" s="1"/>
  <c r="D8" i="18"/>
  <c r="N7" i="18"/>
  <c r="J7" i="18"/>
  <c r="I7" i="18"/>
  <c r="I6" i="18" s="1"/>
  <c r="I4" i="18" s="1"/>
  <c r="H7" i="18"/>
  <c r="H6" i="18" s="1"/>
  <c r="J66" i="21" l="1"/>
  <c r="E30" i="18"/>
  <c r="H66" i="19"/>
  <c r="E129" i="20"/>
  <c r="E30" i="20"/>
  <c r="E131" i="20" s="1"/>
  <c r="H6" i="21"/>
  <c r="J66" i="52"/>
  <c r="J6" i="52"/>
  <c r="E66" i="20"/>
  <c r="E6" i="21"/>
  <c r="E6" i="52"/>
  <c r="J6" i="18"/>
  <c r="J4" i="18" s="1"/>
  <c r="E30" i="19"/>
  <c r="E6" i="18"/>
  <c r="E4" i="18" s="1"/>
  <c r="J6" i="19"/>
  <c r="J66" i="20"/>
  <c r="H79" i="18"/>
  <c r="H66" i="18" s="1"/>
  <c r="H4" i="18" s="1"/>
  <c r="E6" i="19"/>
  <c r="E79" i="19"/>
  <c r="E66" i="19" s="1"/>
  <c r="G79" i="19"/>
  <c r="I79" i="19"/>
  <c r="I66" i="19" s="1"/>
  <c r="J79" i="52"/>
  <c r="J6" i="54"/>
  <c r="H30" i="54"/>
  <c r="E138" i="20"/>
  <c r="L34" i="18"/>
  <c r="G79" i="18"/>
  <c r="G66" i="18" s="1"/>
  <c r="I68" i="19"/>
  <c r="I67" i="19" s="1"/>
  <c r="G68" i="20"/>
  <c r="G67" i="20" s="1"/>
  <c r="F101" i="20"/>
  <c r="H66" i="52"/>
  <c r="D7" i="18"/>
  <c r="K30" i="53"/>
  <c r="K6" i="53" s="1"/>
  <c r="G7" i="18"/>
  <c r="F34" i="19"/>
  <c r="K68" i="19"/>
  <c r="K67" i="19" s="1"/>
  <c r="N68" i="19"/>
  <c r="N67" i="19" s="1"/>
  <c r="F101" i="19"/>
  <c r="I68" i="20"/>
  <c r="I67" i="20" s="1"/>
  <c r="I66" i="20" s="1"/>
  <c r="G79" i="20"/>
  <c r="G136" i="20" s="1"/>
  <c r="H101" i="20"/>
  <c r="H79" i="54"/>
  <c r="H66" i="54" s="1"/>
  <c r="K34" i="18"/>
  <c r="K30" i="18" s="1"/>
  <c r="K6" i="18" s="1"/>
  <c r="K7" i="18"/>
  <c r="E68" i="52"/>
  <c r="E67" i="52" s="1"/>
  <c r="E66" i="52" s="1"/>
  <c r="F101" i="52"/>
  <c r="H101" i="19"/>
  <c r="J101" i="20"/>
  <c r="J30" i="52"/>
  <c r="G68" i="52"/>
  <c r="G67" i="52" s="1"/>
  <c r="H101" i="52"/>
  <c r="M7" i="18"/>
  <c r="H6" i="19"/>
  <c r="N68" i="52"/>
  <c r="I6" i="19"/>
  <c r="E101" i="20"/>
  <c r="I6" i="52"/>
  <c r="J101" i="52"/>
  <c r="M6" i="53"/>
  <c r="L6" i="53"/>
  <c r="N6" i="53"/>
  <c r="K34" i="19"/>
  <c r="K30" i="19" s="1"/>
  <c r="K6" i="19" s="1"/>
  <c r="N34" i="19"/>
  <c r="N30" i="19" s="1"/>
  <c r="N6" i="19" s="1"/>
  <c r="J79" i="54"/>
  <c r="J66" i="54" s="1"/>
  <c r="J4" i="54" s="1"/>
  <c r="L34" i="19"/>
  <c r="L30" i="19" s="1"/>
  <c r="L6" i="19" s="1"/>
  <c r="G34" i="19"/>
  <c r="G30" i="19" s="1"/>
  <c r="M68" i="21"/>
  <c r="M67" i="21" s="1"/>
  <c r="H6" i="54"/>
  <c r="H4" i="54" s="1"/>
  <c r="D79" i="20"/>
  <c r="D136" i="20" s="1"/>
  <c r="N101" i="21"/>
  <c r="M79" i="18"/>
  <c r="D34" i="19"/>
  <c r="D30" i="19" s="1"/>
  <c r="F68" i="21"/>
  <c r="F67" i="21" s="1"/>
  <c r="E30" i="54"/>
  <c r="G30" i="18"/>
  <c r="G6" i="18" s="1"/>
  <c r="G4" i="18" s="1"/>
  <c r="N30" i="21"/>
  <c r="N6" i="21" s="1"/>
  <c r="G30" i="21"/>
  <c r="G6" i="21" s="1"/>
  <c r="K30" i="21"/>
  <c r="K6" i="21" s="1"/>
  <c r="N79" i="21"/>
  <c r="N66" i="21" s="1"/>
  <c r="K101" i="21"/>
  <c r="M101" i="21"/>
  <c r="L79" i="19"/>
  <c r="L66" i="19" s="1"/>
  <c r="F79" i="19"/>
  <c r="D101" i="21"/>
  <c r="D30" i="18"/>
  <c r="F30" i="18"/>
  <c r="F6" i="18" s="1"/>
  <c r="L30" i="18"/>
  <c r="L6" i="18" s="1"/>
  <c r="N30" i="18"/>
  <c r="N6" i="18" s="1"/>
  <c r="D101" i="18"/>
  <c r="N101" i="19"/>
  <c r="M101" i="19"/>
  <c r="K101" i="19"/>
  <c r="K79" i="20"/>
  <c r="K136" i="20" s="1"/>
  <c r="K79" i="18"/>
  <c r="K66" i="18" s="1"/>
  <c r="M79" i="19"/>
  <c r="K101" i="20"/>
  <c r="M30" i="18"/>
  <c r="M6" i="18" s="1"/>
  <c r="K79" i="19"/>
  <c r="K66" i="19" s="1"/>
  <c r="F79" i="20"/>
  <c r="F136" i="20" s="1"/>
  <c r="M101" i="18"/>
  <c r="D30" i="21"/>
  <c r="D6" i="21" s="1"/>
  <c r="K101" i="18"/>
  <c r="N79" i="19"/>
  <c r="N66" i="19" s="1"/>
  <c r="L101" i="19"/>
  <c r="D101" i="20"/>
  <c r="L101" i="18"/>
  <c r="N101" i="18"/>
  <c r="G7" i="19"/>
  <c r="L101" i="21"/>
  <c r="G66" i="52"/>
  <c r="K34" i="20"/>
  <c r="K30" i="20" s="1"/>
  <c r="M68" i="18"/>
  <c r="M67" i="18" s="1"/>
  <c r="M66" i="18" s="1"/>
  <c r="D79" i="18"/>
  <c r="F79" i="18"/>
  <c r="L79" i="18"/>
  <c r="L66" i="18" s="1"/>
  <c r="F30" i="21"/>
  <c r="F6" i="21" s="1"/>
  <c r="D68" i="18"/>
  <c r="D67" i="18" s="1"/>
  <c r="F68" i="18"/>
  <c r="F67" i="18" s="1"/>
  <c r="D7" i="19"/>
  <c r="M34" i="19"/>
  <c r="M30" i="19" s="1"/>
  <c r="F68" i="19"/>
  <c r="F67" i="19" s="1"/>
  <c r="L79" i="21"/>
  <c r="L66" i="21" s="1"/>
  <c r="L30" i="21"/>
  <c r="L6" i="21" s="1"/>
  <c r="D79" i="21"/>
  <c r="D66" i="21" s="1"/>
  <c r="F79" i="21"/>
  <c r="K79" i="21"/>
  <c r="K66" i="21" s="1"/>
  <c r="D101" i="19"/>
  <c r="M68" i="20"/>
  <c r="M67" i="20" s="1"/>
  <c r="M135" i="20" s="1"/>
  <c r="D68" i="20"/>
  <c r="D67" i="20" s="1"/>
  <c r="D135" i="20" s="1"/>
  <c r="D134" i="20" s="1"/>
  <c r="M101" i="20"/>
  <c r="M30" i="21"/>
  <c r="M6" i="21" s="1"/>
  <c r="M79" i="21"/>
  <c r="G66" i="19"/>
  <c r="D90" i="19"/>
  <c r="D79" i="19" s="1"/>
  <c r="M79" i="20"/>
  <c r="M136" i="20" s="1"/>
  <c r="N83" i="18"/>
  <c r="N80" i="18" s="1"/>
  <c r="N79" i="18" s="1"/>
  <c r="N66" i="18" s="1"/>
  <c r="D52" i="19"/>
  <c r="D69" i="19"/>
  <c r="D68" i="19" s="1"/>
  <c r="D67" i="19" s="1"/>
  <c r="D112" i="19"/>
  <c r="M38" i="20"/>
  <c r="M34" i="20" s="1"/>
  <c r="M30" i="20" s="1"/>
  <c r="F69" i="20"/>
  <c r="F68" i="20" s="1"/>
  <c r="F67" i="20" s="1"/>
  <c r="F135" i="20" s="1"/>
  <c r="F7" i="19"/>
  <c r="K52" i="20"/>
  <c r="K132" i="20" s="1"/>
  <c r="G52" i="20"/>
  <c r="G132" i="20" s="1"/>
  <c r="L90" i="20"/>
  <c r="L79" i="20" s="1"/>
  <c r="N90" i="20"/>
  <c r="N79" i="20" s="1"/>
  <c r="K138" i="20"/>
  <c r="D112" i="20"/>
  <c r="L112" i="20"/>
  <c r="D139" i="20"/>
  <c r="D138" i="20" s="1"/>
  <c r="I79" i="54"/>
  <c r="I66" i="54" s="1"/>
  <c r="E7" i="54"/>
  <c r="E6" i="54" s="1"/>
  <c r="I6" i="54"/>
  <c r="E79" i="54"/>
  <c r="E67" i="54"/>
  <c r="C61" i="54"/>
  <c r="D59" i="54"/>
  <c r="C59" i="54" s="1"/>
  <c r="I66" i="52"/>
  <c r="G135" i="20"/>
  <c r="G134" i="20" s="1"/>
  <c r="G66" i="20"/>
  <c r="D34" i="20"/>
  <c r="D30" i="20" s="1"/>
  <c r="F34" i="20"/>
  <c r="F30" i="20" s="1"/>
  <c r="G34" i="20"/>
  <c r="G30" i="20" s="1"/>
  <c r="L34" i="20"/>
  <c r="L30" i="20" s="1"/>
  <c r="N34" i="20"/>
  <c r="N30" i="20" s="1"/>
  <c r="M52" i="20"/>
  <c r="M132" i="20" s="1"/>
  <c r="K135" i="20"/>
  <c r="F145" i="20"/>
  <c r="F144" i="20" s="1"/>
  <c r="F112" i="20"/>
  <c r="G146" i="20"/>
  <c r="G144" i="20" s="1"/>
  <c r="G112" i="20"/>
  <c r="M138" i="20"/>
  <c r="L139" i="20"/>
  <c r="L138" i="20" s="1"/>
  <c r="L101" i="20"/>
  <c r="E135" i="20"/>
  <c r="E134" i="20" s="1"/>
  <c r="D146" i="20"/>
  <c r="D144" i="20" s="1"/>
  <c r="N139" i="20"/>
  <c r="N138" i="20" s="1"/>
  <c r="N101" i="20"/>
  <c r="I127" i="20"/>
  <c r="F30" i="19"/>
  <c r="M52" i="19"/>
  <c r="M68" i="19"/>
  <c r="M67" i="19" s="1"/>
  <c r="D6" i="18" l="1"/>
  <c r="E6" i="20"/>
  <c r="E128" i="20"/>
  <c r="E127" i="20"/>
  <c r="K66" i="20"/>
  <c r="M66" i="21"/>
  <c r="D6" i="19"/>
  <c r="I4" i="54"/>
  <c r="M134" i="20"/>
  <c r="F66" i="21"/>
  <c r="M66" i="19"/>
  <c r="F66" i="20"/>
  <c r="F134" i="20"/>
  <c r="G6" i="19"/>
  <c r="F66" i="19"/>
  <c r="M4" i="18"/>
  <c r="F6" i="19"/>
  <c r="M66" i="20"/>
  <c r="K134" i="20"/>
  <c r="N4" i="18"/>
  <c r="K131" i="20"/>
  <c r="K128" i="20" s="1"/>
  <c r="K6" i="20"/>
  <c r="F66" i="18"/>
  <c r="F4" i="18" s="1"/>
  <c r="K4" i="18"/>
  <c r="M6" i="19"/>
  <c r="D66" i="20"/>
  <c r="D66" i="18"/>
  <c r="D4" i="18" s="1"/>
  <c r="L4" i="18"/>
  <c r="D66" i="19"/>
  <c r="N136" i="20"/>
  <c r="N134" i="20" s="1"/>
  <c r="N66" i="20"/>
  <c r="L136" i="20"/>
  <c r="L134" i="20" s="1"/>
  <c r="L66" i="20"/>
  <c r="E66" i="54"/>
  <c r="E4" i="54" s="1"/>
  <c r="L131" i="20"/>
  <c r="L128" i="20" s="1"/>
  <c r="L6" i="20"/>
  <c r="N131" i="20"/>
  <c r="N128" i="20" s="1"/>
  <c r="N6" i="20"/>
  <c r="M131" i="20"/>
  <c r="M128" i="20" s="1"/>
  <c r="M6" i="20"/>
  <c r="D131" i="20"/>
  <c r="D128" i="20" s="1"/>
  <c r="D127" i="20" s="1"/>
  <c r="D6" i="20"/>
  <c r="G131" i="20"/>
  <c r="G128" i="20" s="1"/>
  <c r="G127" i="20" s="1"/>
  <c r="G6" i="20"/>
  <c r="F131" i="20"/>
  <c r="F128" i="20" s="1"/>
  <c r="F6" i="20"/>
  <c r="N127" i="20" l="1"/>
  <c r="M127" i="20"/>
  <c r="K127" i="20"/>
  <c r="F127" i="20"/>
  <c r="L127" i="20"/>
  <c r="AD106" i="23" l="1"/>
  <c r="AC106" i="23"/>
  <c r="AB106" i="23"/>
  <c r="AA106" i="23"/>
  <c r="AD102" i="23"/>
  <c r="AC102" i="23"/>
  <c r="AB102" i="23"/>
  <c r="AA102" i="23"/>
  <c r="AD101" i="23"/>
  <c r="AC101" i="23"/>
  <c r="AB101" i="23"/>
  <c r="AA101" i="23"/>
  <c r="AD79" i="23"/>
  <c r="AC79" i="23"/>
  <c r="AB79" i="23"/>
  <c r="AA79" i="23"/>
  <c r="AD67" i="23"/>
  <c r="AC67" i="23"/>
  <c r="AB67" i="23"/>
  <c r="AA67" i="23"/>
  <c r="AA66" i="23" s="1"/>
  <c r="AD66" i="23"/>
  <c r="AC66" i="23"/>
  <c r="AB66" i="23"/>
  <c r="AD59" i="23"/>
  <c r="AC59" i="23"/>
  <c r="AB59" i="23"/>
  <c r="AA59" i="23"/>
  <c r="AD52" i="23"/>
  <c r="AC52" i="23"/>
  <c r="AB52" i="23"/>
  <c r="AA52" i="23"/>
  <c r="AD30" i="23"/>
  <c r="AC30" i="23"/>
  <c r="AB30" i="23"/>
  <c r="AA30" i="23"/>
  <c r="AD16" i="23"/>
  <c r="AD6" i="23" s="1"/>
  <c r="AD4" i="23" s="1"/>
  <c r="AC16" i="23"/>
  <c r="AC6" i="23" s="1"/>
  <c r="AC4" i="23" s="1"/>
  <c r="AB16" i="23"/>
  <c r="AA16" i="23"/>
  <c r="AD106" i="24"/>
  <c r="AC106" i="24"/>
  <c r="AB106" i="24"/>
  <c r="AA106" i="24"/>
  <c r="AD102" i="24"/>
  <c r="AD101" i="24" s="1"/>
  <c r="AC102" i="24"/>
  <c r="AC101" i="24" s="1"/>
  <c r="AB102" i="24"/>
  <c r="AA102" i="24"/>
  <c r="AD79" i="24"/>
  <c r="AC79" i="24"/>
  <c r="AB79" i="24"/>
  <c r="AA79" i="24"/>
  <c r="AD67" i="24"/>
  <c r="AD66" i="24" s="1"/>
  <c r="AC67" i="24"/>
  <c r="AC66" i="24" s="1"/>
  <c r="AC4" i="24" s="1"/>
  <c r="AB67" i="24"/>
  <c r="AB66" i="24" s="1"/>
  <c r="AA67" i="24"/>
  <c r="AD59" i="24"/>
  <c r="AC59" i="24"/>
  <c r="AB59" i="24"/>
  <c r="AA59" i="24"/>
  <c r="AD52" i="24"/>
  <c r="AC52" i="24"/>
  <c r="AB52" i="24"/>
  <c r="AA52" i="24"/>
  <c r="AD30" i="24"/>
  <c r="AD6" i="24" s="1"/>
  <c r="AC30" i="24"/>
  <c r="AB30" i="24"/>
  <c r="AA30" i="24"/>
  <c r="AD16" i="24"/>
  <c r="AC16" i="24"/>
  <c r="AB16" i="24"/>
  <c r="AA16" i="24"/>
  <c r="AC6" i="24"/>
  <c r="AD106" i="25"/>
  <c r="AD101" i="25" s="1"/>
  <c r="AC106" i="25"/>
  <c r="AB106" i="25"/>
  <c r="AA106" i="25"/>
  <c r="AD102" i="25"/>
  <c r="AC102" i="25"/>
  <c r="AB102" i="25"/>
  <c r="AB101" i="25" s="1"/>
  <c r="AA102" i="25"/>
  <c r="AC101" i="25"/>
  <c r="AA101" i="25"/>
  <c r="AD79" i="25"/>
  <c r="AC79" i="25"/>
  <c r="AC66" i="25" s="1"/>
  <c r="AB79" i="25"/>
  <c r="AA79" i="25"/>
  <c r="AD67" i="25"/>
  <c r="AD66" i="25" s="1"/>
  <c r="AC67" i="25"/>
  <c r="AB67" i="25"/>
  <c r="AA67" i="25"/>
  <c r="AB66" i="25"/>
  <c r="AA66" i="25"/>
  <c r="AD59" i="25"/>
  <c r="AC59" i="25"/>
  <c r="AB59" i="25"/>
  <c r="AA59" i="25"/>
  <c r="AD52" i="25"/>
  <c r="AC52" i="25"/>
  <c r="AB52" i="25"/>
  <c r="AA52" i="25"/>
  <c r="AD30" i="25"/>
  <c r="AC30" i="25"/>
  <c r="AB30" i="25"/>
  <c r="AA30" i="25"/>
  <c r="AD16" i="25"/>
  <c r="AD6" i="25" s="1"/>
  <c r="AC16" i="25"/>
  <c r="AC6" i="25" s="1"/>
  <c r="AB16" i="25"/>
  <c r="AA16" i="25"/>
  <c r="AD106" i="26"/>
  <c r="AC106" i="26"/>
  <c r="AB106" i="26"/>
  <c r="AA106" i="26"/>
  <c r="AD102" i="26"/>
  <c r="AD101" i="26" s="1"/>
  <c r="AC102" i="26"/>
  <c r="AC101" i="26" s="1"/>
  <c r="AB102" i="26"/>
  <c r="AA102" i="26"/>
  <c r="AD79" i="26"/>
  <c r="AC79" i="26"/>
  <c r="AB79" i="26"/>
  <c r="AA79" i="26"/>
  <c r="AD67" i="26"/>
  <c r="AD66" i="26" s="1"/>
  <c r="AC67" i="26"/>
  <c r="AC66" i="26" s="1"/>
  <c r="AB67" i="26"/>
  <c r="AB66" i="26" s="1"/>
  <c r="AA67" i="26"/>
  <c r="AA66" i="26" s="1"/>
  <c r="AD59" i="26"/>
  <c r="AC59" i="26"/>
  <c r="AB59" i="26"/>
  <c r="AA59" i="26"/>
  <c r="AD52" i="26"/>
  <c r="AC52" i="26"/>
  <c r="AB52" i="26"/>
  <c r="AA52" i="26"/>
  <c r="AD30" i="26"/>
  <c r="AD6" i="26" s="1"/>
  <c r="AC30" i="26"/>
  <c r="AC6" i="26" s="1"/>
  <c r="AC4" i="26" s="1"/>
  <c r="AB30" i="26"/>
  <c r="AA30" i="26"/>
  <c r="AD16" i="26"/>
  <c r="AC16" i="26"/>
  <c r="AB16" i="26"/>
  <c r="AA16" i="26"/>
  <c r="AA6" i="26" s="1"/>
  <c r="AD106" i="27"/>
  <c r="AD101" i="27" s="1"/>
  <c r="AC106" i="27"/>
  <c r="AC101" i="27" s="1"/>
  <c r="AB106" i="27"/>
  <c r="AA106" i="27"/>
  <c r="AD102" i="27"/>
  <c r="AC102" i="27"/>
  <c r="AB102" i="27"/>
  <c r="AB101" i="27" s="1"/>
  <c r="AA102" i="27"/>
  <c r="AA101" i="27"/>
  <c r="AD79" i="27"/>
  <c r="AC79" i="27"/>
  <c r="AB79" i="27"/>
  <c r="AA79" i="27"/>
  <c r="AD67" i="27"/>
  <c r="AC67" i="27"/>
  <c r="AC66" i="27" s="1"/>
  <c r="AB67" i="27"/>
  <c r="AA67" i="27"/>
  <c r="AA66" i="27" s="1"/>
  <c r="AD66" i="27"/>
  <c r="AD59" i="27"/>
  <c r="AC59" i="27"/>
  <c r="AB59" i="27"/>
  <c r="AA59" i="27"/>
  <c r="AD52" i="27"/>
  <c r="AC52" i="27"/>
  <c r="AB52" i="27"/>
  <c r="AA52" i="27"/>
  <c r="AD30" i="27"/>
  <c r="AC30" i="27"/>
  <c r="AB30" i="27"/>
  <c r="AA30" i="27"/>
  <c r="AD16" i="27"/>
  <c r="AC16" i="27"/>
  <c r="AC6" i="27" s="1"/>
  <c r="AB16" i="27"/>
  <c r="AA16" i="27"/>
  <c r="AA6" i="27" s="1"/>
  <c r="AD6" i="27"/>
  <c r="AD106" i="28"/>
  <c r="AC106" i="28"/>
  <c r="AB106" i="28"/>
  <c r="AA106" i="28"/>
  <c r="AD102" i="28"/>
  <c r="AC102" i="28"/>
  <c r="AC101" i="28" s="1"/>
  <c r="AB102" i="28"/>
  <c r="AB101" i="28" s="1"/>
  <c r="AA102" i="28"/>
  <c r="AA101" i="28" s="1"/>
  <c r="AD101" i="28"/>
  <c r="AD79" i="28"/>
  <c r="AC79" i="28"/>
  <c r="AB79" i="28"/>
  <c r="AA79" i="28"/>
  <c r="AD67" i="28"/>
  <c r="AC67" i="28"/>
  <c r="AB67" i="28"/>
  <c r="AB66" i="28" s="1"/>
  <c r="AA67" i="28"/>
  <c r="AD66" i="28"/>
  <c r="AC66" i="28"/>
  <c r="AA66" i="28"/>
  <c r="AD59" i="28"/>
  <c r="AC59" i="28"/>
  <c r="AB59" i="28"/>
  <c r="AA59" i="28"/>
  <c r="AD52" i="28"/>
  <c r="AC52" i="28"/>
  <c r="AB52" i="28"/>
  <c r="AA52" i="28"/>
  <c r="AD30" i="28"/>
  <c r="AD6" i="28" s="1"/>
  <c r="AD4" i="28" s="1"/>
  <c r="AC30" i="28"/>
  <c r="AC6" i="28" s="1"/>
  <c r="AC4" i="28" s="1"/>
  <c r="AB30" i="28"/>
  <c r="AA30" i="28"/>
  <c r="AD16" i="28"/>
  <c r="AC16" i="28"/>
  <c r="AB16" i="28"/>
  <c r="AA16" i="28"/>
  <c r="AD106" i="29"/>
  <c r="AD101" i="29" s="1"/>
  <c r="AC106" i="29"/>
  <c r="AC101" i="29" s="1"/>
  <c r="AB106" i="29"/>
  <c r="AA106" i="29"/>
  <c r="AA101" i="29" s="1"/>
  <c r="AD102" i="29"/>
  <c r="AC102" i="29"/>
  <c r="AB102" i="29"/>
  <c r="AB101" i="29" s="1"/>
  <c r="AA102" i="29"/>
  <c r="AD79" i="29"/>
  <c r="AD66" i="29" s="1"/>
  <c r="AC79" i="29"/>
  <c r="AC66" i="29" s="1"/>
  <c r="AB79" i="29"/>
  <c r="AA79" i="29"/>
  <c r="AD67" i="29"/>
  <c r="AC67" i="29"/>
  <c r="AB67" i="29"/>
  <c r="AA67" i="29"/>
  <c r="AD59" i="29"/>
  <c r="AC59" i="29"/>
  <c r="AB59" i="29"/>
  <c r="AA59" i="29"/>
  <c r="AD52" i="29"/>
  <c r="AC52" i="29"/>
  <c r="AB52" i="29"/>
  <c r="AA52" i="29"/>
  <c r="AD30" i="29"/>
  <c r="AC30" i="29"/>
  <c r="AB30" i="29"/>
  <c r="AA30" i="29"/>
  <c r="AD16" i="29"/>
  <c r="AC16" i="29"/>
  <c r="AB16" i="29"/>
  <c r="AB6" i="29" s="1"/>
  <c r="AA16" i="29"/>
  <c r="AA6" i="29" s="1"/>
  <c r="AD6" i="29"/>
  <c r="AD4" i="29" s="1"/>
  <c r="AC6" i="29"/>
  <c r="AC4" i="29" s="1"/>
  <c r="AD106" i="30"/>
  <c r="AC106" i="30"/>
  <c r="AB106" i="30"/>
  <c r="AA106" i="30"/>
  <c r="AD102" i="30"/>
  <c r="AC102" i="30"/>
  <c r="AB102" i="30"/>
  <c r="AB101" i="30" s="1"/>
  <c r="AA102" i="30"/>
  <c r="AA101" i="30" s="1"/>
  <c r="AD101" i="30"/>
  <c r="AC101" i="30"/>
  <c r="AD79" i="30"/>
  <c r="AC79" i="30"/>
  <c r="AB79" i="30"/>
  <c r="AA79" i="30"/>
  <c r="AD67" i="30"/>
  <c r="AC67" i="30"/>
  <c r="AB67" i="30"/>
  <c r="AA67" i="30"/>
  <c r="AD66" i="30"/>
  <c r="AC66" i="30"/>
  <c r="AB66" i="30"/>
  <c r="AA66" i="30"/>
  <c r="AD59" i="30"/>
  <c r="AC59" i="30"/>
  <c r="AB59" i="30"/>
  <c r="AA59" i="30"/>
  <c r="AD52" i="30"/>
  <c r="AC52" i="30"/>
  <c r="AB52" i="30"/>
  <c r="AA52" i="30"/>
  <c r="AD30" i="30"/>
  <c r="AD6" i="30" s="1"/>
  <c r="AD4" i="30" s="1"/>
  <c r="AC30" i="30"/>
  <c r="AC6" i="30" s="1"/>
  <c r="AC4" i="30" s="1"/>
  <c r="AB30" i="30"/>
  <c r="AA30" i="30"/>
  <c r="AD16" i="30"/>
  <c r="AC16" i="30"/>
  <c r="AB16" i="30"/>
  <c r="AA16" i="30"/>
  <c r="AD106" i="31"/>
  <c r="AD101" i="31" s="1"/>
  <c r="AC106" i="31"/>
  <c r="AB106" i="31"/>
  <c r="AA106" i="31"/>
  <c r="AD102" i="31"/>
  <c r="AC102" i="31"/>
  <c r="AC101" i="31" s="1"/>
  <c r="AB102" i="31"/>
  <c r="AA102" i="31"/>
  <c r="AA101" i="31" s="1"/>
  <c r="AD79" i="31"/>
  <c r="AC79" i="31"/>
  <c r="AC66" i="31" s="1"/>
  <c r="AB79" i="31"/>
  <c r="AA79" i="31"/>
  <c r="AD67" i="31"/>
  <c r="AD66" i="31" s="1"/>
  <c r="AC67" i="31"/>
  <c r="AB67" i="31"/>
  <c r="AB66" i="31" s="1"/>
  <c r="AA67" i="31"/>
  <c r="AD59" i="31"/>
  <c r="AC59" i="31"/>
  <c r="AB59" i="31"/>
  <c r="AA59" i="31"/>
  <c r="AD52" i="31"/>
  <c r="AC52" i="31"/>
  <c r="AB52" i="31"/>
  <c r="AA52" i="31"/>
  <c r="AD30" i="31"/>
  <c r="AC30" i="31"/>
  <c r="AB30" i="31"/>
  <c r="AA30" i="31"/>
  <c r="AD16" i="31"/>
  <c r="AC16" i="31"/>
  <c r="AB16" i="31"/>
  <c r="AB6" i="31" s="1"/>
  <c r="AA16" i="31"/>
  <c r="AA6" i="31" s="1"/>
  <c r="AD6" i="31"/>
  <c r="AC6" i="31"/>
  <c r="AC4" i="31" s="1"/>
  <c r="AD106" i="32"/>
  <c r="AC106" i="32"/>
  <c r="AB106" i="32"/>
  <c r="AA106" i="32"/>
  <c r="AD102" i="32"/>
  <c r="AC102" i="32"/>
  <c r="AB102" i="32"/>
  <c r="AB101" i="32" s="1"/>
  <c r="AA102" i="32"/>
  <c r="AA101" i="32" s="1"/>
  <c r="AD101" i="32"/>
  <c r="AC101" i="32"/>
  <c r="AD79" i="32"/>
  <c r="AC79" i="32"/>
  <c r="AB79" i="32"/>
  <c r="AA79" i="32"/>
  <c r="AD67" i="32"/>
  <c r="AC67" i="32"/>
  <c r="AB67" i="32"/>
  <c r="AA67" i="32"/>
  <c r="AA66" i="32" s="1"/>
  <c r="AD66" i="32"/>
  <c r="AC66" i="32"/>
  <c r="AB66" i="32"/>
  <c r="AD59" i="32"/>
  <c r="AC59" i="32"/>
  <c r="AB59" i="32"/>
  <c r="AA59" i="32"/>
  <c r="AD52" i="32"/>
  <c r="AC52" i="32"/>
  <c r="AB52" i="32"/>
  <c r="AA52" i="32"/>
  <c r="AD30" i="32"/>
  <c r="AD6" i="32" s="1"/>
  <c r="AD4" i="32" s="1"/>
  <c r="AC30" i="32"/>
  <c r="AB30" i="32"/>
  <c r="AA30" i="32"/>
  <c r="AD16" i="32"/>
  <c r="AC16" i="32"/>
  <c r="AC6" i="32" s="1"/>
  <c r="AC4" i="32" s="1"/>
  <c r="AB16" i="32"/>
  <c r="AA16" i="32"/>
  <c r="AD106" i="33"/>
  <c r="AD101" i="33" s="1"/>
  <c r="AC106" i="33"/>
  <c r="AB106" i="33"/>
  <c r="AA106" i="33"/>
  <c r="AD102" i="33"/>
  <c r="AC102" i="33"/>
  <c r="AC101" i="33" s="1"/>
  <c r="AB102" i="33"/>
  <c r="AA102" i="33"/>
  <c r="AD79" i="33"/>
  <c r="AC79" i="33"/>
  <c r="AB79" i="33"/>
  <c r="AB66" i="33" s="1"/>
  <c r="AA79" i="33"/>
  <c r="AD67" i="33"/>
  <c r="AD66" i="33" s="1"/>
  <c r="AD4" i="33" s="1"/>
  <c r="AC67" i="33"/>
  <c r="AC66" i="33" s="1"/>
  <c r="AB67" i="33"/>
  <c r="AA67" i="33"/>
  <c r="AD59" i="33"/>
  <c r="AC59" i="33"/>
  <c r="AB59" i="33"/>
  <c r="AA59" i="33"/>
  <c r="AD52" i="33"/>
  <c r="AC52" i="33"/>
  <c r="AB52" i="33"/>
  <c r="AA52" i="33"/>
  <c r="AD30" i="33"/>
  <c r="AC30" i="33"/>
  <c r="AB30" i="33"/>
  <c r="AA30" i="33"/>
  <c r="AD16" i="33"/>
  <c r="AC16" i="33"/>
  <c r="AB16" i="33"/>
  <c r="AA16" i="33"/>
  <c r="AA6" i="33" s="1"/>
  <c r="AD6" i="33"/>
  <c r="AC6" i="33"/>
  <c r="AD106" i="34"/>
  <c r="AC106" i="34"/>
  <c r="AB106" i="34"/>
  <c r="AA106" i="34"/>
  <c r="AD102" i="34"/>
  <c r="AC102" i="34"/>
  <c r="AB102" i="34"/>
  <c r="AA102" i="34"/>
  <c r="AA101" i="34" s="1"/>
  <c r="AD101" i="34"/>
  <c r="AC101" i="34"/>
  <c r="AB101" i="34"/>
  <c r="AD79" i="34"/>
  <c r="AC79" i="34"/>
  <c r="AB79" i="34"/>
  <c r="AA79" i="34"/>
  <c r="AD67" i="34"/>
  <c r="AC67" i="34"/>
  <c r="AB67" i="34"/>
  <c r="AA67" i="34"/>
  <c r="AA66" i="34" s="1"/>
  <c r="AD66" i="34"/>
  <c r="AC66" i="34"/>
  <c r="AB66" i="34"/>
  <c r="AD59" i="34"/>
  <c r="AC59" i="34"/>
  <c r="AB59" i="34"/>
  <c r="AA59" i="34"/>
  <c r="AD52" i="34"/>
  <c r="AC52" i="34"/>
  <c r="AB52" i="34"/>
  <c r="AA52" i="34"/>
  <c r="AD30" i="34"/>
  <c r="AC30" i="34"/>
  <c r="AC6" i="34" s="1"/>
  <c r="AC4" i="34" s="1"/>
  <c r="AB30" i="34"/>
  <c r="AA30" i="34"/>
  <c r="AD16" i="34"/>
  <c r="AD6" i="34" s="1"/>
  <c r="AD4" i="34" s="1"/>
  <c r="AC16" i="34"/>
  <c r="AB16" i="34"/>
  <c r="AB6" i="34" s="1"/>
  <c r="AA16" i="34"/>
  <c r="AD106" i="35"/>
  <c r="AC106" i="35"/>
  <c r="AC101" i="35" s="1"/>
  <c r="AB106" i="35"/>
  <c r="AA106" i="35"/>
  <c r="AD102" i="35"/>
  <c r="AD101" i="35" s="1"/>
  <c r="AC102" i="35"/>
  <c r="AB102" i="35"/>
  <c r="AB101" i="35" s="1"/>
  <c r="AA102" i="35"/>
  <c r="AD79" i="35"/>
  <c r="AC79" i="35"/>
  <c r="AB79" i="35"/>
  <c r="AA79" i="35"/>
  <c r="AD67" i="35"/>
  <c r="AD66" i="35" s="1"/>
  <c r="AC67" i="35"/>
  <c r="AC66" i="35" s="1"/>
  <c r="AB67" i="35"/>
  <c r="AA67" i="35"/>
  <c r="AA66" i="35" s="1"/>
  <c r="AD59" i="35"/>
  <c r="AC59" i="35"/>
  <c r="AB59" i="35"/>
  <c r="AA59" i="35"/>
  <c r="AD52" i="35"/>
  <c r="AC52" i="35"/>
  <c r="AB52" i="35"/>
  <c r="AA52" i="35"/>
  <c r="AD30" i="35"/>
  <c r="AD6" i="35" s="1"/>
  <c r="AC30" i="35"/>
  <c r="AB30" i="35"/>
  <c r="AA30" i="35"/>
  <c r="AD16" i="35"/>
  <c r="AC16" i="35"/>
  <c r="AB16" i="35"/>
  <c r="AA16" i="35"/>
  <c r="AA6" i="35" s="1"/>
  <c r="AC6" i="35"/>
  <c r="AC4" i="35" s="1"/>
  <c r="AD106" i="36"/>
  <c r="AD101" i="36" s="1"/>
  <c r="AC106" i="36"/>
  <c r="AB106" i="36"/>
  <c r="AA106" i="36"/>
  <c r="AD102" i="36"/>
  <c r="AC102" i="36"/>
  <c r="AB102" i="36"/>
  <c r="AA102" i="36"/>
  <c r="AA101" i="36" s="1"/>
  <c r="AC101" i="36"/>
  <c r="AB101" i="36"/>
  <c r="AD79" i="36"/>
  <c r="AC79" i="36"/>
  <c r="AC66" i="36" s="1"/>
  <c r="AB79" i="36"/>
  <c r="AA79" i="36"/>
  <c r="AD67" i="36"/>
  <c r="AC67" i="36"/>
  <c r="AB67" i="36"/>
  <c r="AA67" i="36"/>
  <c r="AD66" i="36"/>
  <c r="AB66" i="36"/>
  <c r="AA66" i="36"/>
  <c r="AD59" i="36"/>
  <c r="AC59" i="36"/>
  <c r="AB59" i="36"/>
  <c r="AA59" i="36"/>
  <c r="AD52" i="36"/>
  <c r="AC52" i="36"/>
  <c r="AB52" i="36"/>
  <c r="AA52" i="36"/>
  <c r="AD30" i="36"/>
  <c r="AD6" i="36" s="1"/>
  <c r="AC30" i="36"/>
  <c r="AB30" i="36"/>
  <c r="AA30" i="36"/>
  <c r="AD16" i="36"/>
  <c r="AC16" i="36"/>
  <c r="AC6" i="36" s="1"/>
  <c r="AC4" i="36" s="1"/>
  <c r="AB16" i="36"/>
  <c r="AA16" i="36"/>
  <c r="AD106" i="37"/>
  <c r="AD101" i="37" s="1"/>
  <c r="AC106" i="37"/>
  <c r="AB106" i="37"/>
  <c r="AA106" i="37"/>
  <c r="AA101" i="37" s="1"/>
  <c r="AD102" i="37"/>
  <c r="AC102" i="37"/>
  <c r="AC101" i="37" s="1"/>
  <c r="AB102" i="37"/>
  <c r="AA102" i="37"/>
  <c r="AD79" i="37"/>
  <c r="AC79" i="37"/>
  <c r="AC66" i="37" s="1"/>
  <c r="AB79" i="37"/>
  <c r="AA79" i="37"/>
  <c r="AD67" i="37"/>
  <c r="AD66" i="37" s="1"/>
  <c r="AC67" i="37"/>
  <c r="AB67" i="37"/>
  <c r="AB66" i="37" s="1"/>
  <c r="AA67" i="37"/>
  <c r="AD59" i="37"/>
  <c r="AC59" i="37"/>
  <c r="AB59" i="37"/>
  <c r="AA59" i="37"/>
  <c r="AD52" i="37"/>
  <c r="AD6" i="37" s="1"/>
  <c r="AD4" i="37" s="1"/>
  <c r="AC52" i="37"/>
  <c r="AC6" i="37" s="1"/>
  <c r="AB52" i="37"/>
  <c r="AA52" i="37"/>
  <c r="AD30" i="37"/>
  <c r="AC30" i="37"/>
  <c r="AB30" i="37"/>
  <c r="AA30" i="37"/>
  <c r="AD16" i="37"/>
  <c r="AC16" i="37"/>
  <c r="AB16" i="37"/>
  <c r="AB6" i="37" s="1"/>
  <c r="AA16" i="37"/>
  <c r="AD106" i="14"/>
  <c r="AC106" i="14"/>
  <c r="AB106" i="14"/>
  <c r="AA106" i="14"/>
  <c r="AD102" i="14"/>
  <c r="AC102" i="14"/>
  <c r="AB102" i="14"/>
  <c r="AB101" i="14" s="1"/>
  <c r="AA102" i="14"/>
  <c r="AA101" i="14" s="1"/>
  <c r="AD101" i="14"/>
  <c r="AC101" i="14"/>
  <c r="AD79" i="14"/>
  <c r="AC79" i="14"/>
  <c r="AC66" i="14" s="1"/>
  <c r="AB79" i="14"/>
  <c r="AA79" i="14"/>
  <c r="AD67" i="14"/>
  <c r="AC67" i="14"/>
  <c r="AB67" i="14"/>
  <c r="AB66" i="14" s="1"/>
  <c r="AA67" i="14"/>
  <c r="AD66" i="14"/>
  <c r="AA66" i="14"/>
  <c r="AD59" i="14"/>
  <c r="AC59" i="14"/>
  <c r="AB59" i="14"/>
  <c r="AA59" i="14"/>
  <c r="AD52" i="14"/>
  <c r="AC52" i="14"/>
  <c r="AB52" i="14"/>
  <c r="AA52" i="14"/>
  <c r="AD30" i="14"/>
  <c r="AC30" i="14"/>
  <c r="AC6" i="14" s="1"/>
  <c r="AB30" i="14"/>
  <c r="AA30" i="14"/>
  <c r="AD16" i="14"/>
  <c r="AD6" i="14" s="1"/>
  <c r="AD4" i="14" s="1"/>
  <c r="AC16" i="14"/>
  <c r="AB16" i="14"/>
  <c r="AB6" i="14" s="1"/>
  <c r="AA16" i="14"/>
  <c r="AD106" i="15"/>
  <c r="AC106" i="15"/>
  <c r="AC101" i="15" s="1"/>
  <c r="AB106" i="15"/>
  <c r="AA106" i="15"/>
  <c r="AD102" i="15"/>
  <c r="AD101" i="15" s="1"/>
  <c r="AD4" i="15" s="1"/>
  <c r="AC102" i="15"/>
  <c r="AB102" i="15"/>
  <c r="AB101" i="15" s="1"/>
  <c r="AA102" i="15"/>
  <c r="AD79" i="15"/>
  <c r="AC79" i="15"/>
  <c r="AB79" i="15"/>
  <c r="AA79" i="15"/>
  <c r="AD67" i="15"/>
  <c r="AC67" i="15"/>
  <c r="AC66" i="15" s="1"/>
  <c r="AB67" i="15"/>
  <c r="AB66" i="15" s="1"/>
  <c r="AA67" i="15"/>
  <c r="AA66" i="15" s="1"/>
  <c r="AD66" i="15"/>
  <c r="AD59" i="15"/>
  <c r="AC59" i="15"/>
  <c r="AB59" i="15"/>
  <c r="AA59" i="15"/>
  <c r="AD52" i="15"/>
  <c r="AC52" i="15"/>
  <c r="AB52" i="15"/>
  <c r="AA52" i="15"/>
  <c r="AD30" i="15"/>
  <c r="AC30" i="15"/>
  <c r="AC6" i="15" s="1"/>
  <c r="AB30" i="15"/>
  <c r="AA30" i="15"/>
  <c r="AD16" i="15"/>
  <c r="AC16" i="15"/>
  <c r="AB16" i="15"/>
  <c r="AA16" i="15"/>
  <c r="AD6" i="15"/>
  <c r="AD106" i="16"/>
  <c r="AC106" i="16"/>
  <c r="AC101" i="16" s="1"/>
  <c r="AB106" i="16"/>
  <c r="AA106" i="16"/>
  <c r="AD102" i="16"/>
  <c r="AC102" i="16"/>
  <c r="AB102" i="16"/>
  <c r="AB101" i="16" s="1"/>
  <c r="AA102" i="16"/>
  <c r="AA101" i="16" s="1"/>
  <c r="AD101" i="16"/>
  <c r="AD79" i="16"/>
  <c r="AD66" i="16" s="1"/>
  <c r="AC79" i="16"/>
  <c r="AC66" i="16" s="1"/>
  <c r="AB79" i="16"/>
  <c r="AA79" i="16"/>
  <c r="AD67" i="16"/>
  <c r="AC67" i="16"/>
  <c r="AB67" i="16"/>
  <c r="AB66" i="16" s="1"/>
  <c r="AA67" i="16"/>
  <c r="AA66" i="16"/>
  <c r="AD59" i="16"/>
  <c r="AC59" i="16"/>
  <c r="AB59" i="16"/>
  <c r="AA59" i="16"/>
  <c r="AD52" i="16"/>
  <c r="AC52" i="16"/>
  <c r="AB52" i="16"/>
  <c r="AA52" i="16"/>
  <c r="AD30" i="16"/>
  <c r="AC30" i="16"/>
  <c r="AB30" i="16"/>
  <c r="AA30" i="16"/>
  <c r="AD16" i="16"/>
  <c r="AC16" i="16"/>
  <c r="AC6" i="16" s="1"/>
  <c r="AB16" i="16"/>
  <c r="AB6" i="16" s="1"/>
  <c r="AA16" i="16"/>
  <c r="AD6" i="16"/>
  <c r="AD106" i="17"/>
  <c r="AC106" i="17"/>
  <c r="AB106" i="17"/>
  <c r="AA106" i="17"/>
  <c r="AA101" i="17" s="1"/>
  <c r="AD102" i="17"/>
  <c r="AC102" i="17"/>
  <c r="AC101" i="17" s="1"/>
  <c r="AB102" i="17"/>
  <c r="AB101" i="17" s="1"/>
  <c r="AA102" i="17"/>
  <c r="AD101" i="17"/>
  <c r="AD79" i="17"/>
  <c r="AC79" i="17"/>
  <c r="AB79" i="17"/>
  <c r="AA79" i="17"/>
  <c r="AD67" i="17"/>
  <c r="AC67" i="17"/>
  <c r="AC66" i="17" s="1"/>
  <c r="AC4" i="17" s="1"/>
  <c r="AB67" i="17"/>
  <c r="AB66" i="17" s="1"/>
  <c r="AA67" i="17"/>
  <c r="AD66" i="17"/>
  <c r="AD59" i="17"/>
  <c r="AC59" i="17"/>
  <c r="AB59" i="17"/>
  <c r="AA59" i="17"/>
  <c r="AD52" i="17"/>
  <c r="AC52" i="17"/>
  <c r="AB52" i="17"/>
  <c r="AA52" i="17"/>
  <c r="AD30" i="17"/>
  <c r="AD6" i="17" s="1"/>
  <c r="AD4" i="17" s="1"/>
  <c r="AC30" i="17"/>
  <c r="AB30" i="17"/>
  <c r="AA30" i="17"/>
  <c r="AD16" i="17"/>
  <c r="AC16" i="17"/>
  <c r="AB16" i="17"/>
  <c r="AA16" i="17"/>
  <c r="AA6" i="17" s="1"/>
  <c r="AC6" i="17"/>
  <c r="AD106" i="18"/>
  <c r="AC106" i="18"/>
  <c r="AB106" i="18"/>
  <c r="AA106" i="18"/>
  <c r="AD102" i="18"/>
  <c r="AC102" i="18"/>
  <c r="AC101" i="18" s="1"/>
  <c r="AB102" i="18"/>
  <c r="AB101" i="18" s="1"/>
  <c r="AA102" i="18"/>
  <c r="AA101" i="18" s="1"/>
  <c r="AD101" i="18"/>
  <c r="AD79" i="18"/>
  <c r="AD66" i="18" s="1"/>
  <c r="AC79" i="18"/>
  <c r="AC66" i="18" s="1"/>
  <c r="AB79" i="18"/>
  <c r="AA79" i="18"/>
  <c r="AD67" i="18"/>
  <c r="AC67" i="18"/>
  <c r="AB67" i="18"/>
  <c r="AA67" i="18"/>
  <c r="AA66" i="18" s="1"/>
  <c r="AB66" i="18"/>
  <c r="AD59" i="18"/>
  <c r="AC59" i="18"/>
  <c r="AB59" i="18"/>
  <c r="AA59" i="18"/>
  <c r="AD52" i="18"/>
  <c r="AC52" i="18"/>
  <c r="AB52" i="18"/>
  <c r="AA52" i="18"/>
  <c r="AD30" i="18"/>
  <c r="AC30" i="18"/>
  <c r="AB30" i="18"/>
  <c r="AA30" i="18"/>
  <c r="AD16" i="18"/>
  <c r="AD6" i="18" s="1"/>
  <c r="AD4" i="18" s="1"/>
  <c r="AC16" i="18"/>
  <c r="AC6" i="18" s="1"/>
  <c r="AB16" i="18"/>
  <c r="AA16" i="18"/>
  <c r="AA6" i="18" s="1"/>
  <c r="AD106" i="19"/>
  <c r="AC106" i="19"/>
  <c r="AB106" i="19"/>
  <c r="AB101" i="19" s="1"/>
  <c r="AA106" i="19"/>
  <c r="AD102" i="19"/>
  <c r="AD101" i="19" s="1"/>
  <c r="AC102" i="19"/>
  <c r="AC101" i="19" s="1"/>
  <c r="AB102" i="19"/>
  <c r="AA102" i="19"/>
  <c r="AA101" i="19" s="1"/>
  <c r="AD79" i="19"/>
  <c r="AC79" i="19"/>
  <c r="AB79" i="19"/>
  <c r="AA79" i="19"/>
  <c r="AD67" i="19"/>
  <c r="AC67" i="19"/>
  <c r="AC66" i="19" s="1"/>
  <c r="AB67" i="19"/>
  <c r="AB66" i="19" s="1"/>
  <c r="AA67" i="19"/>
  <c r="AD66" i="19"/>
  <c r="AD59" i="19"/>
  <c r="AC59" i="19"/>
  <c r="AB59" i="19"/>
  <c r="AA59" i="19"/>
  <c r="AD52" i="19"/>
  <c r="AC52" i="19"/>
  <c r="AB52" i="19"/>
  <c r="AA52" i="19"/>
  <c r="AD30" i="19"/>
  <c r="AD6" i="19" s="1"/>
  <c r="AC30" i="19"/>
  <c r="AB30" i="19"/>
  <c r="AA30" i="19"/>
  <c r="AD16" i="19"/>
  <c r="AC16" i="19"/>
  <c r="AB16" i="19"/>
  <c r="AA16" i="19"/>
  <c r="AC6" i="19"/>
  <c r="AD106" i="20"/>
  <c r="AD101" i="20" s="1"/>
  <c r="AC106" i="20"/>
  <c r="AB106" i="20"/>
  <c r="AA106" i="20"/>
  <c r="AD102" i="20"/>
  <c r="AC102" i="20"/>
  <c r="AB102" i="20"/>
  <c r="AA102" i="20"/>
  <c r="AA101" i="20" s="1"/>
  <c r="AC101" i="20"/>
  <c r="AD79" i="20"/>
  <c r="AD66" i="20" s="1"/>
  <c r="AC79" i="20"/>
  <c r="AC66" i="20" s="1"/>
  <c r="AB79" i="20"/>
  <c r="AA79" i="20"/>
  <c r="AD67" i="20"/>
  <c r="AC67" i="20"/>
  <c r="AB67" i="20"/>
  <c r="AA67" i="20"/>
  <c r="AB66" i="20"/>
  <c r="AD59" i="20"/>
  <c r="AC59" i="20"/>
  <c r="AB59" i="20"/>
  <c r="AA59" i="20"/>
  <c r="AD52" i="20"/>
  <c r="AC52" i="20"/>
  <c r="AB52" i="20"/>
  <c r="AA52" i="20"/>
  <c r="AD30" i="20"/>
  <c r="AC30" i="20"/>
  <c r="AB30" i="20"/>
  <c r="AA30" i="20"/>
  <c r="AD16" i="20"/>
  <c r="AC16" i="20"/>
  <c r="AC6" i="20" s="1"/>
  <c r="AC4" i="20" s="1"/>
  <c r="AB16" i="20"/>
  <c r="AB6" i="20" s="1"/>
  <c r="AA16" i="20"/>
  <c r="AD6" i="20"/>
  <c r="AD106" i="21"/>
  <c r="AC106" i="21"/>
  <c r="AB106" i="21"/>
  <c r="AA106" i="21"/>
  <c r="AA101" i="21" s="1"/>
  <c r="AD102" i="21"/>
  <c r="AC102" i="21"/>
  <c r="AC101" i="21" s="1"/>
  <c r="AB102" i="21"/>
  <c r="AB101" i="21" s="1"/>
  <c r="AA102" i="21"/>
  <c r="AD101" i="21"/>
  <c r="AD79" i="21"/>
  <c r="AC79" i="21"/>
  <c r="AB79" i="21"/>
  <c r="AA79" i="21"/>
  <c r="AD67" i="21"/>
  <c r="AC67" i="21"/>
  <c r="AC66" i="21" s="1"/>
  <c r="AC4" i="21" s="1"/>
  <c r="AB67" i="21"/>
  <c r="AB66" i="21" s="1"/>
  <c r="AA67" i="21"/>
  <c r="AD66" i="21"/>
  <c r="AD59" i="21"/>
  <c r="AC59" i="21"/>
  <c r="AB59" i="21"/>
  <c r="AA59" i="21"/>
  <c r="AD52" i="21"/>
  <c r="AC52" i="21"/>
  <c r="AB52" i="21"/>
  <c r="AA52" i="21"/>
  <c r="AD30" i="21"/>
  <c r="AD6" i="21" s="1"/>
  <c r="AD4" i="21" s="1"/>
  <c r="AC30" i="21"/>
  <c r="AB30" i="21"/>
  <c r="AA30" i="21"/>
  <c r="AD16" i="21"/>
  <c r="AC16" i="21"/>
  <c r="AB16" i="21"/>
  <c r="AA16" i="21"/>
  <c r="AA6" i="21" s="1"/>
  <c r="AC6" i="21"/>
  <c r="AD106" i="53"/>
  <c r="AC106" i="53"/>
  <c r="AB106" i="53"/>
  <c r="AA106" i="53"/>
  <c r="AD102" i="53"/>
  <c r="AC102" i="53"/>
  <c r="AC101" i="53" s="1"/>
  <c r="AB102" i="53"/>
  <c r="AA102" i="53"/>
  <c r="AD101" i="53"/>
  <c r="AB101" i="53"/>
  <c r="AA101" i="53"/>
  <c r="AD79" i="53"/>
  <c r="AC79" i="53"/>
  <c r="AB79" i="53"/>
  <c r="AA79" i="53"/>
  <c r="AD67" i="53"/>
  <c r="AC67" i="53"/>
  <c r="AC66" i="53" s="1"/>
  <c r="AB67" i="53"/>
  <c r="AB66" i="53" s="1"/>
  <c r="AA67" i="53"/>
  <c r="AA66" i="53" s="1"/>
  <c r="AD66" i="53"/>
  <c r="AD59" i="53"/>
  <c r="AC59" i="53"/>
  <c r="AB59" i="53"/>
  <c r="AA59" i="53"/>
  <c r="AD52" i="53"/>
  <c r="AC52" i="53"/>
  <c r="AB52" i="53"/>
  <c r="AA52" i="53"/>
  <c r="AD30" i="53"/>
  <c r="AC30" i="53"/>
  <c r="AB30" i="53"/>
  <c r="AA30" i="53"/>
  <c r="AD16" i="53"/>
  <c r="AD6" i="53" s="1"/>
  <c r="AD4" i="53" s="1"/>
  <c r="AC16" i="53"/>
  <c r="AC6" i="53" s="1"/>
  <c r="AC4" i="53" s="1"/>
  <c r="AB16" i="53"/>
  <c r="AA16" i="53"/>
  <c r="AA6" i="53" s="1"/>
  <c r="AD106" i="52"/>
  <c r="AC106" i="52"/>
  <c r="AB106" i="52"/>
  <c r="AA106" i="52"/>
  <c r="AD102" i="52"/>
  <c r="AD101" i="52" s="1"/>
  <c r="AC102" i="52"/>
  <c r="AC101" i="52" s="1"/>
  <c r="AB102" i="52"/>
  <c r="AA102" i="52"/>
  <c r="AA101" i="52" s="1"/>
  <c r="AD79" i="52"/>
  <c r="AC79" i="52"/>
  <c r="AB79" i="52"/>
  <c r="AA79" i="52"/>
  <c r="AD67" i="52"/>
  <c r="AD66" i="52" s="1"/>
  <c r="AC67" i="52"/>
  <c r="AB67" i="52"/>
  <c r="AB66" i="52" s="1"/>
  <c r="AA67" i="52"/>
  <c r="AA66" i="52" s="1"/>
  <c r="AC66" i="52"/>
  <c r="AD59" i="52"/>
  <c r="AC59" i="52"/>
  <c r="AB59" i="52"/>
  <c r="AA59" i="52"/>
  <c r="AD52" i="52"/>
  <c r="AC52" i="52"/>
  <c r="AB52" i="52"/>
  <c r="AA52" i="52"/>
  <c r="AD30" i="52"/>
  <c r="AD6" i="52" s="1"/>
  <c r="AC30" i="52"/>
  <c r="AC6" i="52" s="1"/>
  <c r="AC4" i="52" s="1"/>
  <c r="AB30" i="52"/>
  <c r="AA30" i="52"/>
  <c r="AD16" i="52"/>
  <c r="AC16" i="52"/>
  <c r="AB16" i="52"/>
  <c r="AA16" i="52"/>
  <c r="AD106" i="54"/>
  <c r="AD101" i="54" s="1"/>
  <c r="AC106" i="54"/>
  <c r="AC101" i="54" s="1"/>
  <c r="AB106" i="54"/>
  <c r="AA106" i="54"/>
  <c r="AD102" i="54"/>
  <c r="AC102" i="54"/>
  <c r="AB102" i="54"/>
  <c r="AA102" i="54"/>
  <c r="AB101" i="54"/>
  <c r="AD79" i="54"/>
  <c r="AC79" i="54"/>
  <c r="AC66" i="54" s="1"/>
  <c r="AB79" i="54"/>
  <c r="AB66" i="54" s="1"/>
  <c r="AA79" i="54"/>
  <c r="AD67" i="54"/>
  <c r="AD66" i="54" s="1"/>
  <c r="AC67" i="54"/>
  <c r="AB67" i="54"/>
  <c r="AA67" i="54"/>
  <c r="AA66" i="54" s="1"/>
  <c r="AD59" i="54"/>
  <c r="AC59" i="54"/>
  <c r="AB59" i="54"/>
  <c r="AA59" i="54"/>
  <c r="AD52" i="54"/>
  <c r="AC52" i="54"/>
  <c r="AB52" i="54"/>
  <c r="AA52" i="54"/>
  <c r="AD30" i="54"/>
  <c r="AC30" i="54"/>
  <c r="AB30" i="54"/>
  <c r="AA30" i="54"/>
  <c r="AD16" i="54"/>
  <c r="AD6" i="54" s="1"/>
  <c r="AC16" i="54"/>
  <c r="AB16" i="54"/>
  <c r="AB6" i="54" s="1"/>
  <c r="AA16" i="54"/>
  <c r="AA6" i="54" s="1"/>
  <c r="AC6" i="54"/>
  <c r="AD106" i="22"/>
  <c r="AC106" i="22"/>
  <c r="AB106" i="22"/>
  <c r="AA106" i="22"/>
  <c r="AD102" i="22"/>
  <c r="AD101" i="22" s="1"/>
  <c r="AC102" i="22"/>
  <c r="AB102" i="22"/>
  <c r="AB101" i="22" s="1"/>
  <c r="AA102" i="22"/>
  <c r="AA101" i="22" s="1"/>
  <c r="AC101" i="22"/>
  <c r="AD79" i="22"/>
  <c r="AC79" i="22"/>
  <c r="AB79" i="22"/>
  <c r="AA79" i="22"/>
  <c r="AD67" i="22"/>
  <c r="AD66" i="22" s="1"/>
  <c r="AC67" i="22"/>
  <c r="AB67" i="22"/>
  <c r="AB66" i="22" s="1"/>
  <c r="AA67" i="22"/>
  <c r="AA66" i="22" s="1"/>
  <c r="AC66" i="22"/>
  <c r="AD59" i="22"/>
  <c r="AC59" i="22"/>
  <c r="AB59" i="22"/>
  <c r="AA59" i="22"/>
  <c r="AD52" i="22"/>
  <c r="AC52" i="22"/>
  <c r="AB52" i="22"/>
  <c r="AA52" i="22"/>
  <c r="AD30" i="22"/>
  <c r="AD6" i="22" s="1"/>
  <c r="AD4" i="22" s="1"/>
  <c r="AC30" i="22"/>
  <c r="AB30" i="22"/>
  <c r="AA30" i="22"/>
  <c r="AD16" i="22"/>
  <c r="AC16" i="22"/>
  <c r="AC6" i="22" s="1"/>
  <c r="AC4" i="22" s="1"/>
  <c r="AB16" i="22"/>
  <c r="AA16" i="22"/>
  <c r="AA6" i="22"/>
  <c r="AA128" i="23"/>
  <c r="AA127" i="23" s="1"/>
  <c r="AB128" i="23"/>
  <c r="AC128" i="23"/>
  <c r="AC127" i="23" s="1"/>
  <c r="AD128" i="23"/>
  <c r="AA134" i="23"/>
  <c r="AB134" i="23"/>
  <c r="AC134" i="23"/>
  <c r="AD134" i="23"/>
  <c r="AA138" i="23"/>
  <c r="AB138" i="23"/>
  <c r="AC138" i="23"/>
  <c r="AD138" i="23"/>
  <c r="AA144" i="23"/>
  <c r="AB144" i="23"/>
  <c r="AC144" i="23"/>
  <c r="AD144" i="23"/>
  <c r="AA128" i="24"/>
  <c r="AB128" i="24"/>
  <c r="AC128" i="24"/>
  <c r="AD128" i="24"/>
  <c r="AA134" i="24"/>
  <c r="AB134" i="24"/>
  <c r="AC134" i="24"/>
  <c r="AD134" i="24"/>
  <c r="AA138" i="24"/>
  <c r="AB138" i="24"/>
  <c r="AC138" i="24"/>
  <c r="AD138" i="24"/>
  <c r="AA144" i="24"/>
  <c r="AB144" i="24"/>
  <c r="AC144" i="24"/>
  <c r="AD144" i="24"/>
  <c r="AA128" i="25"/>
  <c r="AB128" i="25"/>
  <c r="AB127" i="25" s="1"/>
  <c r="AC128" i="25"/>
  <c r="AD128" i="25"/>
  <c r="AD127" i="25" s="1"/>
  <c r="AA134" i="25"/>
  <c r="AB134" i="25"/>
  <c r="AC134" i="25"/>
  <c r="AD134" i="25"/>
  <c r="AA138" i="25"/>
  <c r="AB138" i="25"/>
  <c r="AC138" i="25"/>
  <c r="AD138" i="25"/>
  <c r="AA144" i="25"/>
  <c r="AB144" i="25"/>
  <c r="AC144" i="25"/>
  <c r="AD144" i="25"/>
  <c r="AA128" i="26"/>
  <c r="AA127" i="26" s="1"/>
  <c r="AB128" i="26"/>
  <c r="AC128" i="26"/>
  <c r="AC127" i="26" s="1"/>
  <c r="AD128" i="26"/>
  <c r="AA134" i="26"/>
  <c r="AB134" i="26"/>
  <c r="AC134" i="26"/>
  <c r="AD134" i="26"/>
  <c r="AA138" i="26"/>
  <c r="AB138" i="26"/>
  <c r="AC138" i="26"/>
  <c r="AD138" i="26"/>
  <c r="AA144" i="26"/>
  <c r="AB144" i="26"/>
  <c r="AC144" i="26"/>
  <c r="AD144" i="26"/>
  <c r="AA128" i="27"/>
  <c r="AB128" i="27"/>
  <c r="AC128" i="27"/>
  <c r="AD128" i="27"/>
  <c r="AA134" i="27"/>
  <c r="AB134" i="27"/>
  <c r="AC134" i="27"/>
  <c r="AD134" i="27"/>
  <c r="AA138" i="27"/>
  <c r="AB138" i="27"/>
  <c r="AC138" i="27"/>
  <c r="AD138" i="27"/>
  <c r="AA144" i="27"/>
  <c r="AB144" i="27"/>
  <c r="AC144" i="27"/>
  <c r="AD144" i="27"/>
  <c r="AA128" i="28"/>
  <c r="AB128" i="28"/>
  <c r="AB127" i="28" s="1"/>
  <c r="AC128" i="28"/>
  <c r="AD128" i="28"/>
  <c r="AD127" i="28" s="1"/>
  <c r="AA134" i="28"/>
  <c r="AB134" i="28"/>
  <c r="AC134" i="28"/>
  <c r="AD134" i="28"/>
  <c r="AA138" i="28"/>
  <c r="AB138" i="28"/>
  <c r="AC138" i="28"/>
  <c r="AD138" i="28"/>
  <c r="AA144" i="28"/>
  <c r="AB144" i="28"/>
  <c r="AC144" i="28"/>
  <c r="AD144" i="28"/>
  <c r="AA128" i="29"/>
  <c r="AA127" i="29" s="1"/>
  <c r="AB128" i="29"/>
  <c r="AC128" i="29"/>
  <c r="AC127" i="29" s="1"/>
  <c r="AD128" i="29"/>
  <c r="AA134" i="29"/>
  <c r="AB134" i="29"/>
  <c r="AC134" i="29"/>
  <c r="AD134" i="29"/>
  <c r="AA138" i="29"/>
  <c r="AB138" i="29"/>
  <c r="AC138" i="29"/>
  <c r="AD138" i="29"/>
  <c r="AA144" i="29"/>
  <c r="AB144" i="29"/>
  <c r="AC144" i="29"/>
  <c r="AD144" i="29"/>
  <c r="AA128" i="30"/>
  <c r="AB128" i="30"/>
  <c r="AC128" i="30"/>
  <c r="AD128" i="30"/>
  <c r="AA134" i="30"/>
  <c r="AB134" i="30"/>
  <c r="AC134" i="30"/>
  <c r="AD134" i="30"/>
  <c r="AA138" i="30"/>
  <c r="AB138" i="30"/>
  <c r="AC138" i="30"/>
  <c r="AD138" i="30"/>
  <c r="AA144" i="30"/>
  <c r="AB144" i="30"/>
  <c r="AC144" i="30"/>
  <c r="AD144" i="30"/>
  <c r="AA128" i="31"/>
  <c r="AB128" i="31"/>
  <c r="AB127" i="31" s="1"/>
  <c r="AC128" i="31"/>
  <c r="AD128" i="31"/>
  <c r="AD127" i="31" s="1"/>
  <c r="AA134" i="31"/>
  <c r="AB134" i="31"/>
  <c r="AC134" i="31"/>
  <c r="AD134" i="31"/>
  <c r="AA138" i="31"/>
  <c r="AB138" i="31"/>
  <c r="AC138" i="31"/>
  <c r="AD138" i="31"/>
  <c r="AA144" i="31"/>
  <c r="AB144" i="31"/>
  <c r="AC144" i="31"/>
  <c r="AD144" i="31"/>
  <c r="AA128" i="32"/>
  <c r="AA127" i="32" s="1"/>
  <c r="AB128" i="32"/>
  <c r="AC128" i="32"/>
  <c r="AC127" i="32" s="1"/>
  <c r="AD128" i="32"/>
  <c r="AA134" i="32"/>
  <c r="AB134" i="32"/>
  <c r="AC134" i="32"/>
  <c r="AD134" i="32"/>
  <c r="AA138" i="32"/>
  <c r="AB138" i="32"/>
  <c r="AC138" i="32"/>
  <c r="AD138" i="32"/>
  <c r="AA144" i="32"/>
  <c r="AB144" i="32"/>
  <c r="AC144" i="32"/>
  <c r="AD144" i="32"/>
  <c r="AA128" i="33"/>
  <c r="AB128" i="33"/>
  <c r="AC128" i="33"/>
  <c r="AD128" i="33"/>
  <c r="AA134" i="33"/>
  <c r="AB134" i="33"/>
  <c r="AC134" i="33"/>
  <c r="AD134" i="33"/>
  <c r="AA138" i="33"/>
  <c r="AB138" i="33"/>
  <c r="AC138" i="33"/>
  <c r="AD138" i="33"/>
  <c r="AA144" i="33"/>
  <c r="AB144" i="33"/>
  <c r="AC144" i="33"/>
  <c r="AD144" i="33"/>
  <c r="AA128" i="34"/>
  <c r="AB128" i="34"/>
  <c r="AB127" i="34" s="1"/>
  <c r="AC128" i="34"/>
  <c r="AD128" i="34"/>
  <c r="AD127" i="34" s="1"/>
  <c r="AA134" i="34"/>
  <c r="AB134" i="34"/>
  <c r="AC134" i="34"/>
  <c r="AD134" i="34"/>
  <c r="AA138" i="34"/>
  <c r="AB138" i="34"/>
  <c r="AC138" i="34"/>
  <c r="AD138" i="34"/>
  <c r="AA144" i="34"/>
  <c r="AB144" i="34"/>
  <c r="AC144" i="34"/>
  <c r="AD144" i="34"/>
  <c r="AA128" i="35"/>
  <c r="AA127" i="35" s="1"/>
  <c r="AB128" i="35"/>
  <c r="AC128" i="35"/>
  <c r="AC127" i="35" s="1"/>
  <c r="AD128" i="35"/>
  <c r="AA134" i="35"/>
  <c r="AB134" i="35"/>
  <c r="AC134" i="35"/>
  <c r="AD134" i="35"/>
  <c r="AA138" i="35"/>
  <c r="AB138" i="35"/>
  <c r="AC138" i="35"/>
  <c r="AD138" i="35"/>
  <c r="AA144" i="35"/>
  <c r="AB144" i="35"/>
  <c r="AC144" i="35"/>
  <c r="AD144" i="35"/>
  <c r="AA128" i="36"/>
  <c r="AB128" i="36"/>
  <c r="AC128" i="36"/>
  <c r="AD128" i="36"/>
  <c r="AA134" i="36"/>
  <c r="AB134" i="36"/>
  <c r="AC134" i="36"/>
  <c r="AD134" i="36"/>
  <c r="AA138" i="36"/>
  <c r="AB138" i="36"/>
  <c r="AC138" i="36"/>
  <c r="AD138" i="36"/>
  <c r="AA144" i="36"/>
  <c r="AB144" i="36"/>
  <c r="AC144" i="36"/>
  <c r="AD144" i="36"/>
  <c r="AA128" i="37"/>
  <c r="AB128" i="37"/>
  <c r="AB127" i="37" s="1"/>
  <c r="AC128" i="37"/>
  <c r="AD128" i="37"/>
  <c r="AD127" i="37" s="1"/>
  <c r="AA134" i="37"/>
  <c r="AB134" i="37"/>
  <c r="AC134" i="37"/>
  <c r="AD134" i="37"/>
  <c r="AA138" i="37"/>
  <c r="AB138" i="37"/>
  <c r="AC138" i="37"/>
  <c r="AD138" i="37"/>
  <c r="AA144" i="37"/>
  <c r="AB144" i="37"/>
  <c r="AC144" i="37"/>
  <c r="AD144" i="37"/>
  <c r="AA128" i="14"/>
  <c r="AA127" i="14" s="1"/>
  <c r="AB128" i="14"/>
  <c r="AC128" i="14"/>
  <c r="AC127" i="14" s="1"/>
  <c r="AD128" i="14"/>
  <c r="AA134" i="14"/>
  <c r="AB134" i="14"/>
  <c r="AC134" i="14"/>
  <c r="AD134" i="14"/>
  <c r="AA138" i="14"/>
  <c r="AB138" i="14"/>
  <c r="AC138" i="14"/>
  <c r="AD138" i="14"/>
  <c r="AA144" i="14"/>
  <c r="AB144" i="14"/>
  <c r="AC144" i="14"/>
  <c r="AD144" i="14"/>
  <c r="AA128" i="15"/>
  <c r="AB128" i="15"/>
  <c r="AC128" i="15"/>
  <c r="AD128" i="15"/>
  <c r="AA134" i="15"/>
  <c r="AB134" i="15"/>
  <c r="AC134" i="15"/>
  <c r="AD134" i="15"/>
  <c r="AA138" i="15"/>
  <c r="AB138" i="15"/>
  <c r="AC138" i="15"/>
  <c r="AD138" i="15"/>
  <c r="AA144" i="15"/>
  <c r="AB144" i="15"/>
  <c r="AC144" i="15"/>
  <c r="AD144" i="15"/>
  <c r="AA128" i="16"/>
  <c r="AB128" i="16"/>
  <c r="AB127" i="16" s="1"/>
  <c r="AC128" i="16"/>
  <c r="AD128" i="16"/>
  <c r="AD127" i="16" s="1"/>
  <c r="AA134" i="16"/>
  <c r="AB134" i="16"/>
  <c r="AC134" i="16"/>
  <c r="AD134" i="16"/>
  <c r="AA138" i="16"/>
  <c r="AB138" i="16"/>
  <c r="AC138" i="16"/>
  <c r="AD138" i="16"/>
  <c r="AA144" i="16"/>
  <c r="AB144" i="16"/>
  <c r="AC144" i="16"/>
  <c r="AD144" i="16"/>
  <c r="AA128" i="17"/>
  <c r="AA127" i="17" s="1"/>
  <c r="AB128" i="17"/>
  <c r="AC128" i="17"/>
  <c r="AC127" i="17" s="1"/>
  <c r="AD128" i="17"/>
  <c r="AA134" i="17"/>
  <c r="AB134" i="17"/>
  <c r="AC134" i="17"/>
  <c r="AD134" i="17"/>
  <c r="AA138" i="17"/>
  <c r="AB138" i="17"/>
  <c r="AC138" i="17"/>
  <c r="AD138" i="17"/>
  <c r="AA144" i="17"/>
  <c r="AB144" i="17"/>
  <c r="AC144" i="17"/>
  <c r="AD144" i="17"/>
  <c r="AA128" i="18"/>
  <c r="AB128" i="18"/>
  <c r="AC128" i="18"/>
  <c r="AD128" i="18"/>
  <c r="AA134" i="18"/>
  <c r="AB134" i="18"/>
  <c r="AC134" i="18"/>
  <c r="AD134" i="18"/>
  <c r="AA138" i="18"/>
  <c r="AB138" i="18"/>
  <c r="AC138" i="18"/>
  <c r="AD138" i="18"/>
  <c r="AA144" i="18"/>
  <c r="AB144" i="18"/>
  <c r="AC144" i="18"/>
  <c r="AD144" i="18"/>
  <c r="AA128" i="19"/>
  <c r="AB128" i="19"/>
  <c r="AC128" i="19"/>
  <c r="AD128" i="19"/>
  <c r="AD127" i="19" s="1"/>
  <c r="AA134" i="19"/>
  <c r="AB134" i="19"/>
  <c r="AC134" i="19"/>
  <c r="AD134" i="19"/>
  <c r="AA138" i="19"/>
  <c r="AB138" i="19"/>
  <c r="AC138" i="19"/>
  <c r="AD138" i="19"/>
  <c r="AA144" i="19"/>
  <c r="AB144" i="19"/>
  <c r="AC144" i="19"/>
  <c r="AD144" i="19"/>
  <c r="AA128" i="20"/>
  <c r="AA127" i="20" s="1"/>
  <c r="AB128" i="20"/>
  <c r="AC128" i="20"/>
  <c r="AC127" i="20" s="1"/>
  <c r="AD128" i="20"/>
  <c r="AA134" i="20"/>
  <c r="AB134" i="20"/>
  <c r="AC134" i="20"/>
  <c r="AD134" i="20"/>
  <c r="AA138" i="20"/>
  <c r="AB138" i="20"/>
  <c r="AC138" i="20"/>
  <c r="AD138" i="20"/>
  <c r="AA144" i="20"/>
  <c r="AB144" i="20"/>
  <c r="AC144" i="20"/>
  <c r="AD144" i="20"/>
  <c r="AA128" i="21"/>
  <c r="AB128" i="21"/>
  <c r="AC128" i="21"/>
  <c r="AD128" i="21"/>
  <c r="AA134" i="21"/>
  <c r="AB134" i="21"/>
  <c r="AC134" i="21"/>
  <c r="AD134" i="21"/>
  <c r="AA138" i="21"/>
  <c r="AB138" i="21"/>
  <c r="AC138" i="21"/>
  <c r="AD138" i="21"/>
  <c r="AA144" i="21"/>
  <c r="AB144" i="21"/>
  <c r="AC144" i="21"/>
  <c r="AD144" i="21"/>
  <c r="AA128" i="53"/>
  <c r="AB128" i="53"/>
  <c r="AB127" i="53" s="1"/>
  <c r="AC128" i="53"/>
  <c r="AD128" i="53"/>
  <c r="AD127" i="53" s="1"/>
  <c r="AA134" i="53"/>
  <c r="AB134" i="53"/>
  <c r="AC134" i="53"/>
  <c r="AD134" i="53"/>
  <c r="AA138" i="53"/>
  <c r="AB138" i="53"/>
  <c r="AC138" i="53"/>
  <c r="AD138" i="53"/>
  <c r="AA144" i="53"/>
  <c r="AB144" i="53"/>
  <c r="AC144" i="53"/>
  <c r="AD144" i="53"/>
  <c r="AA128" i="52"/>
  <c r="AA127" i="52" s="1"/>
  <c r="AB128" i="52"/>
  <c r="AC128" i="52"/>
  <c r="AC127" i="52" s="1"/>
  <c r="AD128" i="52"/>
  <c r="AA134" i="52"/>
  <c r="AB134" i="52"/>
  <c r="AC134" i="52"/>
  <c r="AD134" i="52"/>
  <c r="AA138" i="52"/>
  <c r="AB138" i="52"/>
  <c r="AC138" i="52"/>
  <c r="AD138" i="52"/>
  <c r="AA144" i="52"/>
  <c r="AB144" i="52"/>
  <c r="AC144" i="52"/>
  <c r="AD144" i="52"/>
  <c r="AA128" i="54"/>
  <c r="AB128" i="54"/>
  <c r="AC128" i="54"/>
  <c r="AD128" i="54"/>
  <c r="AA134" i="54"/>
  <c r="AB134" i="54"/>
  <c r="AC134" i="54"/>
  <c r="AD134" i="54"/>
  <c r="AA138" i="54"/>
  <c r="AB138" i="54"/>
  <c r="AC138" i="54"/>
  <c r="AD138" i="54"/>
  <c r="AA144" i="54"/>
  <c r="AB144" i="54"/>
  <c r="AC144" i="54"/>
  <c r="AD144" i="54"/>
  <c r="AA128" i="22"/>
  <c r="AB128" i="22"/>
  <c r="AC128" i="22"/>
  <c r="AD128" i="22"/>
  <c r="AD127" i="22" s="1"/>
  <c r="AA134" i="22"/>
  <c r="AB134" i="22"/>
  <c r="AC134" i="22"/>
  <c r="AD134" i="22"/>
  <c r="AA138" i="22"/>
  <c r="AB138" i="22"/>
  <c r="AC138" i="22"/>
  <c r="AD138" i="22"/>
  <c r="AA144" i="22"/>
  <c r="AB144" i="22"/>
  <c r="AC144" i="22"/>
  <c r="AD144" i="22"/>
  <c r="AA159" i="23"/>
  <c r="AB159" i="23"/>
  <c r="AC159" i="23"/>
  <c r="AD159" i="23"/>
  <c r="AA165" i="23"/>
  <c r="AB165" i="23"/>
  <c r="AC165" i="23"/>
  <c r="AD165" i="23"/>
  <c r="AA159" i="24"/>
  <c r="AB159" i="24"/>
  <c r="AC159" i="24"/>
  <c r="AD159" i="24"/>
  <c r="AA165" i="24"/>
  <c r="AB165" i="24"/>
  <c r="AC165" i="24"/>
  <c r="AD165" i="24"/>
  <c r="AA159" i="25"/>
  <c r="AB159" i="25"/>
  <c r="AC159" i="25"/>
  <c r="AD159" i="25"/>
  <c r="AA165" i="25"/>
  <c r="AB165" i="25"/>
  <c r="AC165" i="25"/>
  <c r="AD165" i="25"/>
  <c r="AA159" i="26"/>
  <c r="AB159" i="26"/>
  <c r="AC159" i="26"/>
  <c r="AD159" i="26"/>
  <c r="AA165" i="26"/>
  <c r="AB165" i="26"/>
  <c r="AC165" i="26"/>
  <c r="AD165" i="26"/>
  <c r="AA159" i="27"/>
  <c r="AB159" i="27"/>
  <c r="AC159" i="27"/>
  <c r="AD159" i="27"/>
  <c r="AA165" i="27"/>
  <c r="AB165" i="27"/>
  <c r="AC165" i="27"/>
  <c r="AD165" i="27"/>
  <c r="AA159" i="28"/>
  <c r="AB159" i="28"/>
  <c r="AC159" i="28"/>
  <c r="AD159" i="28"/>
  <c r="AA165" i="28"/>
  <c r="AB165" i="28"/>
  <c r="AC165" i="28"/>
  <c r="AD165" i="28"/>
  <c r="AA159" i="29"/>
  <c r="AB159" i="29"/>
  <c r="AC159" i="29"/>
  <c r="AD159" i="29"/>
  <c r="AA165" i="29"/>
  <c r="AB165" i="29"/>
  <c r="AC165" i="29"/>
  <c r="AD165" i="29"/>
  <c r="AA159" i="30"/>
  <c r="AB159" i="30"/>
  <c r="AC159" i="30"/>
  <c r="AD159" i="30"/>
  <c r="AA165" i="30"/>
  <c r="AB165" i="30"/>
  <c r="AC165" i="30"/>
  <c r="AD165" i="30"/>
  <c r="AA159" i="31"/>
  <c r="AB159" i="31"/>
  <c r="AC159" i="31"/>
  <c r="AD159" i="31"/>
  <c r="AA165" i="31"/>
  <c r="AB165" i="31"/>
  <c r="AC165" i="31"/>
  <c r="AD165" i="31"/>
  <c r="AA159" i="32"/>
  <c r="AB159" i="32"/>
  <c r="AC159" i="32"/>
  <c r="AD159" i="32"/>
  <c r="AA165" i="32"/>
  <c r="AB165" i="32"/>
  <c r="AC165" i="32"/>
  <c r="AD165" i="32"/>
  <c r="AA159" i="33"/>
  <c r="AB159" i="33"/>
  <c r="AC159" i="33"/>
  <c r="AD159" i="33"/>
  <c r="AA165" i="33"/>
  <c r="AB165" i="33"/>
  <c r="AC165" i="33"/>
  <c r="AD165" i="33"/>
  <c r="AA159" i="34"/>
  <c r="AB159" i="34"/>
  <c r="AC159" i="34"/>
  <c r="AD159" i="34"/>
  <c r="AA165" i="34"/>
  <c r="AB165" i="34"/>
  <c r="AC165" i="34"/>
  <c r="AD165" i="34"/>
  <c r="AA159" i="35"/>
  <c r="AB159" i="35"/>
  <c r="AC159" i="35"/>
  <c r="AD159" i="35"/>
  <c r="AA165" i="35"/>
  <c r="AB165" i="35"/>
  <c r="AC165" i="35"/>
  <c r="AD165" i="35"/>
  <c r="AA159" i="36"/>
  <c r="AB159" i="36"/>
  <c r="AC159" i="36"/>
  <c r="AD159" i="36"/>
  <c r="AA165" i="36"/>
  <c r="AB165" i="36"/>
  <c r="AC165" i="36"/>
  <c r="AD165" i="36"/>
  <c r="AA159" i="37"/>
  <c r="AB159" i="37"/>
  <c r="AC159" i="37"/>
  <c r="AD159" i="37"/>
  <c r="AA165" i="37"/>
  <c r="AB165" i="37"/>
  <c r="AC165" i="37"/>
  <c r="AD165" i="37"/>
  <c r="AA159" i="14"/>
  <c r="AB159" i="14"/>
  <c r="AC159" i="14"/>
  <c r="AD159" i="14"/>
  <c r="AA165" i="14"/>
  <c r="AB165" i="14"/>
  <c r="AC165" i="14"/>
  <c r="AD165" i="14"/>
  <c r="AA159" i="15"/>
  <c r="AB159" i="15"/>
  <c r="AC159" i="15"/>
  <c r="AD159" i="15"/>
  <c r="AA165" i="15"/>
  <c r="AB165" i="15"/>
  <c r="AC165" i="15"/>
  <c r="AD165" i="15"/>
  <c r="AA159" i="16"/>
  <c r="AB159" i="16"/>
  <c r="AC159" i="16"/>
  <c r="AD159" i="16"/>
  <c r="AA165" i="16"/>
  <c r="AB165" i="16"/>
  <c r="AC165" i="16"/>
  <c r="AD165" i="16"/>
  <c r="AA159" i="17"/>
  <c r="AB159" i="17"/>
  <c r="AC159" i="17"/>
  <c r="AD159" i="17"/>
  <c r="AA165" i="17"/>
  <c r="AB165" i="17"/>
  <c r="AC165" i="17"/>
  <c r="AD165" i="17"/>
  <c r="AA159" i="18"/>
  <c r="AB159" i="18"/>
  <c r="AC159" i="18"/>
  <c r="AD159" i="18"/>
  <c r="AA165" i="18"/>
  <c r="AB165" i="18"/>
  <c r="AC165" i="18"/>
  <c r="AD165" i="18"/>
  <c r="AA159" i="19"/>
  <c r="AB159" i="19"/>
  <c r="AC159" i="19"/>
  <c r="AD159" i="19"/>
  <c r="AA165" i="19"/>
  <c r="AB165" i="19"/>
  <c r="AC165" i="19"/>
  <c r="AD165" i="19"/>
  <c r="AA159" i="20"/>
  <c r="AB159" i="20"/>
  <c r="AC159" i="20"/>
  <c r="AD159" i="20"/>
  <c r="AA165" i="20"/>
  <c r="AB165" i="20"/>
  <c r="AC165" i="20"/>
  <c r="AD165" i="20"/>
  <c r="AA159" i="21"/>
  <c r="AB159" i="21"/>
  <c r="AC159" i="21"/>
  <c r="AD159" i="21"/>
  <c r="AA165" i="21"/>
  <c r="AB165" i="21"/>
  <c r="AC165" i="21"/>
  <c r="AD165" i="21"/>
  <c r="AA159" i="53"/>
  <c r="AB159" i="53"/>
  <c r="AC159" i="53"/>
  <c r="AD159" i="53"/>
  <c r="AA165" i="53"/>
  <c r="AB165" i="53"/>
  <c r="AC165" i="53"/>
  <c r="AD165" i="53"/>
  <c r="AA159" i="52"/>
  <c r="AB159" i="52"/>
  <c r="AC159" i="52"/>
  <c r="AD159" i="52"/>
  <c r="AA165" i="52"/>
  <c r="AB165" i="52"/>
  <c r="AC165" i="52"/>
  <c r="AD165" i="52"/>
  <c r="AA159" i="54"/>
  <c r="AB159" i="54"/>
  <c r="AC159" i="54"/>
  <c r="AD159" i="54"/>
  <c r="AA165" i="54"/>
  <c r="AB165" i="54"/>
  <c r="AC165" i="54"/>
  <c r="AD165" i="54"/>
  <c r="AA159" i="22"/>
  <c r="AB159" i="22"/>
  <c r="AC159" i="22"/>
  <c r="AD159" i="22"/>
  <c r="AA165" i="22"/>
  <c r="AB165" i="22"/>
  <c r="AC165" i="22"/>
  <c r="AD165" i="22"/>
  <c r="AC4" i="54" l="1"/>
  <c r="AD4" i="16"/>
  <c r="AD4" i="36"/>
  <c r="AD4" i="25"/>
  <c r="AD4" i="19"/>
  <c r="AC4" i="19"/>
  <c r="AD4" i="35"/>
  <c r="AD4" i="27"/>
  <c r="AC4" i="16"/>
  <c r="AC4" i="14"/>
  <c r="AD4" i="54"/>
  <c r="AC4" i="25"/>
  <c r="AD4" i="52"/>
  <c r="AC4" i="18"/>
  <c r="AC4" i="33"/>
  <c r="AD4" i="31"/>
  <c r="AC4" i="27"/>
  <c r="AD4" i="24"/>
  <c r="AD4" i="20"/>
  <c r="AC4" i="15"/>
  <c r="AC4" i="37"/>
  <c r="AD4" i="26"/>
  <c r="AB4" i="54"/>
  <c r="AC127" i="22"/>
  <c r="AC127" i="53"/>
  <c r="AC127" i="19"/>
  <c r="AC127" i="16"/>
  <c r="AC127" i="37"/>
  <c r="AC127" i="34"/>
  <c r="AC127" i="31"/>
  <c r="AC127" i="28"/>
  <c r="AC127" i="25"/>
  <c r="AA6" i="37"/>
  <c r="AA4" i="37" s="1"/>
  <c r="AB6" i="27"/>
  <c r="AB127" i="19"/>
  <c r="AB127" i="22"/>
  <c r="AA127" i="22"/>
  <c r="AA127" i="53"/>
  <c r="AA127" i="19"/>
  <c r="AA127" i="16"/>
  <c r="AA127" i="37"/>
  <c r="AA127" i="34"/>
  <c r="AA127" i="31"/>
  <c r="AA127" i="28"/>
  <c r="AA127" i="25"/>
  <c r="AA6" i="15"/>
  <c r="AB6" i="35"/>
  <c r="AB6" i="33"/>
  <c r="AD127" i="54"/>
  <c r="AD127" i="21"/>
  <c r="AD127" i="18"/>
  <c r="AD127" i="15"/>
  <c r="AD127" i="36"/>
  <c r="AD127" i="33"/>
  <c r="AD127" i="30"/>
  <c r="AD127" i="27"/>
  <c r="AD127" i="24"/>
  <c r="AA6" i="19"/>
  <c r="AB6" i="15"/>
  <c r="AA6" i="24"/>
  <c r="AA4" i="24" s="1"/>
  <c r="AC127" i="54"/>
  <c r="AC127" i="21"/>
  <c r="AC127" i="18"/>
  <c r="AC127" i="15"/>
  <c r="AC127" i="36"/>
  <c r="AC127" i="33"/>
  <c r="AC127" i="30"/>
  <c r="AC127" i="27"/>
  <c r="AC127" i="24"/>
  <c r="AA101" i="54"/>
  <c r="AA6" i="52"/>
  <c r="AA4" i="52" s="1"/>
  <c r="AB6" i="21"/>
  <c r="AB4" i="21" s="1"/>
  <c r="AA66" i="20"/>
  <c r="AB101" i="20"/>
  <c r="AB4" i="20" s="1"/>
  <c r="AB6" i="19"/>
  <c r="AB6" i="17"/>
  <c r="AB4" i="17" s="1"/>
  <c r="AB6" i="24"/>
  <c r="AB4" i="24" s="1"/>
  <c r="AB127" i="21"/>
  <c r="AB127" i="18"/>
  <c r="AB127" i="15"/>
  <c r="AB127" i="36"/>
  <c r="AB127" i="33"/>
  <c r="AB127" i="30"/>
  <c r="AB127" i="27"/>
  <c r="AB127" i="24"/>
  <c r="AB6" i="22"/>
  <c r="AB4" i="22" s="1"/>
  <c r="AB6" i="52"/>
  <c r="AB4" i="52" s="1"/>
  <c r="AB6" i="26"/>
  <c r="AB4" i="26" s="1"/>
  <c r="AA127" i="54"/>
  <c r="AA127" i="21"/>
  <c r="AA127" i="18"/>
  <c r="AA127" i="15"/>
  <c r="AA127" i="36"/>
  <c r="AA127" i="33"/>
  <c r="AA127" i="30"/>
  <c r="AA127" i="27"/>
  <c r="AA127" i="24"/>
  <c r="AA6" i="36"/>
  <c r="AA4" i="36" s="1"/>
  <c r="AA101" i="33"/>
  <c r="AA6" i="32"/>
  <c r="AA6" i="30"/>
  <c r="AA4" i="30" s="1"/>
  <c r="AA66" i="29"/>
  <c r="AA4" i="29" s="1"/>
  <c r="AA6" i="28"/>
  <c r="AA4" i="28" s="1"/>
  <c r="AB66" i="27"/>
  <c r="AB127" i="54"/>
  <c r="AD127" i="52"/>
  <c r="AD127" i="20"/>
  <c r="AD127" i="17"/>
  <c r="AD127" i="14"/>
  <c r="AD127" i="35"/>
  <c r="AD127" i="32"/>
  <c r="AD127" i="29"/>
  <c r="AD127" i="26"/>
  <c r="AD127" i="23"/>
  <c r="AA101" i="15"/>
  <c r="AA6" i="14"/>
  <c r="AA66" i="37"/>
  <c r="AB101" i="37"/>
  <c r="AB6" i="36"/>
  <c r="AB4" i="36" s="1"/>
  <c r="AA101" i="35"/>
  <c r="AA4" i="35" s="1"/>
  <c r="AA6" i="34"/>
  <c r="AB101" i="33"/>
  <c r="AB6" i="32"/>
  <c r="AB4" i="32" s="1"/>
  <c r="AA66" i="31"/>
  <c r="AB101" i="31"/>
  <c r="AB4" i="31" s="1"/>
  <c r="AB6" i="30"/>
  <c r="AB4" i="30" s="1"/>
  <c r="AB66" i="29"/>
  <c r="AB4" i="29" s="1"/>
  <c r="AB6" i="28"/>
  <c r="AA101" i="24"/>
  <c r="AA6" i="23"/>
  <c r="AA4" i="53"/>
  <c r="AB4" i="34"/>
  <c r="AA66" i="33"/>
  <c r="AA4" i="33" s="1"/>
  <c r="AA101" i="26"/>
  <c r="AA4" i="26" s="1"/>
  <c r="AA6" i="25"/>
  <c r="AA4" i="25" s="1"/>
  <c r="AB101" i="24"/>
  <c r="AB6" i="23"/>
  <c r="AB4" i="23" s="1"/>
  <c r="AB127" i="52"/>
  <c r="AB127" i="20"/>
  <c r="AB127" i="17"/>
  <c r="AB127" i="14"/>
  <c r="AB127" i="35"/>
  <c r="AB127" i="32"/>
  <c r="AB127" i="29"/>
  <c r="AB127" i="26"/>
  <c r="AB127" i="23"/>
  <c r="AB101" i="52"/>
  <c r="AB6" i="53"/>
  <c r="AB4" i="53" s="1"/>
  <c r="AA66" i="21"/>
  <c r="AA4" i="21" s="1"/>
  <c r="AA6" i="20"/>
  <c r="AA4" i="20" s="1"/>
  <c r="AA66" i="19"/>
  <c r="AB6" i="18"/>
  <c r="AA66" i="17"/>
  <c r="AA4" i="17" s="1"/>
  <c r="AA6" i="16"/>
  <c r="AB66" i="35"/>
  <c r="AB101" i="26"/>
  <c r="AB6" i="25"/>
  <c r="AB4" i="25" s="1"/>
  <c r="AA66" i="24"/>
  <c r="AA4" i="54"/>
  <c r="AA4" i="19"/>
  <c r="AA4" i="14"/>
  <c r="AA4" i="18"/>
  <c r="AA4" i="22"/>
  <c r="AA4" i="16"/>
  <c r="AB4" i="16"/>
  <c r="AB4" i="15"/>
  <c r="AB4" i="14"/>
  <c r="AB4" i="37"/>
  <c r="AB4" i="35"/>
  <c r="AA4" i="32"/>
  <c r="AB4" i="19"/>
  <c r="AA4" i="34"/>
  <c r="AB4" i="28"/>
  <c r="AA4" i="27"/>
  <c r="AA4" i="23"/>
  <c r="AB4" i="18"/>
  <c r="AA4" i="31"/>
  <c r="AB4" i="27"/>
  <c r="AB4" i="33" l="1"/>
  <c r="AA4" i="15"/>
  <c r="N146" i="22"/>
  <c r="M146" i="22"/>
  <c r="L146" i="22"/>
  <c r="K146" i="22"/>
  <c r="N145" i="22"/>
  <c r="M145" i="22"/>
  <c r="L145" i="22"/>
  <c r="K145" i="22"/>
  <c r="N146" i="23"/>
  <c r="M146" i="23"/>
  <c r="L146" i="23"/>
  <c r="K146" i="23"/>
  <c r="N145" i="23"/>
  <c r="M145" i="23"/>
  <c r="L145" i="23"/>
  <c r="K145" i="23"/>
  <c r="N146" i="24"/>
  <c r="M146" i="24"/>
  <c r="L146" i="24"/>
  <c r="K146" i="24"/>
  <c r="N145" i="24"/>
  <c r="M145" i="24"/>
  <c r="L145" i="24"/>
  <c r="K145" i="24"/>
  <c r="N146" i="25"/>
  <c r="M146" i="25"/>
  <c r="L146" i="25"/>
  <c r="K146" i="25"/>
  <c r="N145" i="25"/>
  <c r="M145" i="25"/>
  <c r="L145" i="25"/>
  <c r="K145" i="25"/>
  <c r="N146" i="26"/>
  <c r="M146" i="26"/>
  <c r="L146" i="26"/>
  <c r="K146" i="26"/>
  <c r="N145" i="26"/>
  <c r="M145" i="26"/>
  <c r="L145" i="26"/>
  <c r="K145" i="26"/>
  <c r="N146" i="27"/>
  <c r="M146" i="27"/>
  <c r="L146" i="27"/>
  <c r="K146" i="27"/>
  <c r="N145" i="27"/>
  <c r="M145" i="27"/>
  <c r="L145" i="27"/>
  <c r="K145" i="27"/>
  <c r="N146" i="28"/>
  <c r="M146" i="28"/>
  <c r="L146" i="28"/>
  <c r="K146" i="28"/>
  <c r="N145" i="28"/>
  <c r="M145" i="28"/>
  <c r="L145" i="28"/>
  <c r="K145" i="28"/>
  <c r="N146" i="29"/>
  <c r="M146" i="29"/>
  <c r="L146" i="29"/>
  <c r="K146" i="29"/>
  <c r="N145" i="29"/>
  <c r="M145" i="29"/>
  <c r="L145" i="29"/>
  <c r="K145" i="29"/>
  <c r="N146" i="30"/>
  <c r="M146" i="30"/>
  <c r="L146" i="30"/>
  <c r="K146" i="30"/>
  <c r="N145" i="30"/>
  <c r="M145" i="30"/>
  <c r="L145" i="30"/>
  <c r="K145" i="30"/>
  <c r="N146" i="31"/>
  <c r="M146" i="31"/>
  <c r="L146" i="31"/>
  <c r="K146" i="31"/>
  <c r="N145" i="31"/>
  <c r="M145" i="31"/>
  <c r="L145" i="31"/>
  <c r="K145" i="31"/>
  <c r="N146" i="32"/>
  <c r="M146" i="32"/>
  <c r="L146" i="32"/>
  <c r="K146" i="32"/>
  <c r="N145" i="32"/>
  <c r="M145" i="32"/>
  <c r="L145" i="32"/>
  <c r="K145" i="32"/>
  <c r="N146" i="33"/>
  <c r="M146" i="33"/>
  <c r="L146" i="33"/>
  <c r="K146" i="33"/>
  <c r="N145" i="33"/>
  <c r="M145" i="33"/>
  <c r="L145" i="33"/>
  <c r="K145" i="33"/>
  <c r="N146" i="34"/>
  <c r="M146" i="34"/>
  <c r="L146" i="34"/>
  <c r="K146" i="34"/>
  <c r="N145" i="34"/>
  <c r="M145" i="34"/>
  <c r="L145" i="34"/>
  <c r="K145" i="34"/>
  <c r="N146" i="35"/>
  <c r="M146" i="35"/>
  <c r="L146" i="35"/>
  <c r="K146" i="35"/>
  <c r="N145" i="35"/>
  <c r="M145" i="35"/>
  <c r="L145" i="35"/>
  <c r="K145" i="35"/>
  <c r="N146" i="36"/>
  <c r="M146" i="36"/>
  <c r="L146" i="36"/>
  <c r="K146" i="36"/>
  <c r="N145" i="36"/>
  <c r="M145" i="36"/>
  <c r="L145" i="36"/>
  <c r="K145" i="36"/>
  <c r="N146" i="37"/>
  <c r="M146" i="37"/>
  <c r="L146" i="37"/>
  <c r="K146" i="37"/>
  <c r="N145" i="37"/>
  <c r="M145" i="37"/>
  <c r="L145" i="37"/>
  <c r="K145" i="37"/>
  <c r="N146" i="16"/>
  <c r="M146" i="16"/>
  <c r="L146" i="16"/>
  <c r="K146" i="16"/>
  <c r="N145" i="16"/>
  <c r="M145" i="16"/>
  <c r="L145" i="16"/>
  <c r="K145" i="16"/>
  <c r="N146" i="17"/>
  <c r="M146" i="17"/>
  <c r="L146" i="17"/>
  <c r="K146" i="17"/>
  <c r="N145" i="17"/>
  <c r="M145" i="17"/>
  <c r="L145" i="17"/>
  <c r="K145" i="17"/>
  <c r="N146" i="18"/>
  <c r="M146" i="18"/>
  <c r="L146" i="18"/>
  <c r="K146" i="18"/>
  <c r="N145" i="18"/>
  <c r="M145" i="18"/>
  <c r="L145" i="18"/>
  <c r="N146" i="19"/>
  <c r="M146" i="19"/>
  <c r="L146" i="19"/>
  <c r="K146" i="19"/>
  <c r="N145" i="19"/>
  <c r="M145" i="19"/>
  <c r="L145" i="19"/>
  <c r="K145" i="19"/>
  <c r="N146" i="21"/>
  <c r="M146" i="21"/>
  <c r="L146" i="21"/>
  <c r="K146" i="21"/>
  <c r="N145" i="21"/>
  <c r="M145" i="21"/>
  <c r="L145" i="21"/>
  <c r="K145" i="21"/>
  <c r="N146" i="53"/>
  <c r="M146" i="53"/>
  <c r="L146" i="53"/>
  <c r="K146" i="53"/>
  <c r="N145" i="53"/>
  <c r="M145" i="53"/>
  <c r="L145" i="53"/>
  <c r="K145" i="53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A42" i="5"/>
  <c r="J13" i="35" l="1"/>
  <c r="I13" i="35"/>
  <c r="H13" i="35"/>
  <c r="J13" i="36"/>
  <c r="I13" i="36"/>
  <c r="H13" i="36"/>
  <c r="J13" i="37"/>
  <c r="I13" i="37"/>
  <c r="H13" i="37"/>
  <c r="J13" i="14"/>
  <c r="I13" i="14"/>
  <c r="H13" i="14"/>
  <c r="J13" i="15"/>
  <c r="I13" i="15"/>
  <c r="H13" i="15"/>
  <c r="J13" i="16"/>
  <c r="I13" i="16"/>
  <c r="H13" i="16"/>
  <c r="J13" i="17"/>
  <c r="I13" i="17"/>
  <c r="H13" i="17"/>
  <c r="J13" i="22"/>
  <c r="I13" i="22"/>
  <c r="H13" i="22"/>
  <c r="AE37" i="41" l="1"/>
  <c r="D78" i="2" l="1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C78" i="2"/>
  <c r="AE78" i="2" s="1"/>
  <c r="Z148" i="58" l="1"/>
  <c r="Z169" i="58" s="1"/>
  <c r="V148" i="58"/>
  <c r="V169" i="58" s="1"/>
  <c r="R148" i="58"/>
  <c r="R169" i="58" s="1"/>
  <c r="N148" i="58"/>
  <c r="N169" i="58" s="1"/>
  <c r="J148" i="58"/>
  <c r="J169" i="58" s="1"/>
  <c r="F148" i="58"/>
  <c r="F169" i="58" s="1"/>
  <c r="V168" i="58"/>
  <c r="AA114" i="58"/>
  <c r="Z114" i="58"/>
  <c r="Z146" i="58" s="1"/>
  <c r="Y114" i="58"/>
  <c r="X114" i="58"/>
  <c r="W114" i="58"/>
  <c r="W146" i="58" s="1"/>
  <c r="V114" i="58"/>
  <c r="V167" i="58" s="1"/>
  <c r="U114" i="58"/>
  <c r="R114" i="58"/>
  <c r="R146" i="58" s="1"/>
  <c r="Q114" i="58"/>
  <c r="P114" i="58"/>
  <c r="O114" i="58"/>
  <c r="O146" i="58" s="1"/>
  <c r="N114" i="58"/>
  <c r="N167" i="58" s="1"/>
  <c r="M114" i="58"/>
  <c r="L114" i="58"/>
  <c r="K114" i="58"/>
  <c r="J114" i="58"/>
  <c r="J146" i="58" s="1"/>
  <c r="I114" i="58"/>
  <c r="H114" i="58"/>
  <c r="G114" i="58"/>
  <c r="G167" i="58" s="1"/>
  <c r="F114" i="58"/>
  <c r="F167" i="58" s="1"/>
  <c r="E114" i="58"/>
  <c r="D114" i="58"/>
  <c r="C114" i="58"/>
  <c r="AA113" i="58"/>
  <c r="Z113" i="58"/>
  <c r="Z166" i="58" s="1"/>
  <c r="Y113" i="58"/>
  <c r="X113" i="58"/>
  <c r="W113" i="58"/>
  <c r="V113" i="58"/>
  <c r="V166" i="58" s="1"/>
  <c r="U113" i="58"/>
  <c r="R113" i="58"/>
  <c r="R166" i="58" s="1"/>
  <c r="Q113" i="58"/>
  <c r="P113" i="58"/>
  <c r="P166" i="58" s="1"/>
  <c r="O113" i="58"/>
  <c r="N113" i="58"/>
  <c r="N166" i="58" s="1"/>
  <c r="M113" i="58"/>
  <c r="L113" i="58"/>
  <c r="L145" i="58" s="1"/>
  <c r="K113" i="58"/>
  <c r="J113" i="58"/>
  <c r="J166" i="58" s="1"/>
  <c r="I113" i="58"/>
  <c r="I166" i="58" s="1"/>
  <c r="H113" i="58"/>
  <c r="G113" i="58"/>
  <c r="F113" i="58"/>
  <c r="F166" i="58" s="1"/>
  <c r="E113" i="58"/>
  <c r="E145" i="58" s="1"/>
  <c r="D113" i="58"/>
  <c r="D166" i="58" s="1"/>
  <c r="C113" i="58"/>
  <c r="AA109" i="58"/>
  <c r="AA141" i="58" s="1"/>
  <c r="AA108" i="58"/>
  <c r="AA107" i="58"/>
  <c r="AA105" i="58"/>
  <c r="AA104" i="58"/>
  <c r="AA103" i="58"/>
  <c r="AA100" i="58"/>
  <c r="AA137" i="58" s="1"/>
  <c r="AA99" i="58"/>
  <c r="AA98" i="58"/>
  <c r="AA97" i="58"/>
  <c r="AA96" i="58"/>
  <c r="AA95" i="58"/>
  <c r="AA94" i="58"/>
  <c r="AA92" i="58"/>
  <c r="AA91" i="58"/>
  <c r="AE89" i="58"/>
  <c r="AA87" i="58"/>
  <c r="AA86" i="58"/>
  <c r="AA85" i="58"/>
  <c r="AA84" i="58"/>
  <c r="AA82" i="58"/>
  <c r="AA81" i="58"/>
  <c r="AA77" i="58"/>
  <c r="Z74" i="58"/>
  <c r="V74" i="58"/>
  <c r="R74" i="58"/>
  <c r="N74" i="58"/>
  <c r="J74" i="58"/>
  <c r="F74" i="58"/>
  <c r="AC74" i="58"/>
  <c r="Y74" i="58"/>
  <c r="U74" i="58"/>
  <c r="Q74" i="58"/>
  <c r="M74" i="58"/>
  <c r="I74" i="58"/>
  <c r="E74" i="58"/>
  <c r="AB69" i="58"/>
  <c r="X69" i="58"/>
  <c r="T69" i="58"/>
  <c r="P69" i="58"/>
  <c r="L69" i="58"/>
  <c r="H69" i="58"/>
  <c r="D69" i="58"/>
  <c r="D68" i="58" s="1"/>
  <c r="AA69" i="58"/>
  <c r="W69" i="58"/>
  <c r="S69" i="58"/>
  <c r="O69" i="58"/>
  <c r="K69" i="58"/>
  <c r="G69" i="58"/>
  <c r="Z69" i="58"/>
  <c r="V69" i="58"/>
  <c r="R69" i="58"/>
  <c r="R68" i="58" s="1"/>
  <c r="N69" i="58"/>
  <c r="J69" i="58"/>
  <c r="F69" i="58"/>
  <c r="AC69" i="58"/>
  <c r="AC68" i="58" s="1"/>
  <c r="Y69" i="58"/>
  <c r="U69" i="58"/>
  <c r="Q69" i="58"/>
  <c r="Q68" i="58" s="1"/>
  <c r="M69" i="58"/>
  <c r="M68" i="58" s="1"/>
  <c r="I69" i="58"/>
  <c r="E69" i="58"/>
  <c r="AA64" i="58"/>
  <c r="AA63" i="58"/>
  <c r="AA62" i="58"/>
  <c r="AA60" i="58"/>
  <c r="AA58" i="58"/>
  <c r="AA57" i="58"/>
  <c r="AA56" i="58"/>
  <c r="AA54" i="58"/>
  <c r="AA53" i="58"/>
  <c r="AA51" i="58"/>
  <c r="AA50" i="58"/>
  <c r="AA48" i="58"/>
  <c r="AA45" i="58"/>
  <c r="AA44" i="58"/>
  <c r="AA42" i="58"/>
  <c r="AA41" i="58"/>
  <c r="AA40" i="58"/>
  <c r="AA39" i="58"/>
  <c r="AA37" i="58"/>
  <c r="AA36" i="58"/>
  <c r="AA33" i="58"/>
  <c r="AA31" i="58" s="1"/>
  <c r="AA29" i="58"/>
  <c r="AA28" i="58"/>
  <c r="AA27" i="58"/>
  <c r="AA26" i="58"/>
  <c r="AA25" i="58"/>
  <c r="AA24" i="58"/>
  <c r="AA23" i="58"/>
  <c r="AA22" i="58"/>
  <c r="AA21" i="58"/>
  <c r="AA20" i="58"/>
  <c r="AA19" i="58"/>
  <c r="AA18" i="58"/>
  <c r="AA17" i="58"/>
  <c r="AA15" i="58"/>
  <c r="AA14" i="58"/>
  <c r="AA12" i="58"/>
  <c r="AA11" i="58"/>
  <c r="AA10" i="58"/>
  <c r="AA9" i="58"/>
  <c r="AE5" i="58"/>
  <c r="AA148" i="57"/>
  <c r="AA169" i="57" s="1"/>
  <c r="Z148" i="57"/>
  <c r="Z169" i="57" s="1"/>
  <c r="W148" i="57"/>
  <c r="W169" i="57" s="1"/>
  <c r="V148" i="57"/>
  <c r="V169" i="57" s="1"/>
  <c r="S148" i="57"/>
  <c r="S169" i="57" s="1"/>
  <c r="R148" i="57"/>
  <c r="R169" i="57" s="1"/>
  <c r="O148" i="57"/>
  <c r="O169" i="57" s="1"/>
  <c r="N148" i="57"/>
  <c r="N169" i="57" s="1"/>
  <c r="K148" i="57"/>
  <c r="K169" i="57" s="1"/>
  <c r="J148" i="57"/>
  <c r="J169" i="57" s="1"/>
  <c r="G148" i="57"/>
  <c r="G169" i="57" s="1"/>
  <c r="F148" i="57"/>
  <c r="F169" i="57" s="1"/>
  <c r="AC168" i="57"/>
  <c r="V168" i="57"/>
  <c r="U168" i="57"/>
  <c r="N147" i="57"/>
  <c r="M168" i="57"/>
  <c r="E168" i="57"/>
  <c r="AA114" i="57"/>
  <c r="AA167" i="57" s="1"/>
  <c r="Z114" i="57"/>
  <c r="Z167" i="57" s="1"/>
  <c r="Y114" i="57"/>
  <c r="Y146" i="57" s="1"/>
  <c r="X114" i="57"/>
  <c r="W114" i="57"/>
  <c r="W167" i="57" s="1"/>
  <c r="V114" i="57"/>
  <c r="U114" i="57"/>
  <c r="U167" i="57" s="1"/>
  <c r="R114" i="57"/>
  <c r="R146" i="57" s="1"/>
  <c r="Q114" i="57"/>
  <c r="P114" i="57"/>
  <c r="O114" i="57"/>
  <c r="O167" i="57" s="1"/>
  <c r="N114" i="57"/>
  <c r="N146" i="57" s="1"/>
  <c r="M114" i="57"/>
  <c r="L114" i="57"/>
  <c r="K114" i="57"/>
  <c r="K167" i="57" s="1"/>
  <c r="J114" i="57"/>
  <c r="J167" i="57" s="1"/>
  <c r="I114" i="57"/>
  <c r="H114" i="57"/>
  <c r="G114" i="57"/>
  <c r="G167" i="57" s="1"/>
  <c r="F114" i="57"/>
  <c r="F146" i="57" s="1"/>
  <c r="E114" i="57"/>
  <c r="D114" i="57"/>
  <c r="C114" i="57"/>
  <c r="C167" i="57" s="1"/>
  <c r="AA113" i="57"/>
  <c r="Z113" i="57"/>
  <c r="Y113" i="57"/>
  <c r="Y166" i="57" s="1"/>
  <c r="X113" i="57"/>
  <c r="W113" i="57"/>
  <c r="V113" i="57"/>
  <c r="V145" i="57" s="1"/>
  <c r="U113" i="57"/>
  <c r="U166" i="57" s="1"/>
  <c r="R113" i="57"/>
  <c r="Q113" i="57"/>
  <c r="Q166" i="57" s="1"/>
  <c r="P113" i="57"/>
  <c r="O113" i="57"/>
  <c r="N113" i="57"/>
  <c r="N145" i="57" s="1"/>
  <c r="M113" i="57"/>
  <c r="M145" i="57" s="1"/>
  <c r="L113" i="57"/>
  <c r="K113" i="57"/>
  <c r="J113" i="57"/>
  <c r="J166" i="57" s="1"/>
  <c r="I113" i="57"/>
  <c r="I145" i="57" s="1"/>
  <c r="H113" i="57"/>
  <c r="G113" i="57"/>
  <c r="F113" i="57"/>
  <c r="F166" i="57" s="1"/>
  <c r="E113" i="57"/>
  <c r="E145" i="57" s="1"/>
  <c r="D113" i="57"/>
  <c r="C113" i="57"/>
  <c r="AA109" i="57"/>
  <c r="AA141" i="57" s="1"/>
  <c r="AA108" i="57"/>
  <c r="AA107" i="57"/>
  <c r="AA105" i="57"/>
  <c r="AA104" i="57"/>
  <c r="AA103" i="57"/>
  <c r="AA100" i="57"/>
  <c r="AA137" i="57" s="1"/>
  <c r="AA99" i="57"/>
  <c r="AA98" i="57"/>
  <c r="AA97" i="57"/>
  <c r="AA96" i="57"/>
  <c r="AA95" i="57"/>
  <c r="AA94" i="57"/>
  <c r="AA92" i="57"/>
  <c r="AA91" i="57"/>
  <c r="AE89" i="57"/>
  <c r="AC88" i="57"/>
  <c r="AB88" i="57"/>
  <c r="AA88" i="57"/>
  <c r="AA87" i="57"/>
  <c r="AA86" i="57"/>
  <c r="AA85" i="57"/>
  <c r="AA84" i="57"/>
  <c r="AA82" i="57"/>
  <c r="AA81" i="57"/>
  <c r="AA77" i="57"/>
  <c r="AA76" i="57"/>
  <c r="AA75" i="57"/>
  <c r="AA73" i="57"/>
  <c r="AA72" i="57"/>
  <c r="AA71" i="57"/>
  <c r="AA70" i="57"/>
  <c r="AA64" i="57"/>
  <c r="AA63" i="57"/>
  <c r="AA62" i="57"/>
  <c r="AA60" i="57"/>
  <c r="AA58" i="57"/>
  <c r="AA57" i="57"/>
  <c r="AA56" i="57"/>
  <c r="AA54" i="57"/>
  <c r="AA53" i="57"/>
  <c r="AA51" i="57"/>
  <c r="AA50" i="57"/>
  <c r="AA48" i="57"/>
  <c r="AA46" i="57" s="1"/>
  <c r="AA45" i="57"/>
  <c r="AA44" i="57"/>
  <c r="AC43" i="57"/>
  <c r="AB43" i="57"/>
  <c r="AA43" i="57"/>
  <c r="Z43" i="57"/>
  <c r="Y43" i="57"/>
  <c r="X43" i="57"/>
  <c r="W43" i="57"/>
  <c r="V43" i="57"/>
  <c r="U43" i="57"/>
  <c r="T43" i="57"/>
  <c r="S43" i="57"/>
  <c r="R43" i="57"/>
  <c r="Q43" i="57"/>
  <c r="P43" i="57"/>
  <c r="O43" i="57"/>
  <c r="N43" i="57"/>
  <c r="M43" i="57"/>
  <c r="L43" i="57"/>
  <c r="K43" i="57"/>
  <c r="J43" i="57"/>
  <c r="I43" i="57"/>
  <c r="H43" i="57"/>
  <c r="G43" i="57"/>
  <c r="F43" i="57"/>
  <c r="E43" i="57"/>
  <c r="D43" i="57"/>
  <c r="C43" i="57"/>
  <c r="AE43" i="57" s="1"/>
  <c r="AA42" i="57"/>
  <c r="AA41" i="57"/>
  <c r="AA40" i="57"/>
  <c r="AA39" i="57"/>
  <c r="AA37" i="57"/>
  <c r="AA36" i="57"/>
  <c r="AA33" i="57"/>
  <c r="AA31" i="57" s="1"/>
  <c r="AA29" i="57"/>
  <c r="AA28" i="57"/>
  <c r="AA27" i="57"/>
  <c r="AA26" i="57"/>
  <c r="AA25" i="57"/>
  <c r="AA24" i="57"/>
  <c r="AA23" i="57"/>
  <c r="AA22" i="57"/>
  <c r="AA21" i="57"/>
  <c r="AA20" i="57"/>
  <c r="AA19" i="57"/>
  <c r="AA18" i="57"/>
  <c r="AA17" i="57"/>
  <c r="AA15" i="57"/>
  <c r="AA14" i="57"/>
  <c r="AA12" i="57"/>
  <c r="AA11" i="57"/>
  <c r="AA10" i="57"/>
  <c r="AA9" i="57"/>
  <c r="AE5" i="57"/>
  <c r="AB148" i="56"/>
  <c r="AB169" i="56" s="1"/>
  <c r="AA148" i="56"/>
  <c r="AA169" i="56" s="1"/>
  <c r="Z148" i="56"/>
  <c r="Z169" i="56" s="1"/>
  <c r="X148" i="56"/>
  <c r="X169" i="56" s="1"/>
  <c r="W148" i="56"/>
  <c r="W169" i="56" s="1"/>
  <c r="V148" i="56"/>
  <c r="V169" i="56" s="1"/>
  <c r="T148" i="56"/>
  <c r="T169" i="56" s="1"/>
  <c r="S148" i="56"/>
  <c r="S169" i="56" s="1"/>
  <c r="R148" i="56"/>
  <c r="R169" i="56" s="1"/>
  <c r="P148" i="56"/>
  <c r="P169" i="56" s="1"/>
  <c r="N148" i="56"/>
  <c r="N169" i="56" s="1"/>
  <c r="L148" i="56"/>
  <c r="L169" i="56" s="1"/>
  <c r="K148" i="56"/>
  <c r="K169" i="56" s="1"/>
  <c r="J148" i="56"/>
  <c r="J169" i="56" s="1"/>
  <c r="H148" i="56"/>
  <c r="H169" i="56" s="1"/>
  <c r="F148" i="56"/>
  <c r="F169" i="56" s="1"/>
  <c r="D148" i="56"/>
  <c r="D169" i="56" s="1"/>
  <c r="AA168" i="56"/>
  <c r="W147" i="56"/>
  <c r="S147" i="56"/>
  <c r="R168" i="56"/>
  <c r="J168" i="56"/>
  <c r="G168" i="56"/>
  <c r="AA114" i="56"/>
  <c r="Z114" i="56"/>
  <c r="Y114" i="56"/>
  <c r="X114" i="56"/>
  <c r="X167" i="56" s="1"/>
  <c r="W114" i="56"/>
  <c r="W146" i="56" s="1"/>
  <c r="V114" i="56"/>
  <c r="U114" i="56"/>
  <c r="R114" i="56"/>
  <c r="Q114" i="56"/>
  <c r="P114" i="56"/>
  <c r="O114" i="56"/>
  <c r="N114" i="56"/>
  <c r="N167" i="56" s="1"/>
  <c r="M114" i="56"/>
  <c r="L114" i="56"/>
  <c r="K114" i="56"/>
  <c r="J114" i="56"/>
  <c r="I114" i="56"/>
  <c r="H114" i="56"/>
  <c r="G114" i="56"/>
  <c r="G146" i="56" s="1"/>
  <c r="F114" i="56"/>
  <c r="E114" i="56"/>
  <c r="D114" i="56"/>
  <c r="C114" i="56"/>
  <c r="AA113" i="56"/>
  <c r="Z113" i="56"/>
  <c r="Z166" i="56" s="1"/>
  <c r="Y113" i="56"/>
  <c r="X113" i="56"/>
  <c r="X166" i="56" s="1"/>
  <c r="W113" i="56"/>
  <c r="V113" i="56"/>
  <c r="V145" i="56" s="1"/>
  <c r="U113" i="56"/>
  <c r="R113" i="56"/>
  <c r="R145" i="56" s="1"/>
  <c r="Q113" i="56"/>
  <c r="P113" i="56"/>
  <c r="P166" i="56" s="1"/>
  <c r="O113" i="56"/>
  <c r="N113" i="56"/>
  <c r="N145" i="56" s="1"/>
  <c r="M113" i="56"/>
  <c r="L113" i="56"/>
  <c r="L166" i="56" s="1"/>
  <c r="K113" i="56"/>
  <c r="J113" i="56"/>
  <c r="J166" i="56" s="1"/>
  <c r="I113" i="56"/>
  <c r="H113" i="56"/>
  <c r="H166" i="56" s="1"/>
  <c r="G113" i="56"/>
  <c r="F113" i="56"/>
  <c r="F166" i="56" s="1"/>
  <c r="E113" i="56"/>
  <c r="D113" i="56"/>
  <c r="D166" i="56" s="1"/>
  <c r="C113" i="56"/>
  <c r="AA109" i="56"/>
  <c r="AA141" i="56" s="1"/>
  <c r="AA108" i="56"/>
  <c r="AA107" i="56"/>
  <c r="AA105" i="56"/>
  <c r="AA104" i="56"/>
  <c r="AA103" i="56"/>
  <c r="AA100" i="56"/>
  <c r="AA137" i="56" s="1"/>
  <c r="AA99" i="56"/>
  <c r="AA98" i="56"/>
  <c r="AA97" i="56"/>
  <c r="AA96" i="56"/>
  <c r="AA95" i="56"/>
  <c r="AA94" i="56"/>
  <c r="AA92" i="56"/>
  <c r="AA91" i="56"/>
  <c r="AE89" i="56"/>
  <c r="AA87" i="56"/>
  <c r="AA86" i="56"/>
  <c r="AA85" i="56"/>
  <c r="AA84" i="56"/>
  <c r="AA82" i="56"/>
  <c r="AA81" i="56"/>
  <c r="AA77" i="56"/>
  <c r="Z74" i="56"/>
  <c r="T74" i="56"/>
  <c r="R74" i="56"/>
  <c r="P74" i="56"/>
  <c r="N74" i="56"/>
  <c r="J74" i="56"/>
  <c r="H74" i="56"/>
  <c r="D74" i="56"/>
  <c r="AE76" i="56"/>
  <c r="AC74" i="56"/>
  <c r="Y74" i="56"/>
  <c r="U74" i="56"/>
  <c r="Q74" i="56"/>
  <c r="M74" i="56"/>
  <c r="I74" i="56"/>
  <c r="E74" i="56"/>
  <c r="AB69" i="56"/>
  <c r="AE72" i="56"/>
  <c r="N69" i="56"/>
  <c r="AE71" i="56"/>
  <c r="Y69" i="56"/>
  <c r="Y68" i="56" s="1"/>
  <c r="Q69" i="56"/>
  <c r="I69" i="56"/>
  <c r="AA64" i="56"/>
  <c r="AA63" i="56"/>
  <c r="AA62" i="56"/>
  <c r="AA60" i="56"/>
  <c r="AA58" i="56"/>
  <c r="AA57" i="56"/>
  <c r="AA56" i="56"/>
  <c r="AA54" i="56"/>
  <c r="AA53" i="56"/>
  <c r="AA51" i="56"/>
  <c r="AA50" i="56"/>
  <c r="AA48" i="56"/>
  <c r="AA46" i="56" s="1"/>
  <c r="AA45" i="56"/>
  <c r="AA44" i="56"/>
  <c r="AE43" i="56"/>
  <c r="AA42" i="56"/>
  <c r="AA41" i="56"/>
  <c r="AA40" i="56"/>
  <c r="AA39" i="56"/>
  <c r="AA37" i="56"/>
  <c r="AA36" i="56"/>
  <c r="AA33" i="56"/>
  <c r="AA31" i="56" s="1"/>
  <c r="AA29" i="56"/>
  <c r="AA28" i="56"/>
  <c r="AA27" i="56"/>
  <c r="AA26" i="56"/>
  <c r="AA25" i="56"/>
  <c r="AA24" i="56"/>
  <c r="AA23" i="56"/>
  <c r="AA22" i="56"/>
  <c r="AA21" i="56"/>
  <c r="AA20" i="56"/>
  <c r="AA19" i="56"/>
  <c r="AA18" i="56"/>
  <c r="AA17" i="56"/>
  <c r="AA15" i="56"/>
  <c r="AA14" i="56"/>
  <c r="AA12" i="56"/>
  <c r="AA11" i="56"/>
  <c r="AA10" i="56"/>
  <c r="AA9" i="56"/>
  <c r="AE5" i="56"/>
  <c r="AA148" i="55"/>
  <c r="AA169" i="55" s="1"/>
  <c r="Z148" i="55"/>
  <c r="Z169" i="55" s="1"/>
  <c r="V148" i="55"/>
  <c r="V169" i="55" s="1"/>
  <c r="S148" i="55"/>
  <c r="S169" i="55" s="1"/>
  <c r="R148" i="55"/>
  <c r="R169" i="55" s="1"/>
  <c r="O148" i="55"/>
  <c r="O169" i="55" s="1"/>
  <c r="N148" i="55"/>
  <c r="N169" i="55" s="1"/>
  <c r="K148" i="55"/>
  <c r="K169" i="55" s="1"/>
  <c r="J148" i="55"/>
  <c r="J169" i="55" s="1"/>
  <c r="G148" i="55"/>
  <c r="G169" i="55" s="1"/>
  <c r="F148" i="55"/>
  <c r="F169" i="55" s="1"/>
  <c r="Z147" i="55"/>
  <c r="V147" i="55"/>
  <c r="R168" i="55"/>
  <c r="Q168" i="55"/>
  <c r="J147" i="55"/>
  <c r="E147" i="55"/>
  <c r="AA114" i="55"/>
  <c r="AA146" i="55" s="1"/>
  <c r="Z114" i="55"/>
  <c r="Y114" i="55"/>
  <c r="Y146" i="55" s="1"/>
  <c r="X114" i="55"/>
  <c r="W114" i="55"/>
  <c r="W167" i="55" s="1"/>
  <c r="V114" i="55"/>
  <c r="V146" i="55" s="1"/>
  <c r="U114" i="55"/>
  <c r="U146" i="55" s="1"/>
  <c r="R114" i="55"/>
  <c r="Q114" i="55"/>
  <c r="Q146" i="55" s="1"/>
  <c r="P114" i="55"/>
  <c r="P146" i="55" s="1"/>
  <c r="O114" i="55"/>
  <c r="O146" i="55" s="1"/>
  <c r="N114" i="55"/>
  <c r="N146" i="55" s="1"/>
  <c r="M114" i="55"/>
  <c r="M167" i="55" s="1"/>
  <c r="L114" i="55"/>
  <c r="K114" i="55"/>
  <c r="K146" i="55" s="1"/>
  <c r="J114" i="55"/>
  <c r="I114" i="55"/>
  <c r="I167" i="55" s="1"/>
  <c r="H114" i="55"/>
  <c r="G114" i="55"/>
  <c r="G167" i="55" s="1"/>
  <c r="F114" i="55"/>
  <c r="F146" i="55" s="1"/>
  <c r="E114" i="55"/>
  <c r="E146" i="55" s="1"/>
  <c r="D114" i="55"/>
  <c r="C114" i="55"/>
  <c r="C167" i="55" s="1"/>
  <c r="AA113" i="55"/>
  <c r="AA145" i="55" s="1"/>
  <c r="Z113" i="55"/>
  <c r="Z145" i="55" s="1"/>
  <c r="Y113" i="55"/>
  <c r="Y145" i="55" s="1"/>
  <c r="X113" i="55"/>
  <c r="W113" i="55"/>
  <c r="V113" i="55"/>
  <c r="V145" i="55" s="1"/>
  <c r="U113" i="55"/>
  <c r="U145" i="55" s="1"/>
  <c r="R113" i="55"/>
  <c r="R145" i="55" s="1"/>
  <c r="Q113" i="55"/>
  <c r="Q166" i="55" s="1"/>
  <c r="P113" i="55"/>
  <c r="P145" i="55" s="1"/>
  <c r="O113" i="55"/>
  <c r="N113" i="55"/>
  <c r="N145" i="55" s="1"/>
  <c r="M113" i="55"/>
  <c r="M145" i="55" s="1"/>
  <c r="L113" i="55"/>
  <c r="L145" i="55" s="1"/>
  <c r="K113" i="55"/>
  <c r="J113" i="55"/>
  <c r="J145" i="55" s="1"/>
  <c r="I113" i="55"/>
  <c r="I166" i="55" s="1"/>
  <c r="H113" i="55"/>
  <c r="H145" i="55" s="1"/>
  <c r="G113" i="55"/>
  <c r="F113" i="55"/>
  <c r="F145" i="55" s="1"/>
  <c r="E113" i="55"/>
  <c r="E145" i="55" s="1"/>
  <c r="D113" i="55"/>
  <c r="D145" i="55" s="1"/>
  <c r="C113" i="55"/>
  <c r="AA109" i="55"/>
  <c r="AA141" i="55" s="1"/>
  <c r="AA108" i="55"/>
  <c r="AA107" i="55"/>
  <c r="AA105" i="55"/>
  <c r="AA104" i="55"/>
  <c r="AA103" i="55"/>
  <c r="AA100" i="55"/>
  <c r="AA137" i="55" s="1"/>
  <c r="AA99" i="55"/>
  <c r="AA98" i="55"/>
  <c r="AA97" i="55"/>
  <c r="AA96" i="55"/>
  <c r="AA95" i="55"/>
  <c r="AA94" i="55"/>
  <c r="AA92" i="55"/>
  <c r="AA91" i="55"/>
  <c r="AE89" i="55"/>
  <c r="AE88" i="55"/>
  <c r="AA87" i="55"/>
  <c r="AA86" i="55"/>
  <c r="AA85" i="55"/>
  <c r="AA84" i="55"/>
  <c r="AA82" i="55"/>
  <c r="AA81" i="55"/>
  <c r="AA77" i="55"/>
  <c r="Z74" i="55"/>
  <c r="V74" i="55"/>
  <c r="R74" i="55"/>
  <c r="N74" i="55"/>
  <c r="J74" i="55"/>
  <c r="F74" i="55"/>
  <c r="X69" i="55"/>
  <c r="T69" i="55"/>
  <c r="P69" i="55"/>
  <c r="H69" i="55"/>
  <c r="D69" i="55"/>
  <c r="AA69" i="55"/>
  <c r="W69" i="55"/>
  <c r="S69" i="55"/>
  <c r="K69" i="55"/>
  <c r="G69" i="55"/>
  <c r="Z69" i="55"/>
  <c r="R69" i="55"/>
  <c r="N69" i="55"/>
  <c r="J69" i="55"/>
  <c r="AC69" i="55"/>
  <c r="Y69" i="55"/>
  <c r="U69" i="55"/>
  <c r="M69" i="55"/>
  <c r="I69" i="55"/>
  <c r="E69" i="55"/>
  <c r="AA64" i="55"/>
  <c r="AA63" i="55"/>
  <c r="AA62" i="55"/>
  <c r="AA60" i="55"/>
  <c r="AA58" i="55"/>
  <c r="AA57" i="55"/>
  <c r="AA56" i="55"/>
  <c r="AA54" i="55"/>
  <c r="AA53" i="55"/>
  <c r="AA51" i="55"/>
  <c r="AA50" i="55"/>
  <c r="AA48" i="55"/>
  <c r="AA46" i="55" s="1"/>
  <c r="AA45" i="55"/>
  <c r="AA44" i="55"/>
  <c r="AA42" i="55"/>
  <c r="AA41" i="55"/>
  <c r="AA40" i="55"/>
  <c r="AA39" i="55"/>
  <c r="AA37" i="55"/>
  <c r="AA36" i="55"/>
  <c r="AA33" i="55"/>
  <c r="AA31" i="55" s="1"/>
  <c r="AA29" i="55"/>
  <c r="AA28" i="55"/>
  <c r="AA27" i="55"/>
  <c r="AA26" i="55"/>
  <c r="AA25" i="55"/>
  <c r="AA24" i="55"/>
  <c r="AA23" i="55"/>
  <c r="AA22" i="55"/>
  <c r="AA21" i="55"/>
  <c r="AA20" i="55"/>
  <c r="AA19" i="55"/>
  <c r="AA18" i="55"/>
  <c r="AA17" i="55"/>
  <c r="AA15" i="55"/>
  <c r="AA14" i="55"/>
  <c r="AA12" i="55"/>
  <c r="AA11" i="55"/>
  <c r="AA10" i="55"/>
  <c r="AA9" i="55"/>
  <c r="AE5" i="55"/>
  <c r="AE164" i="56"/>
  <c r="AB147" i="56"/>
  <c r="R147" i="56"/>
  <c r="L147" i="56"/>
  <c r="AE143" i="56"/>
  <c r="AC148" i="56"/>
  <c r="AC169" i="56" s="1"/>
  <c r="Y148" i="56"/>
  <c r="Y169" i="56" s="1"/>
  <c r="U148" i="56"/>
  <c r="U169" i="56" s="1"/>
  <c r="Q148" i="56"/>
  <c r="Q169" i="56" s="1"/>
  <c r="O148" i="56"/>
  <c r="O169" i="56" s="1"/>
  <c r="M148" i="56"/>
  <c r="M169" i="56" s="1"/>
  <c r="I148" i="56"/>
  <c r="I169" i="56" s="1"/>
  <c r="G148" i="56"/>
  <c r="G169" i="56" s="1"/>
  <c r="E148" i="56"/>
  <c r="E169" i="56" s="1"/>
  <c r="AB168" i="56"/>
  <c r="Z168" i="56"/>
  <c r="T168" i="56"/>
  <c r="L168" i="56"/>
  <c r="D168" i="56"/>
  <c r="AE111" i="56"/>
  <c r="AE88" i="56"/>
  <c r="AB74" i="56"/>
  <c r="L74" i="56"/>
  <c r="AE73" i="56"/>
  <c r="V69" i="56"/>
  <c r="AE65" i="56"/>
  <c r="AE47" i="56"/>
  <c r="AE32" i="56"/>
  <c r="AE164" i="57"/>
  <c r="AC148" i="57"/>
  <c r="AC169" i="57" s="1"/>
  <c r="U148" i="57"/>
  <c r="U169" i="57" s="1"/>
  <c r="M148" i="57"/>
  <c r="M169" i="57" s="1"/>
  <c r="E148" i="57"/>
  <c r="E169" i="57" s="1"/>
  <c r="AA147" i="57"/>
  <c r="W147" i="57"/>
  <c r="S147" i="57"/>
  <c r="O147" i="57"/>
  <c r="K147" i="57"/>
  <c r="G147" i="57"/>
  <c r="C147" i="57"/>
  <c r="AE147" i="57" s="1"/>
  <c r="K146" i="57"/>
  <c r="C146" i="57"/>
  <c r="AE143" i="57"/>
  <c r="AB148" i="57"/>
  <c r="AB169" i="57" s="1"/>
  <c r="Y148" i="57"/>
  <c r="Y169" i="57" s="1"/>
  <c r="X148" i="57"/>
  <c r="X169" i="57" s="1"/>
  <c r="T148" i="57"/>
  <c r="T169" i="57" s="1"/>
  <c r="Q148" i="57"/>
  <c r="Q169" i="57" s="1"/>
  <c r="P148" i="57"/>
  <c r="P169" i="57" s="1"/>
  <c r="L148" i="57"/>
  <c r="L169" i="57" s="1"/>
  <c r="I148" i="57"/>
  <c r="I169" i="57" s="1"/>
  <c r="H148" i="57"/>
  <c r="H169" i="57" s="1"/>
  <c r="D148" i="57"/>
  <c r="D169" i="57" s="1"/>
  <c r="AE115" i="57"/>
  <c r="AA168" i="57"/>
  <c r="W168" i="57"/>
  <c r="S168" i="57"/>
  <c r="O168" i="57"/>
  <c r="K168" i="57"/>
  <c r="G168" i="57"/>
  <c r="C168" i="57"/>
  <c r="AE168" i="57" s="1"/>
  <c r="AE111" i="57"/>
  <c r="AE65" i="57"/>
  <c r="AE47" i="57"/>
  <c r="AE32" i="57"/>
  <c r="X168" i="58"/>
  <c r="T168" i="58"/>
  <c r="P168" i="58"/>
  <c r="K168" i="58"/>
  <c r="H168" i="58"/>
  <c r="D168" i="58"/>
  <c r="C168" i="58"/>
  <c r="AE168" i="58" s="1"/>
  <c r="AE164" i="58"/>
  <c r="AB148" i="58"/>
  <c r="AB169" i="58" s="1"/>
  <c r="X148" i="58"/>
  <c r="X169" i="58" s="1"/>
  <c r="T148" i="58"/>
  <c r="T169" i="58" s="1"/>
  <c r="P148" i="58"/>
  <c r="P169" i="58" s="1"/>
  <c r="L148" i="58"/>
  <c r="L169" i="58" s="1"/>
  <c r="H148" i="58"/>
  <c r="H169" i="58" s="1"/>
  <c r="D148" i="58"/>
  <c r="D169" i="58" s="1"/>
  <c r="AB147" i="58"/>
  <c r="X147" i="58"/>
  <c r="T147" i="58"/>
  <c r="P147" i="58"/>
  <c r="L147" i="58"/>
  <c r="H147" i="58"/>
  <c r="D147" i="58"/>
  <c r="AE143" i="58"/>
  <c r="AE116" i="58"/>
  <c r="AC148" i="58"/>
  <c r="AC169" i="58" s="1"/>
  <c r="AA148" i="58"/>
  <c r="AA169" i="58" s="1"/>
  <c r="Y148" i="58"/>
  <c r="Y169" i="58" s="1"/>
  <c r="W148" i="58"/>
  <c r="W169" i="58" s="1"/>
  <c r="U148" i="58"/>
  <c r="U169" i="58" s="1"/>
  <c r="S148" i="58"/>
  <c r="S169" i="58" s="1"/>
  <c r="Q148" i="58"/>
  <c r="Q169" i="58" s="1"/>
  <c r="O148" i="58"/>
  <c r="O169" i="58" s="1"/>
  <c r="M148" i="58"/>
  <c r="M169" i="58" s="1"/>
  <c r="K148" i="58"/>
  <c r="K169" i="58" s="1"/>
  <c r="I148" i="58"/>
  <c r="I169" i="58" s="1"/>
  <c r="G148" i="58"/>
  <c r="G169" i="58" s="1"/>
  <c r="E148" i="58"/>
  <c r="E169" i="58" s="1"/>
  <c r="C148" i="58"/>
  <c r="C169" i="58" s="1"/>
  <c r="AE169" i="58" s="1"/>
  <c r="AE115" i="58"/>
  <c r="AB168" i="58"/>
  <c r="AA147" i="58"/>
  <c r="Z168" i="58"/>
  <c r="S147" i="58"/>
  <c r="R168" i="58"/>
  <c r="N168" i="58"/>
  <c r="L168" i="58"/>
  <c r="K147" i="58"/>
  <c r="J168" i="58"/>
  <c r="F147" i="58"/>
  <c r="C147" i="58"/>
  <c r="AE147" i="58" s="1"/>
  <c r="AE111" i="58"/>
  <c r="AE88" i="58"/>
  <c r="AE76" i="58"/>
  <c r="AE75" i="58"/>
  <c r="AB74" i="58"/>
  <c r="AA74" i="58"/>
  <c r="X74" i="58"/>
  <c r="W74" i="58"/>
  <c r="T74" i="58"/>
  <c r="S74" i="58"/>
  <c r="P74" i="58"/>
  <c r="O74" i="58"/>
  <c r="L74" i="58"/>
  <c r="K74" i="58"/>
  <c r="H74" i="58"/>
  <c r="G74" i="58"/>
  <c r="D74" i="58"/>
  <c r="C74" i="58"/>
  <c r="AE74" i="58" s="1"/>
  <c r="AE73" i="58"/>
  <c r="AE71" i="58"/>
  <c r="AE70" i="58"/>
  <c r="AE65" i="58"/>
  <c r="AE47" i="58"/>
  <c r="AA46" i="58"/>
  <c r="AE43" i="58"/>
  <c r="AE32" i="58"/>
  <c r="AE164" i="55"/>
  <c r="AC148" i="55"/>
  <c r="AC169" i="55" s="1"/>
  <c r="Y148" i="55"/>
  <c r="Y169" i="55" s="1"/>
  <c r="W148" i="55"/>
  <c r="W169" i="55" s="1"/>
  <c r="U148" i="55"/>
  <c r="U169" i="55" s="1"/>
  <c r="Q148" i="55"/>
  <c r="Q169" i="55" s="1"/>
  <c r="M148" i="55"/>
  <c r="M169" i="55" s="1"/>
  <c r="I148" i="55"/>
  <c r="I169" i="55" s="1"/>
  <c r="E148" i="55"/>
  <c r="E169" i="55" s="1"/>
  <c r="AA147" i="55"/>
  <c r="W147" i="55"/>
  <c r="S147" i="55"/>
  <c r="O147" i="55"/>
  <c r="K147" i="55"/>
  <c r="G147" i="55"/>
  <c r="C147" i="55"/>
  <c r="AE147" i="55" s="1"/>
  <c r="I145" i="55"/>
  <c r="AE143" i="55"/>
  <c r="AB148" i="55"/>
  <c r="AB169" i="55" s="1"/>
  <c r="X148" i="55"/>
  <c r="X169" i="55" s="1"/>
  <c r="T148" i="55"/>
  <c r="T169" i="55" s="1"/>
  <c r="P148" i="55"/>
  <c r="P169" i="55" s="1"/>
  <c r="L148" i="55"/>
  <c r="L169" i="55" s="1"/>
  <c r="H148" i="55"/>
  <c r="H169" i="55" s="1"/>
  <c r="D148" i="55"/>
  <c r="D169" i="55" s="1"/>
  <c r="AE115" i="55"/>
  <c r="AA168" i="55"/>
  <c r="W168" i="55"/>
  <c r="S168" i="55"/>
  <c r="R147" i="55"/>
  <c r="O168" i="55"/>
  <c r="N147" i="55"/>
  <c r="K168" i="55"/>
  <c r="H147" i="55"/>
  <c r="G168" i="55"/>
  <c r="E168" i="55"/>
  <c r="D147" i="55"/>
  <c r="C168" i="55"/>
  <c r="AE168" i="55" s="1"/>
  <c r="X145" i="55"/>
  <c r="AE111" i="55"/>
  <c r="AE76" i="55"/>
  <c r="AC74" i="55"/>
  <c r="AA74" i="55"/>
  <c r="Y74" i="55"/>
  <c r="W74" i="55"/>
  <c r="U74" i="55"/>
  <c r="S74" i="55"/>
  <c r="Q74" i="55"/>
  <c r="O74" i="55"/>
  <c r="M74" i="55"/>
  <c r="K74" i="55"/>
  <c r="I74" i="55"/>
  <c r="G74" i="55"/>
  <c r="E74" i="55"/>
  <c r="AE75" i="55"/>
  <c r="AB74" i="55"/>
  <c r="X74" i="55"/>
  <c r="T74" i="55"/>
  <c r="P74" i="55"/>
  <c r="L74" i="55"/>
  <c r="H74" i="55"/>
  <c r="D74" i="55"/>
  <c r="AE73" i="55"/>
  <c r="AE72" i="55"/>
  <c r="O69" i="55"/>
  <c r="AE71" i="55"/>
  <c r="AE70" i="55"/>
  <c r="AB69" i="55"/>
  <c r="V69" i="55"/>
  <c r="V68" i="55" s="1"/>
  <c r="Q69" i="55"/>
  <c r="L69" i="55"/>
  <c r="F69" i="55"/>
  <c r="AE65" i="55"/>
  <c r="AE47" i="55"/>
  <c r="AE43" i="55"/>
  <c r="AE32" i="55"/>
  <c r="P78" i="24"/>
  <c r="P78" i="25"/>
  <c r="P78" i="26"/>
  <c r="P78" i="27"/>
  <c r="P78" i="28"/>
  <c r="P78" i="29"/>
  <c r="P78" i="30"/>
  <c r="P78" i="31"/>
  <c r="P78" i="32"/>
  <c r="P78" i="33"/>
  <c r="P78" i="34"/>
  <c r="P78" i="35"/>
  <c r="P78" i="36"/>
  <c r="P78" i="37"/>
  <c r="P78" i="14"/>
  <c r="P78" i="15"/>
  <c r="P78" i="16"/>
  <c r="P78" i="17"/>
  <c r="P78" i="18"/>
  <c r="P78" i="19"/>
  <c r="P78" i="20"/>
  <c r="P78" i="21"/>
  <c r="P78" i="53"/>
  <c r="P78" i="52"/>
  <c r="P115" i="54"/>
  <c r="AC115" i="3" s="1"/>
  <c r="P100" i="54"/>
  <c r="AC100" i="3" s="1"/>
  <c r="AC137" i="3" s="1"/>
  <c r="P99" i="54"/>
  <c r="AC99" i="3" s="1"/>
  <c r="P94" i="54"/>
  <c r="AC94" i="3" s="1"/>
  <c r="P92" i="54"/>
  <c r="AC92" i="3" s="1"/>
  <c r="P89" i="54"/>
  <c r="AC89" i="3" s="1"/>
  <c r="P88" i="54"/>
  <c r="AC88" i="3" s="1"/>
  <c r="P84" i="54"/>
  <c r="AC84" i="3" s="1"/>
  <c r="P82" i="54"/>
  <c r="AC82" i="3" s="1"/>
  <c r="P78" i="54"/>
  <c r="P77" i="54"/>
  <c r="AC77" i="3" s="1"/>
  <c r="P64" i="54"/>
  <c r="AC64" i="3" s="1"/>
  <c r="P63" i="54"/>
  <c r="AC63" i="3" s="1"/>
  <c r="P62" i="54"/>
  <c r="AC62" i="3" s="1"/>
  <c r="P60" i="54"/>
  <c r="AC60" i="3" s="1"/>
  <c r="P56" i="54"/>
  <c r="AC56" i="3" s="1"/>
  <c r="P50" i="54"/>
  <c r="AC50" i="3" s="1"/>
  <c r="P28" i="54"/>
  <c r="AC28" i="3" s="1"/>
  <c r="P27" i="54"/>
  <c r="AC27" i="3" s="1"/>
  <c r="P26" i="54"/>
  <c r="AC26" i="3" s="1"/>
  <c r="P24" i="54"/>
  <c r="AC24" i="3" s="1"/>
  <c r="P23" i="54"/>
  <c r="AC23" i="3" s="1"/>
  <c r="P18" i="54"/>
  <c r="AC18" i="3" s="1"/>
  <c r="P11" i="54"/>
  <c r="AC11" i="3" s="1"/>
  <c r="P10" i="54"/>
  <c r="AC10" i="3" s="1"/>
  <c r="P5" i="54"/>
  <c r="AC5" i="3" s="1"/>
  <c r="P78" i="23"/>
  <c r="P78" i="22"/>
  <c r="F68" i="58" l="1"/>
  <c r="O68" i="55"/>
  <c r="W167" i="56"/>
  <c r="J68" i="55"/>
  <c r="V68" i="58"/>
  <c r="T68" i="58"/>
  <c r="X112" i="55"/>
  <c r="Z68" i="55"/>
  <c r="O68" i="58"/>
  <c r="I68" i="56"/>
  <c r="I166" i="57"/>
  <c r="J112" i="58"/>
  <c r="M166" i="55"/>
  <c r="R166" i="56"/>
  <c r="J145" i="56"/>
  <c r="Q167" i="55"/>
  <c r="Q145" i="55"/>
  <c r="Q144" i="55" s="1"/>
  <c r="E166" i="57"/>
  <c r="M166" i="57"/>
  <c r="F167" i="57"/>
  <c r="F165" i="57" s="1"/>
  <c r="N166" i="56"/>
  <c r="N165" i="56" s="1"/>
  <c r="Q112" i="55"/>
  <c r="Y167" i="55"/>
  <c r="M146" i="55"/>
  <c r="M144" i="55" s="1"/>
  <c r="AA146" i="57"/>
  <c r="Y166" i="55"/>
  <c r="Z112" i="58"/>
  <c r="E167" i="55"/>
  <c r="U167" i="55"/>
  <c r="R112" i="58"/>
  <c r="J145" i="57"/>
  <c r="V166" i="57"/>
  <c r="F112" i="57"/>
  <c r="C146" i="55"/>
  <c r="W146" i="55"/>
  <c r="G146" i="55"/>
  <c r="Z145" i="56"/>
  <c r="V165" i="58"/>
  <c r="D145" i="58"/>
  <c r="J146" i="57"/>
  <c r="Z146" i="57"/>
  <c r="P145" i="58"/>
  <c r="N167" i="57"/>
  <c r="F112" i="55"/>
  <c r="L166" i="58"/>
  <c r="M112" i="56"/>
  <c r="M112" i="55"/>
  <c r="V112" i="58"/>
  <c r="F165" i="58"/>
  <c r="U112" i="55"/>
  <c r="K167" i="55"/>
  <c r="O167" i="55"/>
  <c r="AA167" i="55"/>
  <c r="F112" i="58"/>
  <c r="N112" i="58"/>
  <c r="I145" i="58"/>
  <c r="N112" i="57"/>
  <c r="F145" i="57"/>
  <c r="F144" i="57" s="1"/>
  <c r="V112" i="57"/>
  <c r="U112" i="58"/>
  <c r="D112" i="55"/>
  <c r="E112" i="58"/>
  <c r="H112" i="55"/>
  <c r="I112" i="58"/>
  <c r="J112" i="55"/>
  <c r="J112" i="57"/>
  <c r="L112" i="55"/>
  <c r="M112" i="58"/>
  <c r="N165" i="58"/>
  <c r="Q112" i="58"/>
  <c r="R112" i="57"/>
  <c r="R112" i="55"/>
  <c r="U145" i="57"/>
  <c r="AA106" i="55"/>
  <c r="AA140" i="55" s="1"/>
  <c r="Y144" i="55"/>
  <c r="AA49" i="55"/>
  <c r="AA13" i="56"/>
  <c r="AA35" i="57"/>
  <c r="AA74" i="57"/>
  <c r="AA13" i="58"/>
  <c r="AA35" i="58"/>
  <c r="AA106" i="58"/>
  <c r="AA140" i="58" s="1"/>
  <c r="AA49" i="57"/>
  <c r="AA38" i="58"/>
  <c r="AC168" i="3"/>
  <c r="AC147" i="3"/>
  <c r="Y112" i="58"/>
  <c r="AA93" i="55"/>
  <c r="AA90" i="55" s="1"/>
  <c r="Z112" i="55"/>
  <c r="AA13" i="57"/>
  <c r="AA106" i="57"/>
  <c r="AA140" i="57" s="1"/>
  <c r="AA8" i="58"/>
  <c r="AA7" i="58" s="1"/>
  <c r="AA129" i="58" s="1"/>
  <c r="AA83" i="58"/>
  <c r="AA80" i="58" s="1"/>
  <c r="AC61" i="3"/>
  <c r="AC59" i="3" s="1"/>
  <c r="AC133" i="3" s="1"/>
  <c r="AA144" i="55"/>
  <c r="Y112" i="55"/>
  <c r="V144" i="55"/>
  <c r="E112" i="55"/>
  <c r="N112" i="55"/>
  <c r="V112" i="55"/>
  <c r="E166" i="55"/>
  <c r="E165" i="55" s="1"/>
  <c r="J146" i="55"/>
  <c r="J144" i="55" s="1"/>
  <c r="R146" i="55"/>
  <c r="R144" i="55" s="1"/>
  <c r="Z146" i="55"/>
  <c r="Z144" i="55" s="1"/>
  <c r="G146" i="58"/>
  <c r="Z112" i="57"/>
  <c r="J165" i="57"/>
  <c r="Y145" i="57"/>
  <c r="Y144" i="57" s="1"/>
  <c r="V166" i="56"/>
  <c r="F145" i="56"/>
  <c r="AA8" i="55"/>
  <c r="AA13" i="55"/>
  <c r="AA35" i="55"/>
  <c r="F144" i="55"/>
  <c r="AA8" i="56"/>
  <c r="AA16" i="57"/>
  <c r="AA130" i="57" s="1"/>
  <c r="AA16" i="58"/>
  <c r="AA130" i="58" s="1"/>
  <c r="U166" i="55"/>
  <c r="U165" i="55" s="1"/>
  <c r="D146" i="55"/>
  <c r="D144" i="55" s="1"/>
  <c r="H146" i="55"/>
  <c r="H144" i="55" s="1"/>
  <c r="L146" i="55"/>
  <c r="L144" i="55" s="1"/>
  <c r="X146" i="55"/>
  <c r="X144" i="55" s="1"/>
  <c r="AA61" i="55"/>
  <c r="AA59" i="55" s="1"/>
  <c r="AA133" i="55" s="1"/>
  <c r="AA16" i="56"/>
  <c r="AA130" i="56" s="1"/>
  <c r="AA38" i="56"/>
  <c r="U112" i="57"/>
  <c r="AA49" i="56"/>
  <c r="AA55" i="56"/>
  <c r="AA52" i="56" s="1"/>
  <c r="AA132" i="56" s="1"/>
  <c r="AA61" i="56"/>
  <c r="AA59" i="56" s="1"/>
  <c r="AA133" i="56" s="1"/>
  <c r="O112" i="56"/>
  <c r="D112" i="56"/>
  <c r="L112" i="56"/>
  <c r="AA8" i="57"/>
  <c r="AA49" i="58"/>
  <c r="AA55" i="58"/>
  <c r="AA52" i="58" s="1"/>
  <c r="AA132" i="58" s="1"/>
  <c r="AA61" i="58"/>
  <c r="AA59" i="58" s="1"/>
  <c r="AA133" i="58" s="1"/>
  <c r="AA93" i="58"/>
  <c r="AA90" i="58" s="1"/>
  <c r="AA102" i="58"/>
  <c r="O112" i="58"/>
  <c r="W112" i="58"/>
  <c r="D112" i="58"/>
  <c r="N68" i="56"/>
  <c r="E68" i="58"/>
  <c r="U68" i="58"/>
  <c r="J68" i="58"/>
  <c r="Z68" i="58"/>
  <c r="I68" i="58"/>
  <c r="Y68" i="58"/>
  <c r="N68" i="58"/>
  <c r="G68" i="58"/>
  <c r="W68" i="58"/>
  <c r="L68" i="58"/>
  <c r="AB68" i="58"/>
  <c r="T68" i="55"/>
  <c r="H68" i="58"/>
  <c r="X68" i="58"/>
  <c r="AE148" i="58"/>
  <c r="AA55" i="55"/>
  <c r="AA52" i="55" s="1"/>
  <c r="AA132" i="55" s="1"/>
  <c r="P112" i="55"/>
  <c r="I146" i="55"/>
  <c r="I144" i="55" s="1"/>
  <c r="I112" i="55"/>
  <c r="F147" i="55"/>
  <c r="F168" i="55"/>
  <c r="F69" i="56"/>
  <c r="L69" i="56"/>
  <c r="L68" i="56" s="1"/>
  <c r="F74" i="56"/>
  <c r="V74" i="56"/>
  <c r="V68" i="56"/>
  <c r="P68" i="58"/>
  <c r="P144" i="55"/>
  <c r="Q165" i="55"/>
  <c r="M165" i="55"/>
  <c r="X112" i="56"/>
  <c r="AA55" i="57"/>
  <c r="AA52" i="57" s="1"/>
  <c r="AA132" i="57" s="1"/>
  <c r="H166" i="58"/>
  <c r="H145" i="58"/>
  <c r="X166" i="58"/>
  <c r="X145" i="58"/>
  <c r="X144" i="58" s="1"/>
  <c r="I165" i="55"/>
  <c r="N144" i="55"/>
  <c r="N144" i="57"/>
  <c r="AA35" i="56"/>
  <c r="AA16" i="55"/>
  <c r="AA130" i="55" s="1"/>
  <c r="AA38" i="55"/>
  <c r="G69" i="56"/>
  <c r="G68" i="56" s="1"/>
  <c r="K69" i="56"/>
  <c r="O69" i="56"/>
  <c r="S69" i="56"/>
  <c r="W69" i="56"/>
  <c r="W68" i="56" s="1"/>
  <c r="AA69" i="56"/>
  <c r="D69" i="56"/>
  <c r="D68" i="56" s="1"/>
  <c r="H69" i="56"/>
  <c r="H68" i="56" s="1"/>
  <c r="P69" i="56"/>
  <c r="P68" i="56" s="1"/>
  <c r="T69" i="56"/>
  <c r="T68" i="56" s="1"/>
  <c r="X69" i="56"/>
  <c r="G74" i="56"/>
  <c r="K74" i="56"/>
  <c r="O74" i="56"/>
  <c r="S74" i="56"/>
  <c r="W74" i="56"/>
  <c r="AA74" i="56"/>
  <c r="X74" i="56"/>
  <c r="AA102" i="56"/>
  <c r="AA139" i="56" s="1"/>
  <c r="AA106" i="56"/>
  <c r="AA140" i="56" s="1"/>
  <c r="E112" i="56"/>
  <c r="I112" i="56"/>
  <c r="Q112" i="56"/>
  <c r="U112" i="56"/>
  <c r="Y112" i="56"/>
  <c r="J112" i="56"/>
  <c r="N112" i="56"/>
  <c r="R112" i="56"/>
  <c r="Z112" i="56"/>
  <c r="L68" i="55"/>
  <c r="Y68" i="55"/>
  <c r="R68" i="55"/>
  <c r="G68" i="55"/>
  <c r="AA68" i="55"/>
  <c r="F68" i="55"/>
  <c r="N68" i="55"/>
  <c r="K68" i="55"/>
  <c r="D68" i="55"/>
  <c r="X68" i="55"/>
  <c r="S68" i="55"/>
  <c r="H68" i="55"/>
  <c r="I68" i="55"/>
  <c r="W68" i="55"/>
  <c r="P68" i="55"/>
  <c r="K68" i="58"/>
  <c r="C145" i="58"/>
  <c r="C112" i="58"/>
  <c r="K112" i="58"/>
  <c r="K145" i="58"/>
  <c r="AA112" i="58"/>
  <c r="AA166" i="58"/>
  <c r="AA145" i="58"/>
  <c r="H146" i="58"/>
  <c r="H112" i="58"/>
  <c r="H167" i="58"/>
  <c r="P167" i="58"/>
  <c r="P165" i="58" s="1"/>
  <c r="P146" i="58"/>
  <c r="P112" i="58"/>
  <c r="X146" i="58"/>
  <c r="X167" i="58"/>
  <c r="X112" i="58"/>
  <c r="AE72" i="58"/>
  <c r="C69" i="58"/>
  <c r="G166" i="58"/>
  <c r="G165" i="58" s="1"/>
  <c r="G112" i="58"/>
  <c r="G145" i="58"/>
  <c r="D167" i="58"/>
  <c r="D165" i="58" s="1"/>
  <c r="D146" i="58"/>
  <c r="L167" i="58"/>
  <c r="L146" i="58"/>
  <c r="L144" i="58" s="1"/>
  <c r="L112" i="58"/>
  <c r="S68" i="58"/>
  <c r="AA68" i="58"/>
  <c r="C166" i="57"/>
  <c r="G145" i="57"/>
  <c r="G112" i="57"/>
  <c r="G166" i="57"/>
  <c r="G165" i="57" s="1"/>
  <c r="K166" i="57"/>
  <c r="K165" i="57" s="1"/>
  <c r="K112" i="57"/>
  <c r="O166" i="57"/>
  <c r="O165" i="57" s="1"/>
  <c r="O145" i="57"/>
  <c r="O112" i="57"/>
  <c r="W166" i="57"/>
  <c r="W165" i="57" s="1"/>
  <c r="W145" i="57"/>
  <c r="W112" i="57"/>
  <c r="AA166" i="57"/>
  <c r="AA165" i="57" s="1"/>
  <c r="AA112" i="57"/>
  <c r="I147" i="57"/>
  <c r="I168" i="57"/>
  <c r="Q147" i="57"/>
  <c r="Q168" i="57"/>
  <c r="Y168" i="57"/>
  <c r="Y147" i="57"/>
  <c r="C112" i="57"/>
  <c r="AA38" i="57"/>
  <c r="AA61" i="57"/>
  <c r="AA59" i="57" s="1"/>
  <c r="AA133" i="57" s="1"/>
  <c r="AA69" i="57"/>
  <c r="D112" i="57"/>
  <c r="L112" i="57"/>
  <c r="I146" i="57"/>
  <c r="I144" i="57" s="1"/>
  <c r="I112" i="57"/>
  <c r="C148" i="57"/>
  <c r="AE148" i="57" s="1"/>
  <c r="AE116" i="57"/>
  <c r="I167" i="57"/>
  <c r="I165" i="57" s="1"/>
  <c r="AA102" i="57"/>
  <c r="H112" i="57"/>
  <c r="P112" i="57"/>
  <c r="X112" i="57"/>
  <c r="E112" i="57"/>
  <c r="E167" i="57"/>
  <c r="M167" i="57"/>
  <c r="M112" i="57"/>
  <c r="M146" i="57"/>
  <c r="M144" i="57" s="1"/>
  <c r="Q146" i="57"/>
  <c r="Q112" i="57"/>
  <c r="Q167" i="57"/>
  <c r="Q165" i="57" s="1"/>
  <c r="Y167" i="57"/>
  <c r="Y165" i="57" s="1"/>
  <c r="Y112" i="57"/>
  <c r="F168" i="57"/>
  <c r="F147" i="57"/>
  <c r="U165" i="57"/>
  <c r="V147" i="57"/>
  <c r="Q68" i="56"/>
  <c r="AB68" i="56"/>
  <c r="E69" i="56"/>
  <c r="E68" i="56" s="1"/>
  <c r="M69" i="56"/>
  <c r="M68" i="56" s="1"/>
  <c r="U69" i="56"/>
  <c r="U68" i="56" s="1"/>
  <c r="AC69" i="56"/>
  <c r="AC68" i="56" s="1"/>
  <c r="J69" i="56"/>
  <c r="J68" i="56" s="1"/>
  <c r="R69" i="56"/>
  <c r="R68" i="56" s="1"/>
  <c r="Z69" i="56"/>
  <c r="Z68" i="56" s="1"/>
  <c r="AE70" i="56"/>
  <c r="C69" i="56"/>
  <c r="AE75" i="56"/>
  <c r="C74" i="56"/>
  <c r="AE74" i="56" s="1"/>
  <c r="AA83" i="56"/>
  <c r="AA80" i="56" s="1"/>
  <c r="AA93" i="56"/>
  <c r="AA90" i="56" s="1"/>
  <c r="C112" i="56"/>
  <c r="C166" i="56"/>
  <c r="K112" i="56"/>
  <c r="K145" i="56"/>
  <c r="AA112" i="56"/>
  <c r="AA145" i="56"/>
  <c r="H146" i="56"/>
  <c r="H167" i="56"/>
  <c r="H165" i="56" s="1"/>
  <c r="P167" i="56"/>
  <c r="P165" i="56" s="1"/>
  <c r="P112" i="56"/>
  <c r="H112" i="56"/>
  <c r="W168" i="56"/>
  <c r="N146" i="56"/>
  <c r="N144" i="56" s="1"/>
  <c r="F112" i="56"/>
  <c r="F167" i="56"/>
  <c r="F165" i="56" s="1"/>
  <c r="V112" i="56"/>
  <c r="V167" i="56"/>
  <c r="K147" i="56"/>
  <c r="K168" i="56"/>
  <c r="AA147" i="56"/>
  <c r="X146" i="56"/>
  <c r="X165" i="56"/>
  <c r="E68" i="55"/>
  <c r="M68" i="55"/>
  <c r="U68" i="55"/>
  <c r="AC68" i="55"/>
  <c r="C166" i="55"/>
  <c r="C112" i="55"/>
  <c r="C145" i="55"/>
  <c r="G145" i="55"/>
  <c r="G166" i="55"/>
  <c r="G165" i="55" s="1"/>
  <c r="G112" i="55"/>
  <c r="K166" i="55"/>
  <c r="K112" i="55"/>
  <c r="O145" i="55"/>
  <c r="O144" i="55" s="1"/>
  <c r="O166" i="55"/>
  <c r="O112" i="55"/>
  <c r="W145" i="55"/>
  <c r="W144" i="55" s="1"/>
  <c r="W166" i="55"/>
  <c r="W165" i="55" s="1"/>
  <c r="W112" i="55"/>
  <c r="AA166" i="55"/>
  <c r="AA112" i="55"/>
  <c r="I147" i="55"/>
  <c r="I168" i="55"/>
  <c r="M147" i="55"/>
  <c r="M168" i="55"/>
  <c r="U147" i="55"/>
  <c r="U168" i="55"/>
  <c r="Y147" i="55"/>
  <c r="Y168" i="55"/>
  <c r="AC147" i="55"/>
  <c r="AC168" i="55"/>
  <c r="K145" i="55"/>
  <c r="K144" i="55" s="1"/>
  <c r="Q68" i="55"/>
  <c r="AB68" i="55"/>
  <c r="Q147" i="55"/>
  <c r="AA83" i="55"/>
  <c r="AA80" i="55" s="1"/>
  <c r="AA102" i="55"/>
  <c r="AA139" i="55" s="1"/>
  <c r="C148" i="55"/>
  <c r="AE148" i="55" s="1"/>
  <c r="AE116" i="55"/>
  <c r="E144" i="55"/>
  <c r="U144" i="55"/>
  <c r="C69" i="55"/>
  <c r="J166" i="55"/>
  <c r="R166" i="55"/>
  <c r="Z166" i="55"/>
  <c r="F167" i="55"/>
  <c r="N167" i="55"/>
  <c r="V167" i="55"/>
  <c r="J168" i="55"/>
  <c r="Z168" i="55"/>
  <c r="D166" i="55"/>
  <c r="L166" i="55"/>
  <c r="H167" i="55"/>
  <c r="P167" i="55"/>
  <c r="X167" i="55"/>
  <c r="D168" i="55"/>
  <c r="N168" i="55"/>
  <c r="L147" i="55"/>
  <c r="L168" i="55"/>
  <c r="P147" i="55"/>
  <c r="P168" i="55"/>
  <c r="T147" i="55"/>
  <c r="T168" i="55"/>
  <c r="X147" i="55"/>
  <c r="X168" i="55"/>
  <c r="AB147" i="55"/>
  <c r="AB168" i="55"/>
  <c r="F166" i="55"/>
  <c r="N166" i="55"/>
  <c r="V166" i="55"/>
  <c r="J167" i="55"/>
  <c r="R167" i="55"/>
  <c r="Z167" i="55"/>
  <c r="C74" i="55"/>
  <c r="AE74" i="55" s="1"/>
  <c r="H166" i="55"/>
  <c r="P166" i="55"/>
  <c r="X166" i="55"/>
  <c r="D167" i="55"/>
  <c r="L167" i="55"/>
  <c r="H168" i="55"/>
  <c r="V168" i="55"/>
  <c r="J145" i="58"/>
  <c r="J144" i="58" s="1"/>
  <c r="R145" i="58"/>
  <c r="R144" i="58" s="1"/>
  <c r="Z145" i="58"/>
  <c r="Z144" i="58" s="1"/>
  <c r="F146" i="58"/>
  <c r="N146" i="58"/>
  <c r="V146" i="58"/>
  <c r="J147" i="58"/>
  <c r="R147" i="58"/>
  <c r="Z147" i="58"/>
  <c r="Z167" i="58"/>
  <c r="Z165" i="58" s="1"/>
  <c r="F168" i="58"/>
  <c r="M166" i="58"/>
  <c r="M145" i="58"/>
  <c r="Q166" i="58"/>
  <c r="Q145" i="58"/>
  <c r="U166" i="58"/>
  <c r="U145" i="58"/>
  <c r="Y166" i="58"/>
  <c r="Y145" i="58"/>
  <c r="E167" i="58"/>
  <c r="E146" i="58"/>
  <c r="E144" i="58" s="1"/>
  <c r="I167" i="58"/>
  <c r="I165" i="58" s="1"/>
  <c r="I146" i="58"/>
  <c r="M167" i="58"/>
  <c r="M146" i="58"/>
  <c r="Q167" i="58"/>
  <c r="Q146" i="58"/>
  <c r="U167" i="58"/>
  <c r="U146" i="58"/>
  <c r="Y167" i="58"/>
  <c r="Y146" i="58"/>
  <c r="E168" i="58"/>
  <c r="E147" i="58"/>
  <c r="I168" i="58"/>
  <c r="I147" i="58"/>
  <c r="M168" i="58"/>
  <c r="M147" i="58"/>
  <c r="Q168" i="58"/>
  <c r="Q147" i="58"/>
  <c r="U168" i="58"/>
  <c r="U147" i="58"/>
  <c r="Y168" i="58"/>
  <c r="Y147" i="58"/>
  <c r="AC168" i="58"/>
  <c r="AC147" i="58"/>
  <c r="E166" i="58"/>
  <c r="K166" i="58"/>
  <c r="J167" i="58"/>
  <c r="J165" i="58" s="1"/>
  <c r="R167" i="58"/>
  <c r="R165" i="58" s="1"/>
  <c r="S168" i="58"/>
  <c r="AA168" i="58"/>
  <c r="AA83" i="57"/>
  <c r="AA80" i="57" s="1"/>
  <c r="AA93" i="57"/>
  <c r="AA90" i="57" s="1"/>
  <c r="D145" i="57"/>
  <c r="D166" i="57"/>
  <c r="H145" i="57"/>
  <c r="H166" i="57"/>
  <c r="L145" i="57"/>
  <c r="L166" i="57"/>
  <c r="P145" i="57"/>
  <c r="P166" i="57"/>
  <c r="X145" i="57"/>
  <c r="X166" i="57"/>
  <c r="D146" i="57"/>
  <c r="D167" i="57"/>
  <c r="H146" i="57"/>
  <c r="H167" i="57"/>
  <c r="L146" i="57"/>
  <c r="L167" i="57"/>
  <c r="P146" i="57"/>
  <c r="P167" i="57"/>
  <c r="X146" i="57"/>
  <c r="X167" i="57"/>
  <c r="D147" i="57"/>
  <c r="D168" i="57"/>
  <c r="H147" i="57"/>
  <c r="H168" i="57"/>
  <c r="L147" i="57"/>
  <c r="L168" i="57"/>
  <c r="P147" i="57"/>
  <c r="P168" i="57"/>
  <c r="T147" i="57"/>
  <c r="T168" i="57"/>
  <c r="X147" i="57"/>
  <c r="X168" i="57"/>
  <c r="AB147" i="57"/>
  <c r="AB168" i="57"/>
  <c r="F145" i="58"/>
  <c r="N145" i="58"/>
  <c r="V145" i="58"/>
  <c r="N147" i="58"/>
  <c r="V147" i="58"/>
  <c r="O166" i="58"/>
  <c r="O145" i="58"/>
  <c r="O144" i="58" s="1"/>
  <c r="W166" i="58"/>
  <c r="W145" i="58"/>
  <c r="W144" i="58" s="1"/>
  <c r="C167" i="58"/>
  <c r="C146" i="58"/>
  <c r="K167" i="58"/>
  <c r="K146" i="58"/>
  <c r="AA167" i="58"/>
  <c r="AA146" i="58"/>
  <c r="G168" i="58"/>
  <c r="G147" i="58"/>
  <c r="O168" i="58"/>
  <c r="O147" i="58"/>
  <c r="W168" i="58"/>
  <c r="W147" i="58"/>
  <c r="C166" i="58"/>
  <c r="O167" i="58"/>
  <c r="W167" i="58"/>
  <c r="R166" i="57"/>
  <c r="R145" i="57"/>
  <c r="R144" i="57" s="1"/>
  <c r="Z166" i="57"/>
  <c r="Z165" i="57" s="1"/>
  <c r="Z145" i="57"/>
  <c r="V167" i="57"/>
  <c r="V146" i="57"/>
  <c r="V144" i="57" s="1"/>
  <c r="J147" i="57"/>
  <c r="J168" i="57"/>
  <c r="R147" i="57"/>
  <c r="R168" i="57"/>
  <c r="Z147" i="57"/>
  <c r="Z168" i="57"/>
  <c r="N166" i="57"/>
  <c r="R167" i="57"/>
  <c r="N168" i="57"/>
  <c r="K145" i="57"/>
  <c r="K144" i="57" s="1"/>
  <c r="Q145" i="57"/>
  <c r="AA145" i="57"/>
  <c r="AA144" i="57" s="1"/>
  <c r="E146" i="57"/>
  <c r="E144" i="57" s="1"/>
  <c r="O146" i="57"/>
  <c r="U146" i="57"/>
  <c r="E147" i="57"/>
  <c r="M147" i="57"/>
  <c r="U147" i="57"/>
  <c r="AC147" i="57"/>
  <c r="G112" i="56"/>
  <c r="W112" i="56"/>
  <c r="E146" i="56"/>
  <c r="E167" i="56"/>
  <c r="I146" i="56"/>
  <c r="I167" i="56"/>
  <c r="M146" i="56"/>
  <c r="M167" i="56"/>
  <c r="Q146" i="56"/>
  <c r="Q167" i="56"/>
  <c r="U146" i="56"/>
  <c r="U167" i="56"/>
  <c r="Y146" i="56"/>
  <c r="Y167" i="56"/>
  <c r="C148" i="56"/>
  <c r="AE116" i="56"/>
  <c r="C145" i="57"/>
  <c r="G146" i="57"/>
  <c r="W146" i="57"/>
  <c r="C167" i="56"/>
  <c r="C146" i="56"/>
  <c r="K167" i="56"/>
  <c r="K146" i="56"/>
  <c r="O146" i="56"/>
  <c r="O167" i="56"/>
  <c r="AA146" i="56"/>
  <c r="AA167" i="56"/>
  <c r="G167" i="56"/>
  <c r="E166" i="56"/>
  <c r="E145" i="56"/>
  <c r="I166" i="56"/>
  <c r="I145" i="56"/>
  <c r="M166" i="56"/>
  <c r="M145" i="56"/>
  <c r="Q166" i="56"/>
  <c r="Q145" i="56"/>
  <c r="U166" i="56"/>
  <c r="U145" i="56"/>
  <c r="Y166" i="56"/>
  <c r="Y145" i="56"/>
  <c r="C147" i="56"/>
  <c r="AE147" i="56" s="1"/>
  <c r="AE115" i="56"/>
  <c r="O168" i="56"/>
  <c r="O147" i="56"/>
  <c r="AA166" i="56"/>
  <c r="C168" i="56"/>
  <c r="AE168" i="56" s="1"/>
  <c r="C145" i="56"/>
  <c r="G145" i="56"/>
  <c r="G144" i="56" s="1"/>
  <c r="G166" i="56"/>
  <c r="O145" i="56"/>
  <c r="O166" i="56"/>
  <c r="W145" i="56"/>
  <c r="W144" i="56" s="1"/>
  <c r="W166" i="56"/>
  <c r="W165" i="56" s="1"/>
  <c r="E147" i="56"/>
  <c r="E168" i="56"/>
  <c r="I147" i="56"/>
  <c r="I168" i="56"/>
  <c r="M147" i="56"/>
  <c r="M168" i="56"/>
  <c r="Q147" i="56"/>
  <c r="Q168" i="56"/>
  <c r="U147" i="56"/>
  <c r="U168" i="56"/>
  <c r="Y147" i="56"/>
  <c r="Y168" i="56"/>
  <c r="AC147" i="56"/>
  <c r="AC168" i="56"/>
  <c r="G147" i="56"/>
  <c r="K166" i="56"/>
  <c r="S168" i="56"/>
  <c r="J167" i="56"/>
  <c r="J165" i="56" s="1"/>
  <c r="J146" i="56"/>
  <c r="R167" i="56"/>
  <c r="R146" i="56"/>
  <c r="R144" i="56" s="1"/>
  <c r="Z167" i="56"/>
  <c r="Z165" i="56" s="1"/>
  <c r="Z146" i="56"/>
  <c r="F168" i="56"/>
  <c r="F147" i="56"/>
  <c r="N168" i="56"/>
  <c r="N147" i="56"/>
  <c r="V168" i="56"/>
  <c r="V147" i="56"/>
  <c r="D145" i="56"/>
  <c r="L145" i="56"/>
  <c r="V146" i="56"/>
  <c r="V144" i="56" s="1"/>
  <c r="D147" i="56"/>
  <c r="Z147" i="56"/>
  <c r="D167" i="56"/>
  <c r="D165" i="56" s="1"/>
  <c r="D146" i="56"/>
  <c r="L167" i="56"/>
  <c r="L165" i="56" s="1"/>
  <c r="L146" i="56"/>
  <c r="H168" i="56"/>
  <c r="H147" i="56"/>
  <c r="P168" i="56"/>
  <c r="P147" i="56"/>
  <c r="X168" i="56"/>
  <c r="X147" i="56"/>
  <c r="H145" i="56"/>
  <c r="P145" i="56"/>
  <c r="X145" i="56"/>
  <c r="F146" i="56"/>
  <c r="P146" i="56"/>
  <c r="J147" i="56"/>
  <c r="T147" i="56"/>
  <c r="AE164" i="1"/>
  <c r="AE162" i="1"/>
  <c r="AE143" i="1"/>
  <c r="AE141" i="1"/>
  <c r="AE140" i="1"/>
  <c r="AE139" i="1"/>
  <c r="AE111" i="1"/>
  <c r="AE65" i="1"/>
  <c r="AE47" i="1"/>
  <c r="AE32" i="1"/>
  <c r="AE5" i="1"/>
  <c r="AE164" i="39"/>
  <c r="AE143" i="39"/>
  <c r="AE111" i="39"/>
  <c r="AE65" i="39"/>
  <c r="AE47" i="39"/>
  <c r="AE32" i="39"/>
  <c r="AE164" i="40"/>
  <c r="AE143" i="40"/>
  <c r="AE111" i="40"/>
  <c r="AE65" i="40"/>
  <c r="AE47" i="40"/>
  <c r="AE32" i="40"/>
  <c r="AE164" i="41"/>
  <c r="AE143" i="41"/>
  <c r="AE111" i="41"/>
  <c r="AE65" i="41"/>
  <c r="AE47" i="41"/>
  <c r="AE32" i="41"/>
  <c r="AE164" i="3"/>
  <c r="AE143" i="3"/>
  <c r="AE111" i="3"/>
  <c r="AE65" i="3"/>
  <c r="AE47" i="3"/>
  <c r="AE32" i="3"/>
  <c r="AE164" i="5"/>
  <c r="AE162" i="5"/>
  <c r="AE143" i="5"/>
  <c r="AE141" i="5"/>
  <c r="AE140" i="5"/>
  <c r="AE139" i="5"/>
  <c r="AE111" i="5"/>
  <c r="AE65" i="5"/>
  <c r="AE47" i="5"/>
  <c r="AE32" i="5"/>
  <c r="AE5" i="5"/>
  <c r="AC166" i="41"/>
  <c r="AC106" i="41"/>
  <c r="AC140" i="41" s="1"/>
  <c r="AC137" i="41"/>
  <c r="AC74" i="41"/>
  <c r="AC55" i="41"/>
  <c r="AC49" i="41"/>
  <c r="AC35" i="41"/>
  <c r="AC31" i="41"/>
  <c r="AC13" i="41"/>
  <c r="AC8" i="41"/>
  <c r="AC148" i="41"/>
  <c r="AC169" i="41" s="1"/>
  <c r="AC168" i="41"/>
  <c r="AC146" i="41"/>
  <c r="AC141" i="41"/>
  <c r="AC102" i="41"/>
  <c r="AC83" i="41"/>
  <c r="AC80" i="41" s="1"/>
  <c r="AC46" i="41"/>
  <c r="AC38" i="41"/>
  <c r="AC168" i="40"/>
  <c r="AC166" i="40"/>
  <c r="AC137" i="40"/>
  <c r="AC93" i="40"/>
  <c r="AC61" i="40"/>
  <c r="AC49" i="40"/>
  <c r="AC46" i="40"/>
  <c r="AC38" i="40"/>
  <c r="AC35" i="40"/>
  <c r="AC31" i="40"/>
  <c r="AC8" i="40"/>
  <c r="AC148" i="40"/>
  <c r="AC169" i="40" s="1"/>
  <c r="AC147" i="40"/>
  <c r="AC167" i="40"/>
  <c r="AC141" i="40"/>
  <c r="AC74" i="40"/>
  <c r="AC16" i="40"/>
  <c r="AC130" i="40" s="1"/>
  <c r="AC168" i="39"/>
  <c r="AC167" i="39"/>
  <c r="AC166" i="39"/>
  <c r="AC106" i="39"/>
  <c r="AC140" i="39" s="1"/>
  <c r="AC93" i="39"/>
  <c r="AC74" i="39"/>
  <c r="AC61" i="39"/>
  <c r="AC59" i="39" s="1"/>
  <c r="AC133" i="39" s="1"/>
  <c r="AC49" i="39"/>
  <c r="AC38" i="39"/>
  <c r="AC35" i="39"/>
  <c r="AC31" i="39"/>
  <c r="AC16" i="39"/>
  <c r="AC130" i="39" s="1"/>
  <c r="AC13" i="39"/>
  <c r="AC148" i="39"/>
  <c r="AC169" i="39" s="1"/>
  <c r="AC147" i="39"/>
  <c r="AC141" i="39"/>
  <c r="AC137" i="39"/>
  <c r="AC46" i="39"/>
  <c r="AC8" i="39"/>
  <c r="AC115" i="1"/>
  <c r="AC147" i="1" s="1"/>
  <c r="AC106" i="1"/>
  <c r="AC137" i="1"/>
  <c r="AC64" i="1"/>
  <c r="AC63" i="1"/>
  <c r="AC62" i="1"/>
  <c r="AC60" i="1"/>
  <c r="AC56" i="1"/>
  <c r="AC50" i="1"/>
  <c r="AC28" i="1"/>
  <c r="AC27" i="1"/>
  <c r="AC26" i="1"/>
  <c r="AC24" i="1"/>
  <c r="AC23" i="1"/>
  <c r="AC18" i="1"/>
  <c r="AC11" i="1"/>
  <c r="AC10" i="1"/>
  <c r="AC138" i="1"/>
  <c r="AC148" i="1"/>
  <c r="AC169" i="1" s="1"/>
  <c r="AC74" i="1"/>
  <c r="AC115" i="5"/>
  <c r="AC168" i="5" s="1"/>
  <c r="AC109" i="5"/>
  <c r="AC108" i="5"/>
  <c r="AC107" i="5"/>
  <c r="AC105" i="5"/>
  <c r="AC104" i="5"/>
  <c r="AC103" i="5"/>
  <c r="AC137" i="5"/>
  <c r="AC64" i="5"/>
  <c r="AC63" i="5"/>
  <c r="AC62" i="5"/>
  <c r="AC60" i="5"/>
  <c r="AC56" i="5"/>
  <c r="AC50" i="5"/>
  <c r="AC44" i="5"/>
  <c r="AC28" i="5"/>
  <c r="AC27" i="5"/>
  <c r="AC26" i="5"/>
  <c r="AC24" i="5"/>
  <c r="AC23" i="5"/>
  <c r="AC18" i="5"/>
  <c r="AC11" i="5"/>
  <c r="AC10" i="5"/>
  <c r="AC138" i="5"/>
  <c r="AC148" i="5"/>
  <c r="AC169" i="5" s="1"/>
  <c r="AE32" i="2"/>
  <c r="AE47" i="2"/>
  <c r="AE65" i="2"/>
  <c r="AC115" i="2"/>
  <c r="AC168" i="2" s="1"/>
  <c r="AC100" i="2"/>
  <c r="AC137" i="2" s="1"/>
  <c r="AC99" i="2"/>
  <c r="AC94" i="2"/>
  <c r="AC92" i="2"/>
  <c r="AC89" i="2"/>
  <c r="AC88" i="2"/>
  <c r="AC84" i="2"/>
  <c r="AC82" i="2"/>
  <c r="AC77" i="2"/>
  <c r="AC64" i="2"/>
  <c r="AC63" i="2"/>
  <c r="AC62" i="2"/>
  <c r="AC60" i="2"/>
  <c r="AC56" i="2"/>
  <c r="AC50" i="2"/>
  <c r="AC28" i="2"/>
  <c r="AC27" i="2"/>
  <c r="AC26" i="2"/>
  <c r="AC24" i="2"/>
  <c r="AC23" i="2"/>
  <c r="AC18" i="2"/>
  <c r="AC11" i="2"/>
  <c r="AC10" i="2"/>
  <c r="AC5" i="2"/>
  <c r="U67" i="22"/>
  <c r="V67" i="22"/>
  <c r="W67" i="22"/>
  <c r="X67" i="22"/>
  <c r="Y67" i="22"/>
  <c r="Z67" i="22"/>
  <c r="AE67" i="22"/>
  <c r="U67" i="23"/>
  <c r="V67" i="23"/>
  <c r="W67" i="23"/>
  <c r="X67" i="23"/>
  <c r="Y67" i="23"/>
  <c r="Z67" i="23"/>
  <c r="AE67" i="23"/>
  <c r="U67" i="24"/>
  <c r="V67" i="24"/>
  <c r="W67" i="24"/>
  <c r="X67" i="24"/>
  <c r="Y67" i="24"/>
  <c r="Z67" i="24"/>
  <c r="AE67" i="24"/>
  <c r="U67" i="25"/>
  <c r="V67" i="25"/>
  <c r="W67" i="25"/>
  <c r="X67" i="25"/>
  <c r="Y67" i="25"/>
  <c r="Z67" i="25"/>
  <c r="AE67" i="25"/>
  <c r="U67" i="26"/>
  <c r="V67" i="26"/>
  <c r="W67" i="26"/>
  <c r="X67" i="26"/>
  <c r="Y67" i="26"/>
  <c r="Z67" i="26"/>
  <c r="AE67" i="26"/>
  <c r="U67" i="27"/>
  <c r="V67" i="27"/>
  <c r="W67" i="27"/>
  <c r="X67" i="27"/>
  <c r="Y67" i="27"/>
  <c r="Z67" i="27"/>
  <c r="AE67" i="27"/>
  <c r="U67" i="28"/>
  <c r="V67" i="28"/>
  <c r="W67" i="28"/>
  <c r="X67" i="28"/>
  <c r="Y67" i="28"/>
  <c r="Z67" i="28"/>
  <c r="AE67" i="28"/>
  <c r="U67" i="29"/>
  <c r="V67" i="29"/>
  <c r="W67" i="29"/>
  <c r="X67" i="29"/>
  <c r="Y67" i="29"/>
  <c r="Z67" i="29"/>
  <c r="AE67" i="29"/>
  <c r="U67" i="30"/>
  <c r="V67" i="30"/>
  <c r="W67" i="30"/>
  <c r="X67" i="30"/>
  <c r="Y67" i="30"/>
  <c r="Z67" i="30"/>
  <c r="AE67" i="30"/>
  <c r="U67" i="31"/>
  <c r="V67" i="31"/>
  <c r="W67" i="31"/>
  <c r="X67" i="31"/>
  <c r="Y67" i="31"/>
  <c r="Z67" i="31"/>
  <c r="AE67" i="31"/>
  <c r="U67" i="32"/>
  <c r="V67" i="32"/>
  <c r="W67" i="32"/>
  <c r="X67" i="32"/>
  <c r="Y67" i="32"/>
  <c r="Z67" i="32"/>
  <c r="AE67" i="32"/>
  <c r="U67" i="33"/>
  <c r="V67" i="33"/>
  <c r="W67" i="33"/>
  <c r="X67" i="33"/>
  <c r="Y67" i="33"/>
  <c r="Z67" i="33"/>
  <c r="AE67" i="33"/>
  <c r="U67" i="34"/>
  <c r="V67" i="34"/>
  <c r="W67" i="34"/>
  <c r="X67" i="34"/>
  <c r="Y67" i="34"/>
  <c r="Z67" i="34"/>
  <c r="AE67" i="34"/>
  <c r="U67" i="35"/>
  <c r="V67" i="35"/>
  <c r="W67" i="35"/>
  <c r="X67" i="35"/>
  <c r="Y67" i="35"/>
  <c r="Z67" i="35"/>
  <c r="AE67" i="35"/>
  <c r="U67" i="36"/>
  <c r="V67" i="36"/>
  <c r="W67" i="36"/>
  <c r="X67" i="36"/>
  <c r="Y67" i="36"/>
  <c r="Z67" i="36"/>
  <c r="AE67" i="36"/>
  <c r="U67" i="37"/>
  <c r="V67" i="37"/>
  <c r="W67" i="37"/>
  <c r="X67" i="37"/>
  <c r="Y67" i="37"/>
  <c r="Z67" i="37"/>
  <c r="AE67" i="37"/>
  <c r="U67" i="14"/>
  <c r="V67" i="14"/>
  <c r="W67" i="14"/>
  <c r="X67" i="14"/>
  <c r="Y67" i="14"/>
  <c r="Z67" i="14"/>
  <c r="AE67" i="14"/>
  <c r="U67" i="15"/>
  <c r="V67" i="15"/>
  <c r="W67" i="15"/>
  <c r="X67" i="15"/>
  <c r="Y67" i="15"/>
  <c r="Z67" i="15"/>
  <c r="AE67" i="15"/>
  <c r="U67" i="16"/>
  <c r="V67" i="16"/>
  <c r="W67" i="16"/>
  <c r="X67" i="16"/>
  <c r="Y67" i="16"/>
  <c r="Z67" i="16"/>
  <c r="AE67" i="16"/>
  <c r="U67" i="17"/>
  <c r="V67" i="17"/>
  <c r="W67" i="17"/>
  <c r="X67" i="17"/>
  <c r="Y67" i="17"/>
  <c r="Z67" i="17"/>
  <c r="AE67" i="17"/>
  <c r="U67" i="18"/>
  <c r="V67" i="18"/>
  <c r="W67" i="18"/>
  <c r="X67" i="18"/>
  <c r="Y67" i="18"/>
  <c r="Z67" i="18"/>
  <c r="AE67" i="18"/>
  <c r="U67" i="19"/>
  <c r="V67" i="19"/>
  <c r="W67" i="19"/>
  <c r="X67" i="19"/>
  <c r="Y67" i="19"/>
  <c r="Z67" i="19"/>
  <c r="AE67" i="19"/>
  <c r="U67" i="20"/>
  <c r="V67" i="20"/>
  <c r="W67" i="20"/>
  <c r="X67" i="20"/>
  <c r="Y67" i="20"/>
  <c r="Z67" i="20"/>
  <c r="AE67" i="20"/>
  <c r="U67" i="21"/>
  <c r="V67" i="21"/>
  <c r="W67" i="21"/>
  <c r="X67" i="21"/>
  <c r="Y67" i="21"/>
  <c r="Z67" i="21"/>
  <c r="AE67" i="21"/>
  <c r="U67" i="53"/>
  <c r="V67" i="53"/>
  <c r="W67" i="53"/>
  <c r="X67" i="53"/>
  <c r="Y67" i="53"/>
  <c r="Z67" i="53"/>
  <c r="AE67" i="53"/>
  <c r="U67" i="52"/>
  <c r="V67" i="52"/>
  <c r="W67" i="52"/>
  <c r="X67" i="52"/>
  <c r="Y67" i="52"/>
  <c r="Z67" i="52"/>
  <c r="AE67" i="52"/>
  <c r="U67" i="54"/>
  <c r="V67" i="54"/>
  <c r="W67" i="54"/>
  <c r="X67" i="54"/>
  <c r="X66" i="54" s="1"/>
  <c r="Y67" i="54"/>
  <c r="Y66" i="54" s="1"/>
  <c r="Z67" i="54"/>
  <c r="Z66" i="54" s="1"/>
  <c r="AE67" i="54"/>
  <c r="T67" i="22"/>
  <c r="T67" i="23"/>
  <c r="T67" i="24"/>
  <c r="T67" i="25"/>
  <c r="T67" i="26"/>
  <c r="T67" i="27"/>
  <c r="T67" i="28"/>
  <c r="T67" i="29"/>
  <c r="T67" i="30"/>
  <c r="T67" i="31"/>
  <c r="T67" i="32"/>
  <c r="T67" i="33"/>
  <c r="T67" i="34"/>
  <c r="T67" i="35"/>
  <c r="T67" i="36"/>
  <c r="T67" i="37"/>
  <c r="T67" i="14"/>
  <c r="T67" i="15"/>
  <c r="T67" i="16"/>
  <c r="T67" i="17"/>
  <c r="T67" i="18"/>
  <c r="T67" i="19"/>
  <c r="T67" i="20"/>
  <c r="T67" i="21"/>
  <c r="T67" i="53"/>
  <c r="T67" i="52"/>
  <c r="T67" i="54"/>
  <c r="G168" i="54"/>
  <c r="F168" i="54"/>
  <c r="E168" i="54"/>
  <c r="C168" i="54" s="1"/>
  <c r="D168" i="54"/>
  <c r="E167" i="54"/>
  <c r="E166" i="54"/>
  <c r="AE165" i="54"/>
  <c r="Z165" i="54"/>
  <c r="Y165" i="54"/>
  <c r="X165" i="54"/>
  <c r="W165" i="54"/>
  <c r="V165" i="54"/>
  <c r="U165" i="54"/>
  <c r="T165" i="54"/>
  <c r="N165" i="54"/>
  <c r="M165" i="54"/>
  <c r="L165" i="54"/>
  <c r="K165" i="54"/>
  <c r="J165" i="54"/>
  <c r="I165" i="54"/>
  <c r="H165" i="54"/>
  <c r="C164" i="54"/>
  <c r="AE159" i="54"/>
  <c r="Z159" i="54"/>
  <c r="Y159" i="54"/>
  <c r="X159" i="54"/>
  <c r="W159" i="54"/>
  <c r="V159" i="54"/>
  <c r="U159" i="54"/>
  <c r="T159" i="54"/>
  <c r="J159" i="54"/>
  <c r="I159" i="54"/>
  <c r="H159" i="54"/>
  <c r="E148" i="54"/>
  <c r="E169" i="54" s="1"/>
  <c r="G147" i="54"/>
  <c r="F147" i="54"/>
  <c r="E147" i="54"/>
  <c r="D147" i="54"/>
  <c r="E146" i="54"/>
  <c r="E145" i="54"/>
  <c r="AE144" i="54"/>
  <c r="Z144" i="54"/>
  <c r="Y144" i="54"/>
  <c r="X144" i="54"/>
  <c r="W144" i="54"/>
  <c r="V144" i="54"/>
  <c r="U144" i="54"/>
  <c r="T144" i="54"/>
  <c r="J144" i="54"/>
  <c r="I144" i="54"/>
  <c r="H144" i="54"/>
  <c r="C143" i="54"/>
  <c r="E141" i="54"/>
  <c r="AE138" i="54"/>
  <c r="Z138" i="54"/>
  <c r="Y138" i="54"/>
  <c r="X138" i="54"/>
  <c r="W138" i="54"/>
  <c r="V138" i="54"/>
  <c r="U138" i="54"/>
  <c r="T138" i="54"/>
  <c r="J138" i="54"/>
  <c r="I138" i="54"/>
  <c r="H138" i="54"/>
  <c r="G138" i="54"/>
  <c r="F138" i="54"/>
  <c r="G137" i="54"/>
  <c r="F137" i="54"/>
  <c r="E137" i="54"/>
  <c r="D137" i="54"/>
  <c r="AE134" i="54"/>
  <c r="Z134" i="54"/>
  <c r="Y134" i="54"/>
  <c r="X134" i="54"/>
  <c r="W134" i="54"/>
  <c r="V134" i="54"/>
  <c r="U134" i="54"/>
  <c r="T134" i="54"/>
  <c r="J134" i="54"/>
  <c r="I134" i="54"/>
  <c r="I127" i="54" s="1"/>
  <c r="H134" i="54"/>
  <c r="AE128" i="54"/>
  <c r="Z128" i="54"/>
  <c r="Y128" i="54"/>
  <c r="X128" i="54"/>
  <c r="W128" i="54"/>
  <c r="V128" i="54"/>
  <c r="U128" i="54"/>
  <c r="U127" i="54" s="1"/>
  <c r="T128" i="54"/>
  <c r="J128" i="54"/>
  <c r="I128" i="54"/>
  <c r="H128" i="54"/>
  <c r="H127" i="54" s="1"/>
  <c r="AE106" i="54"/>
  <c r="AE101" i="54" s="1"/>
  <c r="Z106" i="54"/>
  <c r="Y106" i="54"/>
  <c r="Y101" i="54" s="1"/>
  <c r="X106" i="54"/>
  <c r="W106" i="54"/>
  <c r="V106" i="54"/>
  <c r="U106" i="54"/>
  <c r="T106" i="54"/>
  <c r="E140" i="54"/>
  <c r="AE102" i="54"/>
  <c r="Z102" i="54"/>
  <c r="Z101" i="54" s="1"/>
  <c r="Y102" i="54"/>
  <c r="X102" i="54"/>
  <c r="X101" i="54" s="1"/>
  <c r="W102" i="54"/>
  <c r="W101" i="54" s="1"/>
  <c r="V102" i="54"/>
  <c r="U102" i="54"/>
  <c r="T102" i="54"/>
  <c r="T101" i="54" s="1"/>
  <c r="E139" i="54"/>
  <c r="E136" i="54"/>
  <c r="AE79" i="54"/>
  <c r="AE66" i="54" s="1"/>
  <c r="Z79" i="54"/>
  <c r="Y79" i="54"/>
  <c r="X79" i="54"/>
  <c r="W79" i="54"/>
  <c r="W66" i="54" s="1"/>
  <c r="V79" i="54"/>
  <c r="V66" i="54" s="1"/>
  <c r="U79" i="54"/>
  <c r="T79" i="54"/>
  <c r="T66" i="54" s="1"/>
  <c r="P72" i="54"/>
  <c r="AC72" i="3" s="1"/>
  <c r="U66" i="54"/>
  <c r="F133" i="54"/>
  <c r="E133" i="54"/>
  <c r="AE59" i="54"/>
  <c r="Z59" i="54"/>
  <c r="Y59" i="54"/>
  <c r="X59" i="54"/>
  <c r="W59" i="54"/>
  <c r="V59" i="54"/>
  <c r="U59" i="54"/>
  <c r="T59" i="54"/>
  <c r="G133" i="54"/>
  <c r="AE52" i="54"/>
  <c r="Z52" i="54"/>
  <c r="Y52" i="54"/>
  <c r="X52" i="54"/>
  <c r="W52" i="54"/>
  <c r="V52" i="54"/>
  <c r="U52" i="54"/>
  <c r="T52" i="54"/>
  <c r="E132" i="54"/>
  <c r="P43" i="54"/>
  <c r="AC43" i="3" s="1"/>
  <c r="AE30" i="54"/>
  <c r="Z30" i="54"/>
  <c r="Y30" i="54"/>
  <c r="X30" i="54"/>
  <c r="W30" i="54"/>
  <c r="V30" i="54"/>
  <c r="U30" i="54"/>
  <c r="T30" i="54"/>
  <c r="AE16" i="54"/>
  <c r="Z16" i="54"/>
  <c r="Y16" i="54"/>
  <c r="Y6" i="54" s="1"/>
  <c r="X16" i="54"/>
  <c r="W16" i="54"/>
  <c r="V16" i="54"/>
  <c r="U16" i="54"/>
  <c r="T16" i="54"/>
  <c r="N130" i="54"/>
  <c r="M130" i="54"/>
  <c r="L130" i="54"/>
  <c r="K130" i="54"/>
  <c r="E130" i="54"/>
  <c r="E129" i="54"/>
  <c r="B1" i="54"/>
  <c r="J127" i="54" l="1"/>
  <c r="F68" i="56"/>
  <c r="T6" i="54"/>
  <c r="U101" i="54"/>
  <c r="AC168" i="1"/>
  <c r="AC61" i="1"/>
  <c r="V101" i="54"/>
  <c r="Y127" i="54"/>
  <c r="AC147" i="2"/>
  <c r="L165" i="58"/>
  <c r="Y165" i="55"/>
  <c r="Z144" i="56"/>
  <c r="J144" i="56"/>
  <c r="K165" i="55"/>
  <c r="M165" i="57"/>
  <c r="D144" i="58"/>
  <c r="R165" i="56"/>
  <c r="AA7" i="56"/>
  <c r="AA129" i="56" s="1"/>
  <c r="P144" i="58"/>
  <c r="H165" i="58"/>
  <c r="AA68" i="57"/>
  <c r="E165" i="57"/>
  <c r="Z144" i="57"/>
  <c r="H144" i="56"/>
  <c r="J144" i="57"/>
  <c r="G144" i="57"/>
  <c r="U144" i="57"/>
  <c r="N165" i="57"/>
  <c r="V165" i="57"/>
  <c r="K144" i="58"/>
  <c r="G144" i="55"/>
  <c r="Q144" i="57"/>
  <c r="AA7" i="55"/>
  <c r="AA129" i="55" s="1"/>
  <c r="AA138" i="55"/>
  <c r="O165" i="55"/>
  <c r="AA101" i="58"/>
  <c r="AA162" i="58" s="1"/>
  <c r="E165" i="58"/>
  <c r="F165" i="55"/>
  <c r="AA101" i="55"/>
  <c r="AA162" i="55" s="1"/>
  <c r="W144" i="57"/>
  <c r="N144" i="58"/>
  <c r="I144" i="58"/>
  <c r="AA165" i="55"/>
  <c r="V165" i="56"/>
  <c r="AA34" i="57"/>
  <c r="AA30" i="57" s="1"/>
  <c r="AA131" i="57" s="1"/>
  <c r="G144" i="58"/>
  <c r="AA79" i="55"/>
  <c r="AA136" i="55" s="1"/>
  <c r="AA34" i="58"/>
  <c r="AA30" i="58" s="1"/>
  <c r="AA131" i="58" s="1"/>
  <c r="AA128" i="58" s="1"/>
  <c r="AA139" i="58"/>
  <c r="AA138" i="58" s="1"/>
  <c r="AA7" i="57"/>
  <c r="AA129" i="57" s="1"/>
  <c r="AA79" i="58"/>
  <c r="AA136" i="58" s="1"/>
  <c r="AA34" i="56"/>
  <c r="AA30" i="56" s="1"/>
  <c r="AA6" i="56" s="1"/>
  <c r="AA160" i="56" s="1"/>
  <c r="AA165" i="58"/>
  <c r="AA101" i="56"/>
  <c r="AA162" i="56" s="1"/>
  <c r="AA138" i="56"/>
  <c r="Y4" i="54"/>
  <c r="W6" i="54"/>
  <c r="W4" i="54" s="1"/>
  <c r="AE6" i="54"/>
  <c r="AE4" i="54" s="1"/>
  <c r="E162" i="54"/>
  <c r="X6" i="54"/>
  <c r="X4" i="54" s="1"/>
  <c r="E161" i="54"/>
  <c r="C137" i="54"/>
  <c r="P137" i="54" s="1"/>
  <c r="F144" i="56"/>
  <c r="AA34" i="55"/>
  <c r="AA30" i="55" s="1"/>
  <c r="AA131" i="55" s="1"/>
  <c r="U6" i="54"/>
  <c r="U4" i="54" s="1"/>
  <c r="V6" i="54"/>
  <c r="V4" i="54" s="1"/>
  <c r="Z6" i="54"/>
  <c r="Z4" i="54" s="1"/>
  <c r="W127" i="54"/>
  <c r="AE127" i="54"/>
  <c r="C147" i="54"/>
  <c r="P147" i="54" s="1"/>
  <c r="AC102" i="5"/>
  <c r="AC101" i="5" s="1"/>
  <c r="AA144" i="58"/>
  <c r="AA144" i="56"/>
  <c r="H144" i="58"/>
  <c r="X165" i="58"/>
  <c r="AC72" i="2"/>
  <c r="E135" i="54"/>
  <c r="E134" i="54" s="1"/>
  <c r="AC43" i="2"/>
  <c r="C144" i="55"/>
  <c r="C169" i="55"/>
  <c r="AE169" i="55" s="1"/>
  <c r="AA68" i="56"/>
  <c r="K68" i="56"/>
  <c r="AC90" i="39"/>
  <c r="AC61" i="2"/>
  <c r="AC59" i="2" s="1"/>
  <c r="AC133" i="2" s="1"/>
  <c r="AC90" i="40"/>
  <c r="AC34" i="41"/>
  <c r="AC30" i="41" s="1"/>
  <c r="AC131" i="41" s="1"/>
  <c r="AC52" i="41"/>
  <c r="AC132" i="41" s="1"/>
  <c r="AA131" i="56"/>
  <c r="AA128" i="56" s="1"/>
  <c r="AC106" i="5"/>
  <c r="AC13" i="40"/>
  <c r="AC7" i="40" s="1"/>
  <c r="AC59" i="40"/>
  <c r="AC133" i="40" s="1"/>
  <c r="AC106" i="40"/>
  <c r="AC140" i="40" s="1"/>
  <c r="P165" i="55"/>
  <c r="AC147" i="5"/>
  <c r="AC69" i="1"/>
  <c r="AC102" i="1"/>
  <c r="AC101" i="1" s="1"/>
  <c r="Y144" i="56"/>
  <c r="Q144" i="56"/>
  <c r="I144" i="56"/>
  <c r="AA101" i="57"/>
  <c r="AA162" i="57" s="1"/>
  <c r="AA139" i="57"/>
  <c r="AA138" i="57" s="1"/>
  <c r="AC69" i="40"/>
  <c r="AC68" i="40" s="1"/>
  <c r="AC61" i="5"/>
  <c r="AC93" i="1"/>
  <c r="AC90" i="1" s="1"/>
  <c r="AC55" i="39"/>
  <c r="AC52" i="39" s="1"/>
  <c r="AC132" i="39" s="1"/>
  <c r="AC69" i="39"/>
  <c r="AC68" i="39" s="1"/>
  <c r="AC67" i="39" s="1"/>
  <c r="AC135" i="39" s="1"/>
  <c r="AC83" i="39"/>
  <c r="AC80" i="39" s="1"/>
  <c r="AC102" i="39"/>
  <c r="AC139" i="39" s="1"/>
  <c r="AC138" i="39" s="1"/>
  <c r="AC165" i="39"/>
  <c r="AC55" i="40"/>
  <c r="AC52" i="40" s="1"/>
  <c r="AC132" i="40" s="1"/>
  <c r="AC83" i="40"/>
  <c r="AC80" i="40" s="1"/>
  <c r="AC79" i="40" s="1"/>
  <c r="AC136" i="40" s="1"/>
  <c r="AC102" i="40"/>
  <c r="AC139" i="40" s="1"/>
  <c r="AC165" i="40"/>
  <c r="AC16" i="41"/>
  <c r="AC130" i="41" s="1"/>
  <c r="AC61" i="41"/>
  <c r="AC59" i="41" s="1"/>
  <c r="AC133" i="41" s="1"/>
  <c r="AC69" i="41"/>
  <c r="AC68" i="41" s="1"/>
  <c r="AC67" i="41" s="1"/>
  <c r="AC93" i="41"/>
  <c r="AC90" i="41" s="1"/>
  <c r="AC79" i="41" s="1"/>
  <c r="AC136" i="41" s="1"/>
  <c r="X68" i="56"/>
  <c r="O68" i="56"/>
  <c r="K165" i="56"/>
  <c r="V165" i="55"/>
  <c r="O144" i="57"/>
  <c r="S68" i="56"/>
  <c r="U165" i="58"/>
  <c r="M165" i="58"/>
  <c r="AE69" i="58"/>
  <c r="C68" i="58"/>
  <c r="C169" i="57"/>
  <c r="AE169" i="57" s="1"/>
  <c r="R165" i="57"/>
  <c r="X144" i="57"/>
  <c r="P144" i="57"/>
  <c r="H144" i="57"/>
  <c r="C165" i="57"/>
  <c r="L144" i="56"/>
  <c r="U144" i="56"/>
  <c r="M144" i="56"/>
  <c r="E144" i="56"/>
  <c r="X144" i="56"/>
  <c r="AA79" i="56"/>
  <c r="C68" i="56"/>
  <c r="AE69" i="56"/>
  <c r="O144" i="56"/>
  <c r="K144" i="56"/>
  <c r="C165" i="55"/>
  <c r="J165" i="55"/>
  <c r="Z165" i="55"/>
  <c r="G165" i="56"/>
  <c r="C165" i="56"/>
  <c r="L144" i="57"/>
  <c r="D144" i="57"/>
  <c r="Y165" i="58"/>
  <c r="Q165" i="58"/>
  <c r="D165" i="55"/>
  <c r="P144" i="56"/>
  <c r="O165" i="56"/>
  <c r="U165" i="56"/>
  <c r="M165" i="56"/>
  <c r="E165" i="56"/>
  <c r="C169" i="56"/>
  <c r="AE169" i="56" s="1"/>
  <c r="AE148" i="56"/>
  <c r="C165" i="58"/>
  <c r="O165" i="58"/>
  <c r="V144" i="58"/>
  <c r="X165" i="57"/>
  <c r="P165" i="57"/>
  <c r="H165" i="57"/>
  <c r="U144" i="58"/>
  <c r="M144" i="58"/>
  <c r="H165" i="55"/>
  <c r="N165" i="55"/>
  <c r="R165" i="55"/>
  <c r="W165" i="58"/>
  <c r="AA79" i="57"/>
  <c r="D144" i="56"/>
  <c r="C144" i="56"/>
  <c r="AA165" i="56"/>
  <c r="Y165" i="56"/>
  <c r="Q165" i="56"/>
  <c r="I165" i="56"/>
  <c r="C144" i="57"/>
  <c r="C144" i="58"/>
  <c r="F144" i="58"/>
  <c r="L165" i="57"/>
  <c r="D165" i="57"/>
  <c r="K165" i="58"/>
  <c r="Y144" i="58"/>
  <c r="Q144" i="58"/>
  <c r="X165" i="55"/>
  <c r="L165" i="55"/>
  <c r="AE69" i="55"/>
  <c r="C68" i="55"/>
  <c r="AC145" i="41"/>
  <c r="AC144" i="41" s="1"/>
  <c r="AC7" i="41"/>
  <c r="AC135" i="41"/>
  <c r="AC139" i="41"/>
  <c r="AC138" i="41" s="1"/>
  <c r="AC101" i="41"/>
  <c r="AC162" i="41" s="1"/>
  <c r="AC147" i="41"/>
  <c r="AC167" i="41"/>
  <c r="AC165" i="41" s="1"/>
  <c r="AC112" i="41"/>
  <c r="AC112" i="40"/>
  <c r="AC34" i="40"/>
  <c r="AC30" i="40" s="1"/>
  <c r="AC131" i="40" s="1"/>
  <c r="AC145" i="40"/>
  <c r="AC146" i="40"/>
  <c r="AC112" i="39"/>
  <c r="AC34" i="39"/>
  <c r="AC30" i="39" s="1"/>
  <c r="AC131" i="39" s="1"/>
  <c r="AC145" i="39"/>
  <c r="AC7" i="39"/>
  <c r="AC146" i="39"/>
  <c r="AC144" i="39" s="1"/>
  <c r="AC59" i="1"/>
  <c r="AC133" i="1" s="1"/>
  <c r="AC68" i="1"/>
  <c r="AC67" i="1" s="1"/>
  <c r="AC59" i="5"/>
  <c r="AC133" i="5" s="1"/>
  <c r="T4" i="54"/>
  <c r="V127" i="54"/>
  <c r="Z127" i="54"/>
  <c r="E138" i="54"/>
  <c r="E165" i="54"/>
  <c r="T127" i="54"/>
  <c r="X127" i="54"/>
  <c r="AB166" i="41"/>
  <c r="AB141" i="41"/>
  <c r="AB102" i="41"/>
  <c r="AB137" i="41"/>
  <c r="AB74" i="41"/>
  <c r="AB46" i="41"/>
  <c r="AB31" i="41"/>
  <c r="AB13" i="41"/>
  <c r="AA148" i="41"/>
  <c r="AA169" i="41" s="1"/>
  <c r="AA147" i="41"/>
  <c r="AA167" i="41"/>
  <c r="AA166" i="41"/>
  <c r="AA137" i="41"/>
  <c r="AA49" i="41"/>
  <c r="AA46" i="41"/>
  <c r="AB148" i="41"/>
  <c r="AB169" i="41" s="1"/>
  <c r="AB147" i="41"/>
  <c r="AB167" i="41"/>
  <c r="AB38" i="41"/>
  <c r="AA141" i="41"/>
  <c r="AA74" i="41"/>
  <c r="AA31" i="41"/>
  <c r="AB141" i="40"/>
  <c r="AB137" i="40"/>
  <c r="AB83" i="40"/>
  <c r="AB80" i="40" s="1"/>
  <c r="AB55" i="40"/>
  <c r="AB49" i="40"/>
  <c r="AB46" i="40"/>
  <c r="AB38" i="40"/>
  <c r="AB35" i="40"/>
  <c r="AB34" i="40" s="1"/>
  <c r="AA148" i="40"/>
  <c r="AA169" i="40" s="1"/>
  <c r="AA147" i="40"/>
  <c r="AA167" i="40"/>
  <c r="AA141" i="40"/>
  <c r="AA74" i="40"/>
  <c r="AA49" i="40"/>
  <c r="AA46" i="40"/>
  <c r="AA38" i="40"/>
  <c r="AA35" i="40"/>
  <c r="AA8" i="40"/>
  <c r="AB148" i="40"/>
  <c r="AB169" i="40" s="1"/>
  <c r="AB168" i="40"/>
  <c r="AB167" i="40"/>
  <c r="AB31" i="40"/>
  <c r="AA166" i="40"/>
  <c r="AA145" i="40"/>
  <c r="AA137" i="40"/>
  <c r="AA31" i="40"/>
  <c r="AA167" i="39"/>
  <c r="AA145" i="39"/>
  <c r="AB167" i="39"/>
  <c r="AB166" i="39"/>
  <c r="AB106" i="39"/>
  <c r="AB140" i="39" s="1"/>
  <c r="AB137" i="39"/>
  <c r="AB49" i="39"/>
  <c r="AB35" i="39"/>
  <c r="AB31" i="39"/>
  <c r="AB13" i="39"/>
  <c r="AA106" i="39"/>
  <c r="AA140" i="39" s="1"/>
  <c r="AA137" i="39"/>
  <c r="AA74" i="39"/>
  <c r="AA49" i="39"/>
  <c r="AA46" i="39"/>
  <c r="AA35" i="39"/>
  <c r="AA31" i="39"/>
  <c r="AA8" i="39"/>
  <c r="AB148" i="39"/>
  <c r="AB169" i="39" s="1"/>
  <c r="AB168" i="39"/>
  <c r="AB145" i="39"/>
  <c r="AB141" i="39"/>
  <c r="AB46" i="39"/>
  <c r="AB38" i="39"/>
  <c r="AA148" i="39"/>
  <c r="AA169" i="39" s="1"/>
  <c r="AA168" i="39"/>
  <c r="AA141" i="39"/>
  <c r="AA102" i="39"/>
  <c r="AB148" i="1"/>
  <c r="AB169" i="1" s="1"/>
  <c r="AB115" i="1"/>
  <c r="AB168" i="1" s="1"/>
  <c r="AB86" i="1"/>
  <c r="AB85" i="1"/>
  <c r="AB64" i="1"/>
  <c r="AB63" i="1"/>
  <c r="AB62" i="1"/>
  <c r="AB60" i="1"/>
  <c r="AB56" i="1"/>
  <c r="AB54" i="1"/>
  <c r="AB50" i="1"/>
  <c r="AB28" i="1"/>
  <c r="AB27" i="1"/>
  <c r="AB26" i="1"/>
  <c r="AB24" i="1"/>
  <c r="AB23" i="1"/>
  <c r="AB18" i="1"/>
  <c r="AB11" i="1"/>
  <c r="AB10" i="1"/>
  <c r="AA115" i="1"/>
  <c r="AA168" i="1" s="1"/>
  <c r="AA114" i="1"/>
  <c r="AA113" i="1"/>
  <c r="AA166" i="1" s="1"/>
  <c r="AA137" i="1"/>
  <c r="AA86" i="1"/>
  <c r="AA85" i="1"/>
  <c r="AA64" i="1"/>
  <c r="AA63" i="1"/>
  <c r="AA62" i="1"/>
  <c r="AA60" i="1"/>
  <c r="AA58" i="1"/>
  <c r="AA57" i="1"/>
  <c r="AA56" i="1"/>
  <c r="AA54" i="1"/>
  <c r="AA53" i="1"/>
  <c r="AA51" i="1"/>
  <c r="AA50" i="1"/>
  <c r="AA48" i="1"/>
  <c r="AA45" i="1"/>
  <c r="AA42" i="1"/>
  <c r="AA41" i="1"/>
  <c r="AA40" i="1"/>
  <c r="AA39" i="1"/>
  <c r="AA37" i="1"/>
  <c r="AA36" i="1"/>
  <c r="AA33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5" i="1"/>
  <c r="AA14" i="1"/>
  <c r="AA12" i="1"/>
  <c r="AA11" i="1"/>
  <c r="AA10" i="1"/>
  <c r="AA9" i="1"/>
  <c r="AB138" i="1"/>
  <c r="AB137" i="1"/>
  <c r="AA138" i="1"/>
  <c r="AA148" i="1"/>
  <c r="AA169" i="1" s="1"/>
  <c r="AB148" i="5"/>
  <c r="AB169" i="5" s="1"/>
  <c r="AB115" i="5"/>
  <c r="AB168" i="5" s="1"/>
  <c r="AB109" i="5"/>
  <c r="AB108" i="5"/>
  <c r="AB107" i="5"/>
  <c r="AB105" i="5"/>
  <c r="AB104" i="5"/>
  <c r="AB103" i="5"/>
  <c r="AB137" i="5"/>
  <c r="AB76" i="5"/>
  <c r="AB75" i="5"/>
  <c r="AB64" i="5"/>
  <c r="AB63" i="5"/>
  <c r="AB62" i="5"/>
  <c r="AB60" i="5"/>
  <c r="AB56" i="5"/>
  <c r="AB54" i="5"/>
  <c r="AB50" i="5"/>
  <c r="AB44" i="5"/>
  <c r="AB28" i="5"/>
  <c r="AB27" i="5"/>
  <c r="AB26" i="5"/>
  <c r="AB24" i="5"/>
  <c r="AB23" i="5"/>
  <c r="AB18" i="5"/>
  <c r="AB11" i="5"/>
  <c r="AB10" i="5"/>
  <c r="AA115" i="5"/>
  <c r="AA168" i="5" s="1"/>
  <c r="AA114" i="5"/>
  <c r="AA167" i="5" s="1"/>
  <c r="AA113" i="5"/>
  <c r="AA166" i="5" s="1"/>
  <c r="AA109" i="5"/>
  <c r="AA108" i="5"/>
  <c r="AA107" i="5"/>
  <c r="AA105" i="5"/>
  <c r="AA104" i="5"/>
  <c r="AA103" i="5"/>
  <c r="AA137" i="5"/>
  <c r="AA98" i="5"/>
  <c r="AA97" i="5"/>
  <c r="AA96" i="5"/>
  <c r="AA95" i="5"/>
  <c r="AA91" i="5"/>
  <c r="AA87" i="5"/>
  <c r="AA86" i="5"/>
  <c r="AA85" i="5"/>
  <c r="AA81" i="5"/>
  <c r="AA76" i="5"/>
  <c r="AA75" i="5"/>
  <c r="AA73" i="5"/>
  <c r="AA71" i="5"/>
  <c r="AA70" i="5"/>
  <c r="AA64" i="5"/>
  <c r="AA63" i="5"/>
  <c r="AA62" i="5"/>
  <c r="AA60" i="5"/>
  <c r="AA58" i="5"/>
  <c r="AA57" i="5"/>
  <c r="AA56" i="5"/>
  <c r="AA54" i="5"/>
  <c r="AA53" i="5"/>
  <c r="AA51" i="5"/>
  <c r="AA50" i="5"/>
  <c r="AA48" i="5"/>
  <c r="AA45" i="5"/>
  <c r="AA44" i="5"/>
  <c r="AA41" i="5"/>
  <c r="AA40" i="5"/>
  <c r="AA39" i="5"/>
  <c r="AA37" i="5"/>
  <c r="AA36" i="5"/>
  <c r="AA33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5" i="5"/>
  <c r="AA14" i="5"/>
  <c r="AA12" i="5"/>
  <c r="AA11" i="5"/>
  <c r="AA10" i="5"/>
  <c r="AA9" i="5"/>
  <c r="AA148" i="5"/>
  <c r="AA169" i="5" s="1"/>
  <c r="AB138" i="5"/>
  <c r="AA138" i="5"/>
  <c r="G168" i="52"/>
  <c r="F168" i="52"/>
  <c r="E168" i="52"/>
  <c r="D168" i="52"/>
  <c r="E167" i="52"/>
  <c r="E166" i="52"/>
  <c r="AE165" i="52"/>
  <c r="Z165" i="52"/>
  <c r="Y165" i="52"/>
  <c r="X165" i="52"/>
  <c r="W165" i="52"/>
  <c r="V165" i="52"/>
  <c r="U165" i="52"/>
  <c r="T165" i="52"/>
  <c r="N165" i="52"/>
  <c r="M165" i="52"/>
  <c r="L165" i="52"/>
  <c r="K165" i="52"/>
  <c r="J165" i="52"/>
  <c r="I165" i="52"/>
  <c r="H165" i="52"/>
  <c r="C164" i="52"/>
  <c r="AE159" i="52"/>
  <c r="Z159" i="52"/>
  <c r="Y159" i="52"/>
  <c r="X159" i="52"/>
  <c r="W159" i="52"/>
  <c r="V159" i="52"/>
  <c r="U159" i="52"/>
  <c r="T159" i="52"/>
  <c r="J159" i="52"/>
  <c r="I159" i="52"/>
  <c r="H159" i="52"/>
  <c r="E148" i="52"/>
  <c r="E169" i="52" s="1"/>
  <c r="G147" i="52"/>
  <c r="F147" i="52"/>
  <c r="E147" i="52"/>
  <c r="D147" i="52"/>
  <c r="E146" i="52"/>
  <c r="E145" i="52"/>
  <c r="AE144" i="52"/>
  <c r="Z144" i="52"/>
  <c r="Y144" i="52"/>
  <c r="X144" i="52"/>
  <c r="W144" i="52"/>
  <c r="V144" i="52"/>
  <c r="U144" i="52"/>
  <c r="T144" i="52"/>
  <c r="J144" i="52"/>
  <c r="I144" i="52"/>
  <c r="H144" i="52"/>
  <c r="C143" i="52"/>
  <c r="E141" i="52"/>
  <c r="AE138" i="52"/>
  <c r="Z138" i="52"/>
  <c r="Y138" i="52"/>
  <c r="X138" i="52"/>
  <c r="W138" i="52"/>
  <c r="V138" i="52"/>
  <c r="U138" i="52"/>
  <c r="T138" i="52"/>
  <c r="J138" i="52"/>
  <c r="I138" i="52"/>
  <c r="H138" i="52"/>
  <c r="G138" i="52"/>
  <c r="F138" i="52"/>
  <c r="G137" i="52"/>
  <c r="F137" i="52"/>
  <c r="E137" i="52"/>
  <c r="D137" i="52"/>
  <c r="AE134" i="52"/>
  <c r="Z134" i="52"/>
  <c r="Y134" i="52"/>
  <c r="X134" i="52"/>
  <c r="W134" i="52"/>
  <c r="W127" i="52" s="1"/>
  <c r="V134" i="52"/>
  <c r="U134" i="52"/>
  <c r="T134" i="52"/>
  <c r="J134" i="52"/>
  <c r="I134" i="52"/>
  <c r="H134" i="52"/>
  <c r="AE128" i="52"/>
  <c r="AE127" i="52" s="1"/>
  <c r="Z128" i="52"/>
  <c r="Y128" i="52"/>
  <c r="X128" i="52"/>
  <c r="W128" i="52"/>
  <c r="V128" i="52"/>
  <c r="V127" i="52" s="1"/>
  <c r="U128" i="52"/>
  <c r="T128" i="52"/>
  <c r="J128" i="52"/>
  <c r="I128" i="52"/>
  <c r="H128" i="52"/>
  <c r="C115" i="52"/>
  <c r="P115" i="52" s="1"/>
  <c r="AE106" i="52"/>
  <c r="Z106" i="52"/>
  <c r="Y106" i="52"/>
  <c r="X106" i="52"/>
  <c r="W106" i="52"/>
  <c r="V106" i="52"/>
  <c r="U106" i="52"/>
  <c r="T106" i="52"/>
  <c r="E140" i="52"/>
  <c r="AE102" i="52"/>
  <c r="AE101" i="52" s="1"/>
  <c r="Z102" i="52"/>
  <c r="Y102" i="52"/>
  <c r="X102" i="52"/>
  <c r="W102" i="52"/>
  <c r="V102" i="52"/>
  <c r="U102" i="52"/>
  <c r="T102" i="52"/>
  <c r="E139" i="52"/>
  <c r="U101" i="52"/>
  <c r="E162" i="52"/>
  <c r="C100" i="52"/>
  <c r="P100" i="52" s="1"/>
  <c r="C99" i="52"/>
  <c r="P99" i="52" s="1"/>
  <c r="C94" i="52"/>
  <c r="P94" i="52" s="1"/>
  <c r="C92" i="52"/>
  <c r="P92" i="52" s="1"/>
  <c r="C89" i="52"/>
  <c r="P89" i="52" s="1"/>
  <c r="C88" i="52"/>
  <c r="P88" i="52" s="1"/>
  <c r="C84" i="52"/>
  <c r="P84" i="52" s="1"/>
  <c r="G136" i="52"/>
  <c r="C82" i="52"/>
  <c r="P82" i="52" s="1"/>
  <c r="AE79" i="52"/>
  <c r="Z79" i="52"/>
  <c r="Z66" i="52" s="1"/>
  <c r="Y79" i="52"/>
  <c r="Y66" i="52" s="1"/>
  <c r="X79" i="52"/>
  <c r="X66" i="52" s="1"/>
  <c r="W79" i="52"/>
  <c r="V79" i="52"/>
  <c r="V66" i="52" s="1"/>
  <c r="U79" i="52"/>
  <c r="U66" i="52" s="1"/>
  <c r="T79" i="52"/>
  <c r="T66" i="52" s="1"/>
  <c r="C77" i="52"/>
  <c r="P77" i="52" s="1"/>
  <c r="C72" i="52"/>
  <c r="P72" i="52" s="1"/>
  <c r="G135" i="52"/>
  <c r="W66" i="52"/>
  <c r="AE66" i="52"/>
  <c r="C64" i="52"/>
  <c r="P64" i="52" s="1"/>
  <c r="C63" i="52"/>
  <c r="P63" i="52" s="1"/>
  <c r="C62" i="52"/>
  <c r="P62" i="52" s="1"/>
  <c r="F133" i="52"/>
  <c r="D133" i="52"/>
  <c r="C60" i="52"/>
  <c r="P60" i="52" s="1"/>
  <c r="AE59" i="52"/>
  <c r="Z59" i="52"/>
  <c r="Y59" i="52"/>
  <c r="X59" i="52"/>
  <c r="W59" i="52"/>
  <c r="V59" i="52"/>
  <c r="U59" i="52"/>
  <c r="T59" i="52"/>
  <c r="G133" i="52"/>
  <c r="C56" i="52"/>
  <c r="P56" i="52" s="1"/>
  <c r="AE52" i="52"/>
  <c r="Z52" i="52"/>
  <c r="Y52" i="52"/>
  <c r="X52" i="52"/>
  <c r="W52" i="52"/>
  <c r="V52" i="52"/>
  <c r="U52" i="52"/>
  <c r="T52" i="52"/>
  <c r="E132" i="52"/>
  <c r="C50" i="52"/>
  <c r="P50" i="52" s="1"/>
  <c r="C43" i="52"/>
  <c r="P43" i="52" s="1"/>
  <c r="AE30" i="52"/>
  <c r="Z30" i="52"/>
  <c r="Y30" i="52"/>
  <c r="X30" i="52"/>
  <c r="X6" i="52" s="1"/>
  <c r="W30" i="52"/>
  <c r="V30" i="52"/>
  <c r="U30" i="52"/>
  <c r="T30" i="52"/>
  <c r="C28" i="52"/>
  <c r="P28" i="52" s="1"/>
  <c r="C27" i="52"/>
  <c r="P27" i="52" s="1"/>
  <c r="C26" i="52"/>
  <c r="P26" i="52" s="1"/>
  <c r="C24" i="52"/>
  <c r="P24" i="52" s="1"/>
  <c r="C23" i="52"/>
  <c r="P23" i="52" s="1"/>
  <c r="C18" i="52"/>
  <c r="P18" i="52" s="1"/>
  <c r="C17" i="52"/>
  <c r="AE16" i="52"/>
  <c r="Z16" i="52"/>
  <c r="Y16" i="52"/>
  <c r="X16" i="52"/>
  <c r="W16" i="52"/>
  <c r="V16" i="52"/>
  <c r="U16" i="52"/>
  <c r="T16" i="52"/>
  <c r="T6" i="52" s="1"/>
  <c r="N130" i="52"/>
  <c r="M130" i="52"/>
  <c r="L130" i="52"/>
  <c r="K130" i="52"/>
  <c r="E130" i="52"/>
  <c r="C11" i="52"/>
  <c r="P11" i="52" s="1"/>
  <c r="C10" i="52"/>
  <c r="P10" i="52" s="1"/>
  <c r="E129" i="52"/>
  <c r="C5" i="52"/>
  <c r="P5" i="52" s="1"/>
  <c r="AB63" i="3"/>
  <c r="B1" i="52"/>
  <c r="L130" i="53"/>
  <c r="G168" i="53"/>
  <c r="F168" i="53"/>
  <c r="E168" i="53"/>
  <c r="D168" i="53"/>
  <c r="G167" i="53"/>
  <c r="E167" i="53"/>
  <c r="D167" i="53"/>
  <c r="F166" i="53"/>
  <c r="E166" i="53"/>
  <c r="AE165" i="53"/>
  <c r="Z165" i="53"/>
  <c r="Y165" i="53"/>
  <c r="X165" i="53"/>
  <c r="W165" i="53"/>
  <c r="V165" i="53"/>
  <c r="U165" i="53"/>
  <c r="T165" i="53"/>
  <c r="N165" i="53"/>
  <c r="M165" i="53"/>
  <c r="L165" i="53"/>
  <c r="K165" i="53"/>
  <c r="J165" i="53"/>
  <c r="I165" i="53"/>
  <c r="H165" i="53"/>
  <c r="C164" i="53"/>
  <c r="AE159" i="53"/>
  <c r="Z159" i="53"/>
  <c r="Y159" i="53"/>
  <c r="X159" i="53"/>
  <c r="W159" i="53"/>
  <c r="V159" i="53"/>
  <c r="U159" i="53"/>
  <c r="T159" i="53"/>
  <c r="J159" i="53"/>
  <c r="I159" i="53"/>
  <c r="H159" i="53"/>
  <c r="E148" i="53"/>
  <c r="E169" i="53" s="1"/>
  <c r="D148" i="53"/>
  <c r="G147" i="53"/>
  <c r="F147" i="53"/>
  <c r="E147" i="53"/>
  <c r="D147" i="53"/>
  <c r="C147" i="53" s="1"/>
  <c r="E146" i="53"/>
  <c r="D146" i="53"/>
  <c r="F145" i="53"/>
  <c r="E145" i="53"/>
  <c r="AE144" i="53"/>
  <c r="Z144" i="53"/>
  <c r="Y144" i="53"/>
  <c r="X144" i="53"/>
  <c r="W144" i="53"/>
  <c r="V144" i="53"/>
  <c r="U144" i="53"/>
  <c r="T144" i="53"/>
  <c r="N144" i="53"/>
  <c r="M144" i="53"/>
  <c r="L144" i="53"/>
  <c r="K144" i="53"/>
  <c r="J144" i="53"/>
  <c r="I144" i="53"/>
  <c r="H144" i="53"/>
  <c r="C143" i="53"/>
  <c r="M141" i="53"/>
  <c r="E141" i="53"/>
  <c r="C141" i="53" s="1"/>
  <c r="P141" i="53" s="1"/>
  <c r="D141" i="53"/>
  <c r="AE138" i="53"/>
  <c r="Z138" i="53"/>
  <c r="Y138" i="53"/>
  <c r="X138" i="53"/>
  <c r="W138" i="53"/>
  <c r="V138" i="53"/>
  <c r="U138" i="53"/>
  <c r="U127" i="53" s="1"/>
  <c r="T138" i="53"/>
  <c r="J138" i="53"/>
  <c r="I138" i="53"/>
  <c r="H138" i="53"/>
  <c r="G138" i="53"/>
  <c r="F138" i="53"/>
  <c r="M137" i="53"/>
  <c r="G137" i="53"/>
  <c r="F137" i="53"/>
  <c r="E137" i="53"/>
  <c r="D137" i="53"/>
  <c r="AE134" i="53"/>
  <c r="Z134" i="53"/>
  <c r="Y134" i="53"/>
  <c r="X134" i="53"/>
  <c r="W134" i="53"/>
  <c r="V134" i="53"/>
  <c r="U134" i="53"/>
  <c r="T134" i="53"/>
  <c r="J134" i="53"/>
  <c r="I134" i="53"/>
  <c r="H134" i="53"/>
  <c r="N130" i="53"/>
  <c r="M130" i="53"/>
  <c r="K130" i="53"/>
  <c r="AE128" i="53"/>
  <c r="AE127" i="53" s="1"/>
  <c r="Z128" i="53"/>
  <c r="Z127" i="53" s="1"/>
  <c r="Y128" i="53"/>
  <c r="X128" i="53"/>
  <c r="W128" i="53"/>
  <c r="V128" i="53"/>
  <c r="U128" i="53"/>
  <c r="T128" i="53"/>
  <c r="J128" i="53"/>
  <c r="I128" i="53"/>
  <c r="H128" i="53"/>
  <c r="C116" i="53"/>
  <c r="P116" i="53" s="1"/>
  <c r="C115" i="53"/>
  <c r="P115" i="53" s="1"/>
  <c r="G146" i="53"/>
  <c r="C114" i="53"/>
  <c r="P114" i="53" s="1"/>
  <c r="D166" i="53"/>
  <c r="C113" i="53"/>
  <c r="P113" i="53" s="1"/>
  <c r="C112" i="53"/>
  <c r="N141" i="53"/>
  <c r="L141" i="53"/>
  <c r="K141" i="53"/>
  <c r="C109" i="53"/>
  <c r="P109" i="53" s="1"/>
  <c r="L140" i="53"/>
  <c r="C108" i="53"/>
  <c r="P108" i="53" s="1"/>
  <c r="N140" i="53"/>
  <c r="K140" i="53"/>
  <c r="AE106" i="53"/>
  <c r="Z106" i="53"/>
  <c r="Y106" i="53"/>
  <c r="X106" i="53"/>
  <c r="W106" i="53"/>
  <c r="V106" i="53"/>
  <c r="U106" i="53"/>
  <c r="T106" i="53"/>
  <c r="M140" i="53"/>
  <c r="E140" i="53"/>
  <c r="C105" i="53"/>
  <c r="P105" i="53" s="1"/>
  <c r="M139" i="53"/>
  <c r="L139" i="53"/>
  <c r="C103" i="53"/>
  <c r="P103" i="53" s="1"/>
  <c r="AE102" i="53"/>
  <c r="Z102" i="53"/>
  <c r="Y102" i="53"/>
  <c r="X102" i="53"/>
  <c r="X101" i="53" s="1"/>
  <c r="W102" i="53"/>
  <c r="W101" i="53" s="1"/>
  <c r="V102" i="53"/>
  <c r="U102" i="53"/>
  <c r="T102" i="53"/>
  <c r="T101" i="53" s="1"/>
  <c r="E139" i="53"/>
  <c r="E162" i="53"/>
  <c r="N137" i="53"/>
  <c r="L137" i="53"/>
  <c r="K137" i="53"/>
  <c r="C100" i="53"/>
  <c r="P100" i="53" s="1"/>
  <c r="C99" i="53"/>
  <c r="P99" i="53" s="1"/>
  <c r="C98" i="53"/>
  <c r="P98" i="53" s="1"/>
  <c r="C97" i="53"/>
  <c r="P97" i="53" s="1"/>
  <c r="C96" i="53"/>
  <c r="P96" i="53" s="1"/>
  <c r="C94" i="53"/>
  <c r="P94" i="53" s="1"/>
  <c r="C92" i="53"/>
  <c r="P92" i="53" s="1"/>
  <c r="C91" i="53"/>
  <c r="P91" i="53" s="1"/>
  <c r="AA91" i="3" s="1"/>
  <c r="C89" i="53"/>
  <c r="P89" i="53" s="1"/>
  <c r="C88" i="53"/>
  <c r="P88" i="53" s="1"/>
  <c r="C87" i="53"/>
  <c r="P87" i="53" s="1"/>
  <c r="C86" i="53"/>
  <c r="P86" i="53" s="1"/>
  <c r="C85" i="53"/>
  <c r="P85" i="53" s="1"/>
  <c r="C84" i="53"/>
  <c r="P84" i="53" s="1"/>
  <c r="C82" i="53"/>
  <c r="P82" i="53" s="1"/>
  <c r="C81" i="53"/>
  <c r="P81" i="53" s="1"/>
  <c r="AE79" i="53"/>
  <c r="AE66" i="53" s="1"/>
  <c r="Z79" i="53"/>
  <c r="Y79" i="53"/>
  <c r="Y66" i="53" s="1"/>
  <c r="X79" i="53"/>
  <c r="W79" i="53"/>
  <c r="W66" i="53" s="1"/>
  <c r="V79" i="53"/>
  <c r="U79" i="53"/>
  <c r="T79" i="53"/>
  <c r="C77" i="53"/>
  <c r="P77" i="53" s="1"/>
  <c r="C76" i="53"/>
  <c r="P76" i="53" s="1"/>
  <c r="C75" i="53"/>
  <c r="AA75" i="2" s="1"/>
  <c r="C73" i="53"/>
  <c r="P73" i="53" s="1"/>
  <c r="C72" i="53"/>
  <c r="P72" i="53" s="1"/>
  <c r="C71" i="53"/>
  <c r="P71" i="53" s="1"/>
  <c r="C70" i="53"/>
  <c r="P70" i="53" s="1"/>
  <c r="Z66" i="53"/>
  <c r="U66" i="53"/>
  <c r="V66" i="53"/>
  <c r="C64" i="53"/>
  <c r="P64" i="53" s="1"/>
  <c r="L133" i="53"/>
  <c r="C63" i="53"/>
  <c r="P63" i="53" s="1"/>
  <c r="C62" i="53"/>
  <c r="F133" i="53"/>
  <c r="E133" i="53"/>
  <c r="D133" i="53"/>
  <c r="M133" i="53"/>
  <c r="C60" i="53"/>
  <c r="P60" i="53" s="1"/>
  <c r="AE59" i="53"/>
  <c r="Z59" i="53"/>
  <c r="Y59" i="53"/>
  <c r="X59" i="53"/>
  <c r="W59" i="53"/>
  <c r="V59" i="53"/>
  <c r="U59" i="53"/>
  <c r="T59" i="53"/>
  <c r="G133" i="53"/>
  <c r="C58" i="53"/>
  <c r="P58" i="53" s="1"/>
  <c r="G132" i="53"/>
  <c r="C57" i="53"/>
  <c r="P57" i="53" s="1"/>
  <c r="K132" i="53"/>
  <c r="C56" i="53"/>
  <c r="L132" i="53"/>
  <c r="E132" i="53"/>
  <c r="C54" i="53"/>
  <c r="AA54" i="2" s="1"/>
  <c r="C53" i="53"/>
  <c r="P53" i="53" s="1"/>
  <c r="AE52" i="53"/>
  <c r="Z52" i="53"/>
  <c r="Y52" i="53"/>
  <c r="X52" i="53"/>
  <c r="W52" i="53"/>
  <c r="V52" i="53"/>
  <c r="U52" i="53"/>
  <c r="T52" i="53"/>
  <c r="D132" i="53"/>
  <c r="C51" i="53"/>
  <c r="P51" i="53" s="1"/>
  <c r="C50" i="53"/>
  <c r="P50" i="53" s="1"/>
  <c r="C48" i="53"/>
  <c r="P48" i="53" s="1"/>
  <c r="C46" i="53"/>
  <c r="C45" i="53"/>
  <c r="C44" i="53"/>
  <c r="C43" i="53"/>
  <c r="P43" i="53" s="1"/>
  <c r="C42" i="53"/>
  <c r="P42" i="53" s="1"/>
  <c r="C41" i="53"/>
  <c r="AA41" i="2" s="1"/>
  <c r="C40" i="53"/>
  <c r="C39" i="53"/>
  <c r="P39" i="53" s="1"/>
  <c r="C37" i="53"/>
  <c r="P37" i="53" s="1"/>
  <c r="C36" i="53"/>
  <c r="P36" i="53" s="1"/>
  <c r="C33" i="53"/>
  <c r="P33" i="53" s="1"/>
  <c r="C31" i="53"/>
  <c r="AE30" i="53"/>
  <c r="Z30" i="53"/>
  <c r="Y30" i="53"/>
  <c r="X30" i="53"/>
  <c r="W30" i="53"/>
  <c r="V30" i="53"/>
  <c r="U30" i="53"/>
  <c r="T30" i="53"/>
  <c r="C29" i="53"/>
  <c r="AA29" i="2" s="1"/>
  <c r="C28" i="53"/>
  <c r="C27" i="53"/>
  <c r="P27" i="53" s="1"/>
  <c r="C26" i="53"/>
  <c r="P26" i="53" s="1"/>
  <c r="C25" i="53"/>
  <c r="AA25" i="2" s="1"/>
  <c r="C24" i="53"/>
  <c r="P24" i="53" s="1"/>
  <c r="AA24" i="3" s="1"/>
  <c r="C23" i="53"/>
  <c r="P23" i="53" s="1"/>
  <c r="C22" i="53"/>
  <c r="P22" i="53" s="1"/>
  <c r="G130" i="53"/>
  <c r="C21" i="53"/>
  <c r="AA21" i="2" s="1"/>
  <c r="C20" i="53"/>
  <c r="P20" i="53" s="1"/>
  <c r="F130" i="53"/>
  <c r="C19" i="53"/>
  <c r="C18" i="53"/>
  <c r="AA18" i="2" s="1"/>
  <c r="C17" i="53"/>
  <c r="P17" i="53" s="1"/>
  <c r="AE16" i="53"/>
  <c r="Z16" i="53"/>
  <c r="Y16" i="53"/>
  <c r="Y6" i="53" s="1"/>
  <c r="X16" i="53"/>
  <c r="X6" i="53" s="1"/>
  <c r="W16" i="53"/>
  <c r="V16" i="53"/>
  <c r="U16" i="53"/>
  <c r="U6" i="53" s="1"/>
  <c r="T16" i="53"/>
  <c r="E130" i="53"/>
  <c r="C15" i="53"/>
  <c r="C14" i="53"/>
  <c r="P14" i="53" s="1"/>
  <c r="C12" i="53"/>
  <c r="P12" i="53" s="1"/>
  <c r="C11" i="53"/>
  <c r="P11" i="53" s="1"/>
  <c r="C10" i="53"/>
  <c r="P10" i="53" s="1"/>
  <c r="C9" i="53"/>
  <c r="P9" i="53" s="1"/>
  <c r="E129" i="53"/>
  <c r="C5" i="53"/>
  <c r="AA5" i="2" s="1"/>
  <c r="B1" i="53"/>
  <c r="P147" i="53" l="1"/>
  <c r="T6" i="53"/>
  <c r="X101" i="52"/>
  <c r="W101" i="52"/>
  <c r="AB11" i="2"/>
  <c r="V6" i="53"/>
  <c r="AB23" i="2"/>
  <c r="Y101" i="52"/>
  <c r="C137" i="52"/>
  <c r="P137" i="52" s="1"/>
  <c r="AB27" i="2"/>
  <c r="AC101" i="39"/>
  <c r="AC162" i="39" s="1"/>
  <c r="C137" i="53"/>
  <c r="P137" i="53" s="1"/>
  <c r="AB60" i="2"/>
  <c r="T4" i="52"/>
  <c r="Y127" i="53"/>
  <c r="E165" i="53"/>
  <c r="T101" i="52"/>
  <c r="J127" i="52"/>
  <c r="AB147" i="5"/>
  <c r="Z6" i="53"/>
  <c r="V127" i="53"/>
  <c r="AE101" i="53"/>
  <c r="C167" i="53"/>
  <c r="AA31" i="1"/>
  <c r="AA46" i="1"/>
  <c r="AA31" i="5"/>
  <c r="AA46" i="5"/>
  <c r="AA49" i="5"/>
  <c r="AA128" i="55"/>
  <c r="AA6" i="57"/>
  <c r="AA160" i="57" s="1"/>
  <c r="AA6" i="58"/>
  <c r="AA160" i="58" s="1"/>
  <c r="AA83" i="5"/>
  <c r="AA80" i="5" s="1"/>
  <c r="AA128" i="57"/>
  <c r="AA49" i="1"/>
  <c r="AA38" i="5"/>
  <c r="AA38" i="1"/>
  <c r="AB17" i="2"/>
  <c r="AA6" i="55"/>
  <c r="AA160" i="55" s="1"/>
  <c r="AB63" i="2"/>
  <c r="AB84" i="2"/>
  <c r="AB88" i="2"/>
  <c r="AB94" i="2"/>
  <c r="AB100" i="2"/>
  <c r="AB137" i="2" s="1"/>
  <c r="E138" i="52"/>
  <c r="C147" i="52"/>
  <c r="P147" i="52" s="1"/>
  <c r="C168" i="52"/>
  <c r="AB5" i="2"/>
  <c r="AB10" i="2"/>
  <c r="AB18" i="2"/>
  <c r="AB24" i="2"/>
  <c r="AB26" i="2"/>
  <c r="AB28" i="2"/>
  <c r="AB50" i="2"/>
  <c r="AB56" i="2"/>
  <c r="AB62" i="2"/>
  <c r="AB64" i="2"/>
  <c r="AB77" i="2"/>
  <c r="AB82" i="2"/>
  <c r="AB89" i="2"/>
  <c r="AB92" i="2"/>
  <c r="AB99" i="2"/>
  <c r="AB115" i="2"/>
  <c r="AB147" i="2" s="1"/>
  <c r="AB61" i="5"/>
  <c r="AB59" i="5" s="1"/>
  <c r="AB133" i="5" s="1"/>
  <c r="P15" i="53"/>
  <c r="AA15" i="3" s="1"/>
  <c r="P19" i="53"/>
  <c r="AA19" i="3" s="1"/>
  <c r="P40" i="53"/>
  <c r="AA40" i="3" s="1"/>
  <c r="P44" i="53"/>
  <c r="AA44" i="3" s="1"/>
  <c r="P62" i="53"/>
  <c r="AA62" i="3" s="1"/>
  <c r="AA10" i="2"/>
  <c r="AA12" i="2"/>
  <c r="AA15" i="2"/>
  <c r="AA23" i="2"/>
  <c r="AA27" i="2"/>
  <c r="AA36" i="2"/>
  <c r="AA39" i="2"/>
  <c r="AA44" i="2"/>
  <c r="AA48" i="2"/>
  <c r="AA51" i="2"/>
  <c r="AA57" i="2"/>
  <c r="AA60" i="2"/>
  <c r="AA63" i="2"/>
  <c r="AA70" i="2"/>
  <c r="AA77" i="2"/>
  <c r="AA82" i="2"/>
  <c r="AA85" i="2"/>
  <c r="AA87" i="2"/>
  <c r="AA89" i="2"/>
  <c r="AA92" i="2"/>
  <c r="AA97" i="2"/>
  <c r="AA99" i="2"/>
  <c r="AA103" i="2"/>
  <c r="AA105" i="2"/>
  <c r="AA108" i="2"/>
  <c r="AA113" i="2"/>
  <c r="AA145" i="2" s="1"/>
  <c r="AA115" i="2"/>
  <c r="AA168" i="2" s="1"/>
  <c r="P25" i="53"/>
  <c r="AA25" i="3" s="1"/>
  <c r="P29" i="53"/>
  <c r="AA29" i="3" s="1"/>
  <c r="P54" i="53"/>
  <c r="AA54" i="3" s="1"/>
  <c r="P5" i="53"/>
  <c r="AA5" i="3" s="1"/>
  <c r="P18" i="53"/>
  <c r="AA18" i="3" s="1"/>
  <c r="P21" i="53"/>
  <c r="AA21" i="3" s="1"/>
  <c r="P28" i="53"/>
  <c r="AA28" i="3" s="1"/>
  <c r="P41" i="53"/>
  <c r="AA41" i="3" s="1"/>
  <c r="P45" i="53"/>
  <c r="AA45" i="3" s="1"/>
  <c r="P56" i="53"/>
  <c r="AA56" i="3" s="1"/>
  <c r="P75" i="53"/>
  <c r="AA75" i="3" s="1"/>
  <c r="E138" i="53"/>
  <c r="AA9" i="2"/>
  <c r="AA11" i="2"/>
  <c r="AA14" i="2"/>
  <c r="AA17" i="2"/>
  <c r="AA19" i="2"/>
  <c r="AA22" i="2"/>
  <c r="AA24" i="2"/>
  <c r="AA26" i="2"/>
  <c r="AA28" i="2"/>
  <c r="AA33" i="2"/>
  <c r="AA37" i="2"/>
  <c r="AA40" i="2"/>
  <c r="AA42" i="2"/>
  <c r="AA45" i="2"/>
  <c r="AA50" i="2"/>
  <c r="AA53" i="2"/>
  <c r="AA56" i="2"/>
  <c r="AA58" i="2"/>
  <c r="AA62" i="2"/>
  <c r="AA64" i="2"/>
  <c r="AA61" i="2" s="1"/>
  <c r="AA59" i="2" s="1"/>
  <c r="AA133" i="2" s="1"/>
  <c r="AA71" i="2"/>
  <c r="AA76" i="2"/>
  <c r="AA74" i="2" s="1"/>
  <c r="AA81" i="2"/>
  <c r="AA84" i="2"/>
  <c r="AA86" i="2"/>
  <c r="AA88" i="2"/>
  <c r="AA91" i="2"/>
  <c r="AA94" i="2"/>
  <c r="AA96" i="2"/>
  <c r="AA98" i="2"/>
  <c r="AA100" i="2"/>
  <c r="AA137" i="2" s="1"/>
  <c r="AA109" i="2"/>
  <c r="AA141" i="2" s="1"/>
  <c r="AA114" i="2"/>
  <c r="AA116" i="2"/>
  <c r="AA148" i="2" s="1"/>
  <c r="AA169" i="2" s="1"/>
  <c r="V4" i="53"/>
  <c r="G134" i="52"/>
  <c r="E136" i="52"/>
  <c r="E133" i="52"/>
  <c r="C59" i="52"/>
  <c r="V101" i="53"/>
  <c r="Z101" i="53"/>
  <c r="Z4" i="53" s="1"/>
  <c r="X4" i="52"/>
  <c r="V6" i="52"/>
  <c r="Z6" i="52"/>
  <c r="Z4" i="52" s="1"/>
  <c r="C61" i="52"/>
  <c r="W6" i="53"/>
  <c r="AE6" i="53"/>
  <c r="AE4" i="53" s="1"/>
  <c r="N135" i="53"/>
  <c r="M162" i="53"/>
  <c r="J127" i="53"/>
  <c r="H127" i="53"/>
  <c r="I127" i="53"/>
  <c r="W6" i="52"/>
  <c r="W4" i="52" s="1"/>
  <c r="AE6" i="52"/>
  <c r="AE4" i="52" s="1"/>
  <c r="Z127" i="52"/>
  <c r="T127" i="52"/>
  <c r="X127" i="52"/>
  <c r="H127" i="52"/>
  <c r="U127" i="52"/>
  <c r="Y127" i="52"/>
  <c r="C8" i="53"/>
  <c r="C13" i="53"/>
  <c r="C83" i="53"/>
  <c r="U101" i="53"/>
  <c r="Y101" i="53"/>
  <c r="Y4" i="53" s="1"/>
  <c r="W127" i="53"/>
  <c r="T127" i="53"/>
  <c r="X127" i="53"/>
  <c r="U6" i="52"/>
  <c r="U4" i="52" s="1"/>
  <c r="Y6" i="52"/>
  <c r="E131" i="52"/>
  <c r="E128" i="52" s="1"/>
  <c r="V101" i="52"/>
  <c r="Z101" i="52"/>
  <c r="I127" i="52"/>
  <c r="AA74" i="5"/>
  <c r="AA102" i="5"/>
  <c r="G135" i="54"/>
  <c r="AA72" i="2"/>
  <c r="AB72" i="2"/>
  <c r="C69" i="53"/>
  <c r="F135" i="53"/>
  <c r="AA73" i="2"/>
  <c r="E161" i="52"/>
  <c r="AA43" i="2"/>
  <c r="AB43" i="2"/>
  <c r="AC138" i="40"/>
  <c r="AC101" i="40"/>
  <c r="AC162" i="40" s="1"/>
  <c r="AC79" i="39"/>
  <c r="AC136" i="39" s="1"/>
  <c r="AC67" i="40"/>
  <c r="AC135" i="40" s="1"/>
  <c r="AC134" i="40" s="1"/>
  <c r="AB61" i="2"/>
  <c r="AB59" i="2" s="1"/>
  <c r="AB133" i="2" s="1"/>
  <c r="AA13" i="5"/>
  <c r="AA74" i="1"/>
  <c r="AA38" i="41"/>
  <c r="AB49" i="41"/>
  <c r="AC134" i="41"/>
  <c r="AA69" i="5"/>
  <c r="AA106" i="5"/>
  <c r="AB74" i="5"/>
  <c r="AB61" i="1"/>
  <c r="AB59" i="1" s="1"/>
  <c r="AB133" i="1" s="1"/>
  <c r="AA93" i="40"/>
  <c r="AB102" i="40"/>
  <c r="AB139" i="40" s="1"/>
  <c r="AB106" i="5"/>
  <c r="AA8" i="1"/>
  <c r="AA13" i="1"/>
  <c r="AA35" i="1"/>
  <c r="AA106" i="1"/>
  <c r="AB74" i="1"/>
  <c r="AA146" i="39"/>
  <c r="AA16" i="39"/>
  <c r="AA130" i="39" s="1"/>
  <c r="AA55" i="39"/>
  <c r="AA52" i="39" s="1"/>
  <c r="AA132" i="39" s="1"/>
  <c r="AA69" i="39"/>
  <c r="AA68" i="39" s="1"/>
  <c r="AA67" i="39" s="1"/>
  <c r="AA135" i="39" s="1"/>
  <c r="AA93" i="39"/>
  <c r="AA90" i="39" s="1"/>
  <c r="AB61" i="39"/>
  <c r="AB59" i="39" s="1"/>
  <c r="AB133" i="39" s="1"/>
  <c r="AA8" i="41"/>
  <c r="AA13" i="41"/>
  <c r="AA7" i="41" s="1"/>
  <c r="AA35" i="41"/>
  <c r="AA106" i="41"/>
  <c r="AA140" i="41" s="1"/>
  <c r="AB8" i="41"/>
  <c r="AB7" i="41" s="1"/>
  <c r="AB129" i="41" s="1"/>
  <c r="AB35" i="41"/>
  <c r="AB34" i="41" s="1"/>
  <c r="AB30" i="41" s="1"/>
  <c r="AB131" i="41" s="1"/>
  <c r="AB55" i="41"/>
  <c r="AB52" i="41" s="1"/>
  <c r="AB132" i="41" s="1"/>
  <c r="AB83" i="41"/>
  <c r="AB80" i="41" s="1"/>
  <c r="AB106" i="41"/>
  <c r="AB140" i="41" s="1"/>
  <c r="AE68" i="58"/>
  <c r="AA136" i="56"/>
  <c r="AE68" i="56"/>
  <c r="AE68" i="55"/>
  <c r="AA136" i="57"/>
  <c r="AC66" i="41"/>
  <c r="AC161" i="41" s="1"/>
  <c r="AC6" i="41"/>
  <c r="AC129" i="41"/>
  <c r="AC128" i="41" s="1"/>
  <c r="AC144" i="40"/>
  <c r="AC6" i="40"/>
  <c r="AC129" i="40"/>
  <c r="AC128" i="40" s="1"/>
  <c r="AC6" i="39"/>
  <c r="AC129" i="39"/>
  <c r="AC128" i="39" s="1"/>
  <c r="AC66" i="39"/>
  <c r="AC161" i="39" s="1"/>
  <c r="AC134" i="39"/>
  <c r="AC135" i="1"/>
  <c r="AA146" i="1"/>
  <c r="AA167" i="1"/>
  <c r="AA165" i="1" s="1"/>
  <c r="AB102" i="5"/>
  <c r="AB101" i="5" s="1"/>
  <c r="AA16" i="1"/>
  <c r="AA130" i="1" s="1"/>
  <c r="AA61" i="1"/>
  <c r="AA59" i="1" s="1"/>
  <c r="AA133" i="1" s="1"/>
  <c r="AA93" i="1"/>
  <c r="AA90" i="1" s="1"/>
  <c r="AB69" i="1"/>
  <c r="AB83" i="1"/>
  <c r="AB80" i="1" s="1"/>
  <c r="AB93" i="1"/>
  <c r="AB90" i="1" s="1"/>
  <c r="AB102" i="1"/>
  <c r="AA8" i="5"/>
  <c r="AA16" i="5"/>
  <c r="AA130" i="5" s="1"/>
  <c r="AA35" i="5"/>
  <c r="AA55" i="5"/>
  <c r="AA52" i="5" s="1"/>
  <c r="AA132" i="5" s="1"/>
  <c r="AA61" i="5"/>
  <c r="AA59" i="5" s="1"/>
  <c r="AA133" i="5" s="1"/>
  <c r="AA93" i="5"/>
  <c r="AA90" i="5" s="1"/>
  <c r="AA144" i="39"/>
  <c r="AA13" i="39"/>
  <c r="AA34" i="40"/>
  <c r="AA30" i="40" s="1"/>
  <c r="AA131" i="40" s="1"/>
  <c r="AA69" i="40"/>
  <c r="AA68" i="40" s="1"/>
  <c r="AA102" i="40"/>
  <c r="AB8" i="40"/>
  <c r="AB69" i="40"/>
  <c r="AB74" i="40"/>
  <c r="AA55" i="1"/>
  <c r="AA52" i="1" s="1"/>
  <c r="AA132" i="1" s="1"/>
  <c r="AA69" i="1"/>
  <c r="AA68" i="1" s="1"/>
  <c r="AA67" i="1" s="1"/>
  <c r="AA83" i="1"/>
  <c r="AA80" i="1" s="1"/>
  <c r="AA102" i="1"/>
  <c r="AB106" i="1"/>
  <c r="AA38" i="39"/>
  <c r="AA34" i="39" s="1"/>
  <c r="AA30" i="39" s="1"/>
  <c r="AA131" i="39" s="1"/>
  <c r="AA61" i="39"/>
  <c r="AA59" i="39" s="1"/>
  <c r="AA133" i="39" s="1"/>
  <c r="AA83" i="39"/>
  <c r="AA80" i="39" s="1"/>
  <c r="AB8" i="39"/>
  <c r="AB7" i="39" s="1"/>
  <c r="AB129" i="39" s="1"/>
  <c r="AB16" i="39"/>
  <c r="AB130" i="39" s="1"/>
  <c r="AB34" i="39"/>
  <c r="AB55" i="39"/>
  <c r="AB52" i="39" s="1"/>
  <c r="AB69" i="39"/>
  <c r="AB68" i="39" s="1"/>
  <c r="AB67" i="39" s="1"/>
  <c r="AB135" i="39" s="1"/>
  <c r="AB83" i="39"/>
  <c r="AB80" i="39" s="1"/>
  <c r="AB93" i="39"/>
  <c r="AB90" i="39" s="1"/>
  <c r="AA112" i="39"/>
  <c r="AA69" i="41"/>
  <c r="AA68" i="41" s="1"/>
  <c r="AB74" i="39"/>
  <c r="AB102" i="39"/>
  <c r="AB139" i="39" s="1"/>
  <c r="AB138" i="39" s="1"/>
  <c r="AA13" i="40"/>
  <c r="AA7" i="40" s="1"/>
  <c r="AA129" i="40" s="1"/>
  <c r="AA16" i="40"/>
  <c r="AA130" i="40" s="1"/>
  <c r="AA55" i="40"/>
  <c r="AA52" i="40" s="1"/>
  <c r="AA132" i="40" s="1"/>
  <c r="AA61" i="40"/>
  <c r="AA59" i="40" s="1"/>
  <c r="AA133" i="40" s="1"/>
  <c r="AA83" i="40"/>
  <c r="AA80" i="40" s="1"/>
  <c r="AA90" i="40"/>
  <c r="AA106" i="40"/>
  <c r="AA140" i="40" s="1"/>
  <c r="AB13" i="40"/>
  <c r="AB16" i="40"/>
  <c r="AB130" i="40" s="1"/>
  <c r="AB61" i="40"/>
  <c r="AB59" i="40" s="1"/>
  <c r="AB133" i="40" s="1"/>
  <c r="AB93" i="40"/>
  <c r="AB90" i="40" s="1"/>
  <c r="AB79" i="40" s="1"/>
  <c r="AB136" i="40" s="1"/>
  <c r="AB106" i="40"/>
  <c r="AB140" i="40" s="1"/>
  <c r="AB112" i="40"/>
  <c r="AA16" i="41"/>
  <c r="AA130" i="41" s="1"/>
  <c r="AA55" i="41"/>
  <c r="AA52" i="41" s="1"/>
  <c r="AA132" i="41" s="1"/>
  <c r="AA61" i="41"/>
  <c r="AA59" i="41" s="1"/>
  <c r="AA133" i="41" s="1"/>
  <c r="AA83" i="41"/>
  <c r="AA80" i="41" s="1"/>
  <c r="AA93" i="41"/>
  <c r="AA90" i="41" s="1"/>
  <c r="AA102" i="41"/>
  <c r="AA139" i="41" s="1"/>
  <c r="AA165" i="41"/>
  <c r="AB16" i="41"/>
  <c r="AB130" i="41" s="1"/>
  <c r="AB61" i="41"/>
  <c r="AB59" i="41" s="1"/>
  <c r="AB133" i="41" s="1"/>
  <c r="AB69" i="41"/>
  <c r="AB68" i="41" s="1"/>
  <c r="AB93" i="41"/>
  <c r="AB90" i="41" s="1"/>
  <c r="AB165" i="41"/>
  <c r="U4" i="53"/>
  <c r="Y4" i="52"/>
  <c r="V4" i="52"/>
  <c r="D133" i="54"/>
  <c r="C133" i="54" s="1"/>
  <c r="P133" i="54" s="1"/>
  <c r="E131" i="54"/>
  <c r="E128" i="54" s="1"/>
  <c r="E127" i="54" s="1"/>
  <c r="P168" i="54"/>
  <c r="P61" i="54"/>
  <c r="P59" i="54" s="1"/>
  <c r="P31" i="53"/>
  <c r="AA33" i="3"/>
  <c r="AA39" i="3"/>
  <c r="AB115" i="3"/>
  <c r="AB168" i="3" s="1"/>
  <c r="AB92" i="3"/>
  <c r="AB77" i="3"/>
  <c r="AB60" i="3"/>
  <c r="AB64" i="3"/>
  <c r="AB24" i="3"/>
  <c r="AB43" i="3"/>
  <c r="AB84" i="3"/>
  <c r="AB88" i="3"/>
  <c r="AB99" i="3"/>
  <c r="AA9" i="3"/>
  <c r="AA12" i="3"/>
  <c r="AA17" i="3"/>
  <c r="AA20" i="3"/>
  <c r="AA36" i="3"/>
  <c r="AA37" i="3"/>
  <c r="AA57" i="3"/>
  <c r="AA60" i="3"/>
  <c r="AA70" i="3"/>
  <c r="AB5" i="3"/>
  <c r="AB10" i="3"/>
  <c r="AB23" i="3"/>
  <c r="AB27" i="3"/>
  <c r="AB56" i="3"/>
  <c r="AA11" i="3"/>
  <c r="AA14" i="3"/>
  <c r="AA22" i="3"/>
  <c r="AA26" i="3"/>
  <c r="AA42" i="3"/>
  <c r="AA76" i="3"/>
  <c r="AB145" i="41"/>
  <c r="AA145" i="41"/>
  <c r="AB139" i="41"/>
  <c r="AB101" i="41"/>
  <c r="AB162" i="41" s="1"/>
  <c r="AB112" i="41"/>
  <c r="AB168" i="41"/>
  <c r="AB146" i="41"/>
  <c r="AA146" i="41"/>
  <c r="AA112" i="41"/>
  <c r="AA168" i="41"/>
  <c r="AA165" i="40"/>
  <c r="AB30" i="40"/>
  <c r="AB131" i="40" s="1"/>
  <c r="AB52" i="40"/>
  <c r="AB132" i="40" s="1"/>
  <c r="AB146" i="40"/>
  <c r="AB166" i="40"/>
  <c r="AB165" i="40" s="1"/>
  <c r="AB147" i="40"/>
  <c r="AB145" i="40"/>
  <c r="AA139" i="40"/>
  <c r="AA146" i="40"/>
  <c r="AA144" i="40" s="1"/>
  <c r="AA112" i="40"/>
  <c r="AA168" i="40"/>
  <c r="AB30" i="39"/>
  <c r="AB131" i="39" s="1"/>
  <c r="AB165" i="39"/>
  <c r="AA7" i="39"/>
  <c r="AA129" i="39" s="1"/>
  <c r="AB146" i="39"/>
  <c r="AB144" i="39" s="1"/>
  <c r="AB147" i="39"/>
  <c r="AB112" i="39"/>
  <c r="AA139" i="39"/>
  <c r="AA138" i="39" s="1"/>
  <c r="AA101" i="39"/>
  <c r="AA162" i="39" s="1"/>
  <c r="AA166" i="39"/>
  <c r="AA165" i="39" s="1"/>
  <c r="AA147" i="39"/>
  <c r="AA112" i="1"/>
  <c r="AB147" i="1"/>
  <c r="AA145" i="1"/>
  <c r="AA147" i="1"/>
  <c r="AA165" i="5"/>
  <c r="AA146" i="5"/>
  <c r="AA101" i="5"/>
  <c r="AA112" i="5"/>
  <c r="AA145" i="5"/>
  <c r="AA147" i="5"/>
  <c r="C16" i="53"/>
  <c r="AA20" i="2"/>
  <c r="AA147" i="2"/>
  <c r="P168" i="52"/>
  <c r="AB18" i="3"/>
  <c r="AB26" i="3"/>
  <c r="H4" i="52"/>
  <c r="G161" i="52"/>
  <c r="AB72" i="3"/>
  <c r="AB11" i="3"/>
  <c r="AB28" i="3"/>
  <c r="C133" i="52"/>
  <c r="P133" i="52" s="1"/>
  <c r="E165" i="52"/>
  <c r="AB94" i="3"/>
  <c r="AB82" i="3"/>
  <c r="AB89" i="3"/>
  <c r="L162" i="53"/>
  <c r="E136" i="53"/>
  <c r="N136" i="53"/>
  <c r="E131" i="53"/>
  <c r="E128" i="53" s="1"/>
  <c r="G129" i="53"/>
  <c r="G136" i="53"/>
  <c r="L131" i="53"/>
  <c r="M132" i="53"/>
  <c r="L135" i="53"/>
  <c r="M129" i="53"/>
  <c r="L129" i="53"/>
  <c r="G131" i="53"/>
  <c r="K131" i="53"/>
  <c r="F131" i="53"/>
  <c r="M131" i="53"/>
  <c r="W4" i="53"/>
  <c r="K129" i="53"/>
  <c r="N129" i="53"/>
  <c r="N131" i="53"/>
  <c r="C132" i="53"/>
  <c r="F132" i="53"/>
  <c r="N133" i="53"/>
  <c r="AA71" i="3"/>
  <c r="AA85" i="3"/>
  <c r="AA88" i="3"/>
  <c r="AA115" i="3"/>
  <c r="AA168" i="3" s="1"/>
  <c r="C59" i="53"/>
  <c r="C61" i="53"/>
  <c r="AA63" i="3"/>
  <c r="T66" i="53"/>
  <c r="T4" i="53" s="1"/>
  <c r="X66" i="53"/>
  <c r="X4" i="53" s="1"/>
  <c r="AA73" i="3"/>
  <c r="AA87" i="3"/>
  <c r="AA92" i="3"/>
  <c r="C95" i="53"/>
  <c r="AA97" i="3"/>
  <c r="L138" i="53"/>
  <c r="AA105" i="3"/>
  <c r="G166" i="53"/>
  <c r="G165" i="53" s="1"/>
  <c r="G145" i="53"/>
  <c r="G144" i="53" s="1"/>
  <c r="C148" i="53"/>
  <c r="P148" i="53" s="1"/>
  <c r="D169" i="53"/>
  <c r="C169" i="53" s="1"/>
  <c r="P169" i="53" s="1"/>
  <c r="AA51" i="3"/>
  <c r="N132" i="53"/>
  <c r="AA64" i="3"/>
  <c r="E135" i="53"/>
  <c r="E161" i="53"/>
  <c r="AA81" i="3"/>
  <c r="C38" i="53"/>
  <c r="AA53" i="3"/>
  <c r="K133" i="53"/>
  <c r="AA72" i="3"/>
  <c r="C74" i="53"/>
  <c r="AA94" i="3"/>
  <c r="C104" i="53"/>
  <c r="N139" i="53"/>
  <c r="N138" i="53" s="1"/>
  <c r="N162" i="53"/>
  <c r="F167" i="53"/>
  <c r="F165" i="53" s="1"/>
  <c r="F146" i="53"/>
  <c r="F144" i="53" s="1"/>
  <c r="AA116" i="3"/>
  <c r="D130" i="53"/>
  <c r="C130" i="53" s="1"/>
  <c r="P130" i="53" s="1"/>
  <c r="AA108" i="3"/>
  <c r="AA84" i="3"/>
  <c r="AA82" i="3"/>
  <c r="AA77" i="3"/>
  <c r="AA99" i="3"/>
  <c r="AA27" i="3"/>
  <c r="AA43" i="3"/>
  <c r="C49" i="53"/>
  <c r="AA50" i="3"/>
  <c r="C55" i="53"/>
  <c r="C52" i="53" s="1"/>
  <c r="C133" i="53"/>
  <c r="P133" i="53" s="1"/>
  <c r="AA89" i="3"/>
  <c r="AA103" i="3"/>
  <c r="M138" i="53"/>
  <c r="AA113" i="3"/>
  <c r="AA145" i="3" s="1"/>
  <c r="C146" i="53"/>
  <c r="K139" i="53"/>
  <c r="K138" i="53" s="1"/>
  <c r="K162" i="53"/>
  <c r="C168" i="53"/>
  <c r="AA86" i="3"/>
  <c r="AA96" i="3"/>
  <c r="AA98" i="3"/>
  <c r="C107" i="53"/>
  <c r="C166" i="53"/>
  <c r="D165" i="53"/>
  <c r="C165" i="53" s="1"/>
  <c r="AA114" i="3"/>
  <c r="D145" i="53"/>
  <c r="AA166" i="2" l="1"/>
  <c r="AA79" i="39"/>
  <c r="AA136" i="39" s="1"/>
  <c r="AA134" i="39" s="1"/>
  <c r="AA127" i="39" s="1"/>
  <c r="AA144" i="41"/>
  <c r="AA101" i="40"/>
  <c r="AA162" i="40" s="1"/>
  <c r="AC66" i="40"/>
  <c r="AC161" i="40" s="1"/>
  <c r="AB101" i="1"/>
  <c r="AA49" i="2"/>
  <c r="P13" i="53"/>
  <c r="AA13" i="2"/>
  <c r="AA35" i="2"/>
  <c r="AA55" i="2"/>
  <c r="AA52" i="2" s="1"/>
  <c r="AA132" i="2" s="1"/>
  <c r="AA31" i="2"/>
  <c r="AA46" i="2"/>
  <c r="E134" i="53"/>
  <c r="E127" i="53" s="1"/>
  <c r="AA31" i="3"/>
  <c r="AA167" i="3"/>
  <c r="AA144" i="1"/>
  <c r="AA68" i="5"/>
  <c r="P146" i="53"/>
  <c r="AA83" i="2"/>
  <c r="AA80" i="2" s="1"/>
  <c r="AA34" i="5"/>
  <c r="AA30" i="5" s="1"/>
  <c r="AA8" i="2"/>
  <c r="AA7" i="2" s="1"/>
  <c r="AA129" i="2" s="1"/>
  <c r="AA16" i="2"/>
  <c r="AA130" i="2" s="1"/>
  <c r="P38" i="53"/>
  <c r="AA34" i="1"/>
  <c r="AA30" i="1" s="1"/>
  <c r="AA131" i="1" s="1"/>
  <c r="AA13" i="3"/>
  <c r="AA148" i="3"/>
  <c r="AA169" i="3" s="1"/>
  <c r="AA38" i="3"/>
  <c r="AA112" i="2"/>
  <c r="AA38" i="2"/>
  <c r="N134" i="53"/>
  <c r="AB168" i="2"/>
  <c r="P107" i="53"/>
  <c r="AA107" i="2"/>
  <c r="AA106" i="2" s="1"/>
  <c r="P104" i="53"/>
  <c r="P102" i="53" s="1"/>
  <c r="AA104" i="2"/>
  <c r="AA102" i="2" s="1"/>
  <c r="AA139" i="2" s="1"/>
  <c r="P95" i="53"/>
  <c r="AA95" i="3" s="1"/>
  <c r="AA93" i="3" s="1"/>
  <c r="AA90" i="3" s="1"/>
  <c r="AA95" i="2"/>
  <c r="AA93" i="2" s="1"/>
  <c r="AA90" i="2" s="1"/>
  <c r="AA74" i="3"/>
  <c r="AA69" i="2"/>
  <c r="AA68" i="2" s="1"/>
  <c r="AA67" i="2" s="1"/>
  <c r="AA146" i="2"/>
  <c r="AA144" i="2" s="1"/>
  <c r="AA167" i="2"/>
  <c r="AA165" i="2" s="1"/>
  <c r="G161" i="53"/>
  <c r="H4" i="53"/>
  <c r="AA144" i="5"/>
  <c r="AB147" i="3"/>
  <c r="AA7" i="5"/>
  <c r="AA129" i="5" s="1"/>
  <c r="I4" i="53"/>
  <c r="I4" i="52"/>
  <c r="P132" i="53"/>
  <c r="K135" i="53"/>
  <c r="AA67" i="5"/>
  <c r="AA135" i="5" s="1"/>
  <c r="E135" i="52"/>
  <c r="AA138" i="41"/>
  <c r="AB138" i="40"/>
  <c r="AA138" i="40"/>
  <c r="AB101" i="39"/>
  <c r="AB162" i="39" s="1"/>
  <c r="AC127" i="41"/>
  <c r="AC127" i="40"/>
  <c r="AA67" i="41"/>
  <c r="AA135" i="41" s="1"/>
  <c r="AA67" i="40"/>
  <c r="AA135" i="40" s="1"/>
  <c r="AB67" i="41"/>
  <c r="AB135" i="41" s="1"/>
  <c r="AA34" i="41"/>
  <c r="AA30" i="41" s="1"/>
  <c r="AA131" i="41" s="1"/>
  <c r="AA128" i="39"/>
  <c r="AB7" i="40"/>
  <c r="AB129" i="40" s="1"/>
  <c r="AB128" i="40" s="1"/>
  <c r="AA101" i="1"/>
  <c r="AA79" i="1"/>
  <c r="AA136" i="1" s="1"/>
  <c r="AB79" i="1"/>
  <c r="AB136" i="1" s="1"/>
  <c r="AB132" i="39"/>
  <c r="AB128" i="39" s="1"/>
  <c r="AB6" i="39"/>
  <c r="AB138" i="41"/>
  <c r="AB101" i="40"/>
  <c r="AB162" i="40" s="1"/>
  <c r="AA101" i="41"/>
  <c r="AA162" i="41" s="1"/>
  <c r="AB79" i="39"/>
  <c r="AB136" i="39" s="1"/>
  <c r="AB68" i="1"/>
  <c r="AA7" i="1"/>
  <c r="AA129" i="1" s="1"/>
  <c r="AB134" i="39"/>
  <c r="AB79" i="41"/>
  <c r="AB136" i="41" s="1"/>
  <c r="AA79" i="41"/>
  <c r="AA136" i="41" s="1"/>
  <c r="AA61" i="3"/>
  <c r="AA59" i="3" s="1"/>
  <c r="AA133" i="3" s="1"/>
  <c r="AC160" i="41"/>
  <c r="AC159" i="41" s="1"/>
  <c r="AC10" i="44" s="1"/>
  <c r="AC4" i="41"/>
  <c r="AC160" i="40"/>
  <c r="AC159" i="40" s="1"/>
  <c r="AC9" i="44" s="1"/>
  <c r="AC4" i="40"/>
  <c r="AC127" i="39"/>
  <c r="AC160" i="39"/>
  <c r="AC159" i="39" s="1"/>
  <c r="AC8" i="44" s="1"/>
  <c r="AC4" i="39"/>
  <c r="AA6" i="39"/>
  <c r="AA160" i="39" s="1"/>
  <c r="AA6" i="40"/>
  <c r="AA160" i="40" s="1"/>
  <c r="AB6" i="41"/>
  <c r="AB160" i="41" s="1"/>
  <c r="AA79" i="40"/>
  <c r="AB68" i="40"/>
  <c r="AA128" i="40"/>
  <c r="AB144" i="41"/>
  <c r="AB128" i="41"/>
  <c r="AA79" i="5"/>
  <c r="AA83" i="3"/>
  <c r="AA80" i="3" s="1"/>
  <c r="AA49" i="3"/>
  <c r="AA146" i="3"/>
  <c r="AA144" i="3" s="1"/>
  <c r="E160" i="54"/>
  <c r="E159" i="54" s="1"/>
  <c r="P46" i="53"/>
  <c r="AA48" i="3"/>
  <c r="AA112" i="3"/>
  <c r="AA69" i="3"/>
  <c r="P106" i="53"/>
  <c r="AA107" i="3"/>
  <c r="AA106" i="3" s="1"/>
  <c r="AA140" i="3" s="1"/>
  <c r="P55" i="53"/>
  <c r="P52" i="53" s="1"/>
  <c r="AA58" i="3"/>
  <c r="AA55" i="3" s="1"/>
  <c r="AA147" i="3"/>
  <c r="AA35" i="3"/>
  <c r="P8" i="53"/>
  <c r="AA10" i="3"/>
  <c r="AA8" i="3" s="1"/>
  <c r="AA109" i="3"/>
  <c r="AA141" i="3" s="1"/>
  <c r="AB100" i="3"/>
  <c r="AB137" i="3" s="1"/>
  <c r="AB50" i="3"/>
  <c r="AA166" i="3"/>
  <c r="AA165" i="3" s="1"/>
  <c r="AA100" i="3"/>
  <c r="AA137" i="3" s="1"/>
  <c r="P16" i="53"/>
  <c r="AA23" i="3"/>
  <c r="AA16" i="3" s="1"/>
  <c r="P35" i="53"/>
  <c r="P61" i="52"/>
  <c r="P59" i="52" s="1"/>
  <c r="AB62" i="3"/>
  <c r="AB61" i="3" s="1"/>
  <c r="AB59" i="3" s="1"/>
  <c r="AB133" i="3" s="1"/>
  <c r="P74" i="53"/>
  <c r="AA6" i="41"/>
  <c r="AA160" i="41" s="1"/>
  <c r="AA129" i="41"/>
  <c r="AB144" i="40"/>
  <c r="AB6" i="40"/>
  <c r="AA66" i="39"/>
  <c r="AA161" i="39" s="1"/>
  <c r="AA135" i="1"/>
  <c r="AA131" i="5"/>
  <c r="E160" i="52"/>
  <c r="E159" i="52" s="1"/>
  <c r="E4" i="52"/>
  <c r="J4" i="52"/>
  <c r="N161" i="53"/>
  <c r="J4" i="53"/>
  <c r="P69" i="53"/>
  <c r="P61" i="53"/>
  <c r="P59" i="53" s="1"/>
  <c r="P49" i="53"/>
  <c r="L160" i="53"/>
  <c r="L128" i="53"/>
  <c r="E160" i="53"/>
  <c r="E159" i="53" s="1"/>
  <c r="G128" i="53"/>
  <c r="G160" i="53"/>
  <c r="G159" i="53" s="1"/>
  <c r="D144" i="53"/>
  <c r="C144" i="53" s="1"/>
  <c r="C145" i="53"/>
  <c r="P145" i="53" s="1"/>
  <c r="C35" i="53"/>
  <c r="K136" i="53"/>
  <c r="K161" i="53"/>
  <c r="F129" i="53"/>
  <c r="F128" i="53" s="1"/>
  <c r="P167" i="53"/>
  <c r="C80" i="53"/>
  <c r="M135" i="53"/>
  <c r="M136" i="53"/>
  <c r="P83" i="53"/>
  <c r="P80" i="53" s="1"/>
  <c r="P168" i="53"/>
  <c r="N128" i="53"/>
  <c r="K128" i="53"/>
  <c r="C106" i="53"/>
  <c r="D140" i="53"/>
  <c r="C140" i="53" s="1"/>
  <c r="P140" i="53" s="1"/>
  <c r="C90" i="53"/>
  <c r="C93" i="53"/>
  <c r="D129" i="53"/>
  <c r="C7" i="53"/>
  <c r="P166" i="53"/>
  <c r="P112" i="53"/>
  <c r="C102" i="53"/>
  <c r="D139" i="53"/>
  <c r="M128" i="53"/>
  <c r="F167" i="21"/>
  <c r="F145" i="21"/>
  <c r="D166" i="21"/>
  <c r="K141" i="21"/>
  <c r="C116" i="20"/>
  <c r="P116" i="20" s="1"/>
  <c r="C114" i="20"/>
  <c r="P114" i="20" s="1"/>
  <c r="D148" i="19"/>
  <c r="D169" i="19" s="1"/>
  <c r="G166" i="19"/>
  <c r="D148" i="18"/>
  <c r="G112" i="18"/>
  <c r="F146" i="18"/>
  <c r="D146" i="18"/>
  <c r="G145" i="18"/>
  <c r="F166" i="18"/>
  <c r="G167" i="17"/>
  <c r="F146" i="17"/>
  <c r="N61" i="17"/>
  <c r="C116" i="16"/>
  <c r="P116" i="16" s="1"/>
  <c r="F146" i="16"/>
  <c r="C113" i="16"/>
  <c r="P113" i="16" s="1"/>
  <c r="C116" i="15"/>
  <c r="P116" i="15" s="1"/>
  <c r="D146" i="15"/>
  <c r="G145" i="15"/>
  <c r="M141" i="15"/>
  <c r="D148" i="14"/>
  <c r="D169" i="14" s="1"/>
  <c r="F167" i="14"/>
  <c r="G145" i="14"/>
  <c r="F145" i="14"/>
  <c r="G146" i="37"/>
  <c r="F146" i="37"/>
  <c r="F145" i="37"/>
  <c r="D145" i="37"/>
  <c r="F146" i="36"/>
  <c r="F145" i="36"/>
  <c r="D166" i="36"/>
  <c r="M137" i="36"/>
  <c r="C116" i="35"/>
  <c r="P116" i="35" s="1"/>
  <c r="D167" i="35"/>
  <c r="K35" i="35"/>
  <c r="D148" i="34"/>
  <c r="D169" i="34" s="1"/>
  <c r="C169" i="34" s="1"/>
  <c r="P169" i="34" s="1"/>
  <c r="G146" i="34"/>
  <c r="C113" i="34"/>
  <c r="G167" i="33"/>
  <c r="F145" i="33"/>
  <c r="C116" i="32"/>
  <c r="P116" i="32" s="1"/>
  <c r="G167" i="32"/>
  <c r="F146" i="32"/>
  <c r="F145" i="32"/>
  <c r="G166" i="30"/>
  <c r="M8" i="30"/>
  <c r="G167" i="29"/>
  <c r="F146" i="29"/>
  <c r="F166" i="29"/>
  <c r="G167" i="28"/>
  <c r="D146" i="28"/>
  <c r="F145" i="28"/>
  <c r="K141" i="28"/>
  <c r="N31" i="28"/>
  <c r="N141" i="27"/>
  <c r="C116" i="26"/>
  <c r="P116" i="26" s="1"/>
  <c r="F146" i="26"/>
  <c r="D146" i="26"/>
  <c r="D166" i="26"/>
  <c r="L38" i="26"/>
  <c r="G167" i="25"/>
  <c r="F166" i="25"/>
  <c r="D145" i="25"/>
  <c r="K38" i="25"/>
  <c r="D148" i="24"/>
  <c r="G166" i="24"/>
  <c r="F145" i="24"/>
  <c r="M102" i="24"/>
  <c r="M139" i="24" s="1"/>
  <c r="M49" i="24"/>
  <c r="K8" i="24"/>
  <c r="G168" i="25"/>
  <c r="F168" i="25"/>
  <c r="E168" i="25"/>
  <c r="C168" i="25" s="1"/>
  <c r="D168" i="25"/>
  <c r="E167" i="25"/>
  <c r="E166" i="25"/>
  <c r="AE165" i="25"/>
  <c r="Z165" i="25"/>
  <c r="Y165" i="25"/>
  <c r="X165" i="25"/>
  <c r="W165" i="25"/>
  <c r="V165" i="25"/>
  <c r="U165" i="25"/>
  <c r="T165" i="25"/>
  <c r="N165" i="25"/>
  <c r="M165" i="25"/>
  <c r="L165" i="25"/>
  <c r="K165" i="25"/>
  <c r="J165" i="25"/>
  <c r="I165" i="25"/>
  <c r="H165" i="25"/>
  <c r="C164" i="25"/>
  <c r="AE159" i="25"/>
  <c r="Z159" i="25"/>
  <c r="Y159" i="25"/>
  <c r="X159" i="25"/>
  <c r="W159" i="25"/>
  <c r="V159" i="25"/>
  <c r="U159" i="25"/>
  <c r="T159" i="25"/>
  <c r="J159" i="25"/>
  <c r="I159" i="25"/>
  <c r="H159" i="25"/>
  <c r="E148" i="25"/>
  <c r="E169" i="25" s="1"/>
  <c r="G147" i="25"/>
  <c r="F147" i="25"/>
  <c r="E147" i="25"/>
  <c r="D147" i="25"/>
  <c r="E146" i="25"/>
  <c r="E145" i="25"/>
  <c r="AE144" i="25"/>
  <c r="Z144" i="25"/>
  <c r="Y144" i="25"/>
  <c r="X144" i="25"/>
  <c r="W144" i="25"/>
  <c r="V144" i="25"/>
  <c r="U144" i="25"/>
  <c r="T144" i="25"/>
  <c r="N144" i="25"/>
  <c r="M144" i="25"/>
  <c r="L144" i="25"/>
  <c r="K144" i="25"/>
  <c r="J144" i="25"/>
  <c r="I144" i="25"/>
  <c r="H144" i="25"/>
  <c r="C143" i="25"/>
  <c r="E141" i="25"/>
  <c r="AE138" i="25"/>
  <c r="Z138" i="25"/>
  <c r="Y138" i="25"/>
  <c r="X138" i="25"/>
  <c r="W138" i="25"/>
  <c r="V138" i="25"/>
  <c r="U138" i="25"/>
  <c r="T138" i="25"/>
  <c r="J138" i="25"/>
  <c r="I138" i="25"/>
  <c r="H138" i="25"/>
  <c r="G138" i="25"/>
  <c r="F138" i="25"/>
  <c r="G137" i="25"/>
  <c r="F137" i="25"/>
  <c r="E137" i="25"/>
  <c r="D137" i="25"/>
  <c r="AE134" i="25"/>
  <c r="Z134" i="25"/>
  <c r="Y134" i="25"/>
  <c r="X134" i="25"/>
  <c r="W134" i="25"/>
  <c r="V134" i="25"/>
  <c r="U134" i="25"/>
  <c r="T134" i="25"/>
  <c r="J134" i="25"/>
  <c r="I134" i="25"/>
  <c r="I127" i="25" s="1"/>
  <c r="H134" i="25"/>
  <c r="AE128" i="25"/>
  <c r="Z128" i="25"/>
  <c r="Y128" i="25"/>
  <c r="X128" i="25"/>
  <c r="W128" i="25"/>
  <c r="V128" i="25"/>
  <c r="U128" i="25"/>
  <c r="T128" i="25"/>
  <c r="J128" i="25"/>
  <c r="J127" i="25" s="1"/>
  <c r="I128" i="25"/>
  <c r="H128" i="25"/>
  <c r="C116" i="25"/>
  <c r="P116" i="25" s="1"/>
  <c r="C115" i="25"/>
  <c r="P115" i="25" s="1"/>
  <c r="N112" i="25"/>
  <c r="M112" i="25"/>
  <c r="L112" i="25"/>
  <c r="K112" i="25"/>
  <c r="J112" i="25"/>
  <c r="I112" i="25"/>
  <c r="H112" i="25"/>
  <c r="E112" i="25"/>
  <c r="M141" i="25"/>
  <c r="K141" i="25"/>
  <c r="C108" i="25"/>
  <c r="P108" i="25" s="1"/>
  <c r="AE106" i="25"/>
  <c r="Z106" i="25"/>
  <c r="Z101" i="25" s="1"/>
  <c r="Y106" i="25"/>
  <c r="X106" i="25"/>
  <c r="W106" i="25"/>
  <c r="V106" i="25"/>
  <c r="U106" i="25"/>
  <c r="T106" i="25"/>
  <c r="J106" i="25"/>
  <c r="I106" i="25"/>
  <c r="H106" i="25"/>
  <c r="G106" i="25"/>
  <c r="F106" i="25"/>
  <c r="E106" i="25"/>
  <c r="E140" i="25" s="1"/>
  <c r="AE102" i="25"/>
  <c r="Z102" i="25"/>
  <c r="Y102" i="25"/>
  <c r="X102" i="25"/>
  <c r="X101" i="25" s="1"/>
  <c r="W102" i="25"/>
  <c r="W101" i="25" s="1"/>
  <c r="V102" i="25"/>
  <c r="U102" i="25"/>
  <c r="T102" i="25"/>
  <c r="T101" i="25" s="1"/>
  <c r="J102" i="25"/>
  <c r="J101" i="25" s="1"/>
  <c r="I102" i="25"/>
  <c r="H102" i="25"/>
  <c r="G102" i="25"/>
  <c r="F102" i="25"/>
  <c r="E102" i="25"/>
  <c r="H101" i="25"/>
  <c r="K137" i="25"/>
  <c r="C100" i="25"/>
  <c r="P100" i="25" s="1"/>
  <c r="C99" i="25"/>
  <c r="P99" i="25" s="1"/>
  <c r="C98" i="25"/>
  <c r="P98" i="25" s="1"/>
  <c r="C97" i="25"/>
  <c r="P97" i="25" s="1"/>
  <c r="C95" i="25"/>
  <c r="P95" i="25" s="1"/>
  <c r="C94" i="25"/>
  <c r="P94" i="25" s="1"/>
  <c r="J93" i="25"/>
  <c r="J90" i="25" s="1"/>
  <c r="I93" i="25"/>
  <c r="I90" i="25" s="1"/>
  <c r="H93" i="25"/>
  <c r="H90" i="25" s="1"/>
  <c r="G93" i="25"/>
  <c r="G90" i="25" s="1"/>
  <c r="E93" i="25"/>
  <c r="E90" i="25" s="1"/>
  <c r="C92" i="25"/>
  <c r="P92" i="25" s="1"/>
  <c r="C89" i="25"/>
  <c r="P89" i="25" s="1"/>
  <c r="C88" i="25"/>
  <c r="P88" i="25" s="1"/>
  <c r="C86" i="25"/>
  <c r="C84" i="25"/>
  <c r="P84" i="25" s="1"/>
  <c r="J83" i="25"/>
  <c r="J80" i="25" s="1"/>
  <c r="I83" i="25"/>
  <c r="I80" i="25" s="1"/>
  <c r="H83" i="25"/>
  <c r="H80" i="25" s="1"/>
  <c r="E83" i="25"/>
  <c r="E80" i="25" s="1"/>
  <c r="E79" i="25" s="1"/>
  <c r="E136" i="25" s="1"/>
  <c r="C82" i="25"/>
  <c r="P82" i="25" s="1"/>
  <c r="AE79" i="25"/>
  <c r="AE66" i="25" s="1"/>
  <c r="Z79" i="25"/>
  <c r="Y79" i="25"/>
  <c r="Y66" i="25" s="1"/>
  <c r="X79" i="25"/>
  <c r="W79" i="25"/>
  <c r="V79" i="25"/>
  <c r="U79" i="25"/>
  <c r="U66" i="25" s="1"/>
  <c r="T79" i="25"/>
  <c r="C77" i="25"/>
  <c r="P77" i="25" s="1"/>
  <c r="C76" i="25"/>
  <c r="P76" i="25" s="1"/>
  <c r="N74" i="25"/>
  <c r="L74" i="25"/>
  <c r="K74" i="25"/>
  <c r="J74" i="25"/>
  <c r="I74" i="25"/>
  <c r="H74" i="25"/>
  <c r="G74" i="25"/>
  <c r="E74" i="25"/>
  <c r="C72" i="25"/>
  <c r="P72" i="25" s="1"/>
  <c r="N69" i="25"/>
  <c r="L69" i="25"/>
  <c r="K69" i="25"/>
  <c r="J69" i="25"/>
  <c r="I69" i="25"/>
  <c r="H69" i="25"/>
  <c r="G69" i="25"/>
  <c r="G68" i="25" s="1"/>
  <c r="G67" i="25" s="1"/>
  <c r="F69" i="25"/>
  <c r="E69" i="25"/>
  <c r="X66" i="25"/>
  <c r="W66" i="25"/>
  <c r="T66" i="25"/>
  <c r="C64" i="25"/>
  <c r="P64" i="25" s="1"/>
  <c r="L61" i="25"/>
  <c r="C63" i="25"/>
  <c r="P63" i="25" s="1"/>
  <c r="C62" i="25"/>
  <c r="P62" i="25" s="1"/>
  <c r="K61" i="25"/>
  <c r="K59" i="25" s="1"/>
  <c r="K133" i="25" s="1"/>
  <c r="J61" i="25"/>
  <c r="I61" i="25"/>
  <c r="I59" i="25" s="1"/>
  <c r="H61" i="25"/>
  <c r="H59" i="25" s="1"/>
  <c r="G61" i="25"/>
  <c r="G59" i="25" s="1"/>
  <c r="G133" i="25" s="1"/>
  <c r="F61" i="25"/>
  <c r="F59" i="25" s="1"/>
  <c r="F133" i="25" s="1"/>
  <c r="E61" i="25"/>
  <c r="D61" i="25"/>
  <c r="C60" i="25"/>
  <c r="P60" i="25" s="1"/>
  <c r="AE59" i="25"/>
  <c r="Z59" i="25"/>
  <c r="Y59" i="25"/>
  <c r="X59" i="25"/>
  <c r="W59" i="25"/>
  <c r="V59" i="25"/>
  <c r="U59" i="25"/>
  <c r="T59" i="25"/>
  <c r="J59" i="25"/>
  <c r="E59" i="25"/>
  <c r="E133" i="25" s="1"/>
  <c r="C58" i="25"/>
  <c r="C56" i="25"/>
  <c r="P56" i="25" s="1"/>
  <c r="J55" i="25"/>
  <c r="J52" i="25" s="1"/>
  <c r="I55" i="25"/>
  <c r="I52" i="25" s="1"/>
  <c r="H55" i="25"/>
  <c r="H52" i="25" s="1"/>
  <c r="E55" i="25"/>
  <c r="E52" i="25" s="1"/>
  <c r="E132" i="25" s="1"/>
  <c r="AE52" i="25"/>
  <c r="Z52" i="25"/>
  <c r="Y52" i="25"/>
  <c r="X52" i="25"/>
  <c r="W52" i="25"/>
  <c r="V52" i="25"/>
  <c r="U52" i="25"/>
  <c r="T52" i="25"/>
  <c r="C50" i="25"/>
  <c r="P50" i="25" s="1"/>
  <c r="J49" i="25"/>
  <c r="I49" i="25"/>
  <c r="H49" i="25"/>
  <c r="E49" i="25"/>
  <c r="K46" i="25"/>
  <c r="J46" i="25"/>
  <c r="I46" i="25"/>
  <c r="H46" i="25"/>
  <c r="E46" i="25"/>
  <c r="C43" i="25"/>
  <c r="P43" i="25" s="1"/>
  <c r="C40" i="25"/>
  <c r="E38" i="25"/>
  <c r="E34" i="25" s="1"/>
  <c r="E35" i="25"/>
  <c r="K31" i="25"/>
  <c r="C33" i="25"/>
  <c r="L31" i="25"/>
  <c r="J31" i="25"/>
  <c r="I31" i="25"/>
  <c r="H31" i="25"/>
  <c r="E31" i="25"/>
  <c r="D31" i="25"/>
  <c r="AE30" i="25"/>
  <c r="Z30" i="25"/>
  <c r="Y30" i="25"/>
  <c r="X30" i="25"/>
  <c r="W30" i="25"/>
  <c r="V30" i="25"/>
  <c r="U30" i="25"/>
  <c r="T30" i="25"/>
  <c r="C28" i="25"/>
  <c r="P28" i="25" s="1"/>
  <c r="C27" i="25"/>
  <c r="P27" i="25" s="1"/>
  <c r="C26" i="25"/>
  <c r="P26" i="25" s="1"/>
  <c r="C24" i="25"/>
  <c r="P24" i="25" s="1"/>
  <c r="C23" i="25"/>
  <c r="P23" i="25" s="1"/>
  <c r="C21" i="25"/>
  <c r="C18" i="25"/>
  <c r="P18" i="25" s="1"/>
  <c r="AE16" i="25"/>
  <c r="Z16" i="25"/>
  <c r="Y16" i="25"/>
  <c r="X16" i="25"/>
  <c r="W16" i="25"/>
  <c r="V16" i="25"/>
  <c r="U16" i="25"/>
  <c r="T16" i="25"/>
  <c r="J16" i="25"/>
  <c r="I16" i="25"/>
  <c r="H16" i="25"/>
  <c r="E16" i="25"/>
  <c r="E130" i="25" s="1"/>
  <c r="C11" i="25"/>
  <c r="P11" i="25" s="1"/>
  <c r="C10" i="25"/>
  <c r="P10" i="25" s="1"/>
  <c r="F8" i="25"/>
  <c r="E8" i="25"/>
  <c r="J7" i="25"/>
  <c r="I7" i="25"/>
  <c r="H7" i="25"/>
  <c r="B1" i="25"/>
  <c r="G168" i="26"/>
  <c r="F168" i="26"/>
  <c r="E168" i="26"/>
  <c r="D168" i="26"/>
  <c r="C168" i="26" s="1"/>
  <c r="E167" i="26"/>
  <c r="G166" i="26"/>
  <c r="E166" i="26"/>
  <c r="AE165" i="26"/>
  <c r="Z165" i="26"/>
  <c r="Y165" i="26"/>
  <c r="X165" i="26"/>
  <c r="W165" i="26"/>
  <c r="V165" i="26"/>
  <c r="U165" i="26"/>
  <c r="T165" i="26"/>
  <c r="N165" i="26"/>
  <c r="M165" i="26"/>
  <c r="L165" i="26"/>
  <c r="K165" i="26"/>
  <c r="J165" i="26"/>
  <c r="I165" i="26"/>
  <c r="H165" i="26"/>
  <c r="E165" i="26"/>
  <c r="C164" i="26"/>
  <c r="AE159" i="26"/>
  <c r="Z159" i="26"/>
  <c r="Y159" i="26"/>
  <c r="X159" i="26"/>
  <c r="W159" i="26"/>
  <c r="V159" i="26"/>
  <c r="U159" i="26"/>
  <c r="T159" i="26"/>
  <c r="J159" i="26"/>
  <c r="I159" i="26"/>
  <c r="H159" i="26"/>
  <c r="E148" i="26"/>
  <c r="E169" i="26" s="1"/>
  <c r="G147" i="26"/>
  <c r="F147" i="26"/>
  <c r="E147" i="26"/>
  <c r="D147" i="26"/>
  <c r="E146" i="26"/>
  <c r="E145" i="26"/>
  <c r="AE144" i="26"/>
  <c r="Z144" i="26"/>
  <c r="Y144" i="26"/>
  <c r="X144" i="26"/>
  <c r="W144" i="26"/>
  <c r="V144" i="26"/>
  <c r="U144" i="26"/>
  <c r="T144" i="26"/>
  <c r="N144" i="26"/>
  <c r="M144" i="26"/>
  <c r="L144" i="26"/>
  <c r="K144" i="26"/>
  <c r="J144" i="26"/>
  <c r="I144" i="26"/>
  <c r="H144" i="26"/>
  <c r="C143" i="26"/>
  <c r="E141" i="26"/>
  <c r="AE138" i="26"/>
  <c r="Z138" i="26"/>
  <c r="Y138" i="26"/>
  <c r="X138" i="26"/>
  <c r="W138" i="26"/>
  <c r="V138" i="26"/>
  <c r="U138" i="26"/>
  <c r="T138" i="26"/>
  <c r="J138" i="26"/>
  <c r="I138" i="26"/>
  <c r="H138" i="26"/>
  <c r="G138" i="26"/>
  <c r="F138" i="26"/>
  <c r="K137" i="26"/>
  <c r="G137" i="26"/>
  <c r="F137" i="26"/>
  <c r="E137" i="26"/>
  <c r="D137" i="26"/>
  <c r="AE134" i="26"/>
  <c r="Z134" i="26"/>
  <c r="Y134" i="26"/>
  <c r="X134" i="26"/>
  <c r="X127" i="26" s="1"/>
  <c r="W134" i="26"/>
  <c r="V134" i="26"/>
  <c r="U134" i="26"/>
  <c r="T134" i="26"/>
  <c r="J134" i="26"/>
  <c r="I134" i="26"/>
  <c r="H134" i="26"/>
  <c r="AE128" i="26"/>
  <c r="Z128" i="26"/>
  <c r="Y128" i="26"/>
  <c r="X128" i="26"/>
  <c r="W128" i="26"/>
  <c r="W127" i="26" s="1"/>
  <c r="V128" i="26"/>
  <c r="U128" i="26"/>
  <c r="T128" i="26"/>
  <c r="J128" i="26"/>
  <c r="I128" i="26"/>
  <c r="H128" i="26"/>
  <c r="H127" i="26" s="1"/>
  <c r="D148" i="26"/>
  <c r="C115" i="26"/>
  <c r="P115" i="26" s="1"/>
  <c r="G145" i="26"/>
  <c r="N112" i="26"/>
  <c r="M112" i="26"/>
  <c r="L112" i="26"/>
  <c r="K112" i="26"/>
  <c r="J112" i="26"/>
  <c r="I112" i="26"/>
  <c r="H112" i="26"/>
  <c r="E112" i="26"/>
  <c r="M141" i="26"/>
  <c r="D141" i="26"/>
  <c r="AE106" i="26"/>
  <c r="Z106" i="26"/>
  <c r="Y106" i="26"/>
  <c r="X106" i="26"/>
  <c r="W106" i="26"/>
  <c r="V106" i="26"/>
  <c r="U106" i="26"/>
  <c r="T106" i="26"/>
  <c r="J106" i="26"/>
  <c r="I106" i="26"/>
  <c r="H106" i="26"/>
  <c r="G106" i="26"/>
  <c r="F106" i="26"/>
  <c r="E106" i="26"/>
  <c r="E140" i="26" s="1"/>
  <c r="AE102" i="26"/>
  <c r="AE101" i="26" s="1"/>
  <c r="Z102" i="26"/>
  <c r="Y102" i="26"/>
  <c r="X102" i="26"/>
  <c r="W102" i="26"/>
  <c r="V102" i="26"/>
  <c r="U102" i="26"/>
  <c r="T102" i="26"/>
  <c r="J102" i="26"/>
  <c r="I102" i="26"/>
  <c r="H102" i="26"/>
  <c r="H101" i="26" s="1"/>
  <c r="G102" i="26"/>
  <c r="F102" i="26"/>
  <c r="E102" i="26"/>
  <c r="E139" i="26" s="1"/>
  <c r="L137" i="26"/>
  <c r="C100" i="26"/>
  <c r="P100" i="26" s="1"/>
  <c r="C99" i="26"/>
  <c r="P99" i="26" s="1"/>
  <c r="C94" i="26"/>
  <c r="P94" i="26" s="1"/>
  <c r="J93" i="26"/>
  <c r="J90" i="26" s="1"/>
  <c r="I93" i="26"/>
  <c r="I90" i="26" s="1"/>
  <c r="H93" i="26"/>
  <c r="H90" i="26" s="1"/>
  <c r="G93" i="26"/>
  <c r="G90" i="26" s="1"/>
  <c r="E93" i="26"/>
  <c r="E90" i="26" s="1"/>
  <c r="C92" i="26"/>
  <c r="P92" i="26" s="1"/>
  <c r="C89" i="26"/>
  <c r="P89" i="26" s="1"/>
  <c r="C88" i="26"/>
  <c r="P88" i="26" s="1"/>
  <c r="C84" i="26"/>
  <c r="P84" i="26" s="1"/>
  <c r="J83" i="26"/>
  <c r="J80" i="26" s="1"/>
  <c r="I83" i="26"/>
  <c r="I80" i="26" s="1"/>
  <c r="I79" i="26" s="1"/>
  <c r="H83" i="26"/>
  <c r="H80" i="26" s="1"/>
  <c r="E83" i="26"/>
  <c r="E80" i="26" s="1"/>
  <c r="C82" i="26"/>
  <c r="P82" i="26" s="1"/>
  <c r="AE79" i="26"/>
  <c r="Z79" i="26"/>
  <c r="Z66" i="26" s="1"/>
  <c r="Y79" i="26"/>
  <c r="X79" i="26"/>
  <c r="X66" i="26" s="1"/>
  <c r="W79" i="26"/>
  <c r="V79" i="26"/>
  <c r="U79" i="26"/>
  <c r="T79" i="26"/>
  <c r="T66" i="26" s="1"/>
  <c r="C77" i="26"/>
  <c r="P77" i="26" s="1"/>
  <c r="C75" i="26"/>
  <c r="P75" i="26" s="1"/>
  <c r="N74" i="26"/>
  <c r="L74" i="26"/>
  <c r="K74" i="26"/>
  <c r="J74" i="26"/>
  <c r="I74" i="26"/>
  <c r="H74" i="26"/>
  <c r="G74" i="26"/>
  <c r="E74" i="26"/>
  <c r="C72" i="26"/>
  <c r="P72" i="26" s="1"/>
  <c r="N69" i="26"/>
  <c r="L69" i="26"/>
  <c r="K69" i="26"/>
  <c r="J69" i="26"/>
  <c r="I69" i="26"/>
  <c r="H69" i="26"/>
  <c r="G69" i="26"/>
  <c r="E69" i="26"/>
  <c r="V66" i="26"/>
  <c r="C64" i="26"/>
  <c r="P64" i="26" s="1"/>
  <c r="C63" i="26"/>
  <c r="P63" i="26" s="1"/>
  <c r="C62" i="26"/>
  <c r="P62" i="26" s="1"/>
  <c r="M61" i="26"/>
  <c r="M59" i="26" s="1"/>
  <c r="M133" i="26" s="1"/>
  <c r="J61" i="26"/>
  <c r="J59" i="26" s="1"/>
  <c r="I61" i="26"/>
  <c r="I59" i="26" s="1"/>
  <c r="H61" i="26"/>
  <c r="H59" i="26" s="1"/>
  <c r="G61" i="26"/>
  <c r="G59" i="26" s="1"/>
  <c r="G133" i="26" s="1"/>
  <c r="F61" i="26"/>
  <c r="F59" i="26" s="1"/>
  <c r="F133" i="26" s="1"/>
  <c r="E61" i="26"/>
  <c r="E59" i="26" s="1"/>
  <c r="E133" i="26" s="1"/>
  <c r="D61" i="26"/>
  <c r="D59" i="26" s="1"/>
  <c r="D133" i="26" s="1"/>
  <c r="C60" i="26"/>
  <c r="P60" i="26" s="1"/>
  <c r="AE59" i="26"/>
  <c r="Z59" i="26"/>
  <c r="Y59" i="26"/>
  <c r="X59" i="26"/>
  <c r="W59" i="26"/>
  <c r="V59" i="26"/>
  <c r="U59" i="26"/>
  <c r="T59" i="26"/>
  <c r="C58" i="26"/>
  <c r="P58" i="26" s="1"/>
  <c r="C56" i="26"/>
  <c r="P56" i="26" s="1"/>
  <c r="J55" i="26"/>
  <c r="J52" i="26" s="1"/>
  <c r="I55" i="26"/>
  <c r="I52" i="26" s="1"/>
  <c r="H55" i="26"/>
  <c r="H52" i="26" s="1"/>
  <c r="E55" i="26"/>
  <c r="E52" i="26" s="1"/>
  <c r="E132" i="26" s="1"/>
  <c r="AE52" i="26"/>
  <c r="Z52" i="26"/>
  <c r="Y52" i="26"/>
  <c r="X52" i="26"/>
  <c r="W52" i="26"/>
  <c r="V52" i="26"/>
  <c r="U52" i="26"/>
  <c r="T52" i="26"/>
  <c r="C51" i="26"/>
  <c r="P51" i="26" s="1"/>
  <c r="L49" i="26"/>
  <c r="C50" i="26"/>
  <c r="P50" i="26" s="1"/>
  <c r="J49" i="26"/>
  <c r="I49" i="26"/>
  <c r="H49" i="26"/>
  <c r="E49" i="26"/>
  <c r="K46" i="26"/>
  <c r="J46" i="26"/>
  <c r="I46" i="26"/>
  <c r="H46" i="26"/>
  <c r="E46" i="26"/>
  <c r="C43" i="26"/>
  <c r="P43" i="26" s="1"/>
  <c r="C39" i="26"/>
  <c r="E38" i="26"/>
  <c r="E35" i="26"/>
  <c r="J31" i="26"/>
  <c r="I31" i="26"/>
  <c r="H31" i="26"/>
  <c r="F31" i="26"/>
  <c r="E31" i="26"/>
  <c r="AE30" i="26"/>
  <c r="Z30" i="26"/>
  <c r="Y30" i="26"/>
  <c r="X30" i="26"/>
  <c r="W30" i="26"/>
  <c r="W6" i="26" s="1"/>
  <c r="V30" i="26"/>
  <c r="U30" i="26"/>
  <c r="T30" i="26"/>
  <c r="H30" i="26"/>
  <c r="C28" i="26"/>
  <c r="P28" i="26" s="1"/>
  <c r="C27" i="26"/>
  <c r="P27" i="26" s="1"/>
  <c r="C26" i="26"/>
  <c r="P26" i="26" s="1"/>
  <c r="C24" i="26"/>
  <c r="P24" i="26" s="1"/>
  <c r="C23" i="26"/>
  <c r="P23" i="26" s="1"/>
  <c r="C20" i="26"/>
  <c r="C18" i="26"/>
  <c r="P18" i="26" s="1"/>
  <c r="AE16" i="26"/>
  <c r="Z16" i="26"/>
  <c r="Y16" i="26"/>
  <c r="X16" i="26"/>
  <c r="W16" i="26"/>
  <c r="V16" i="26"/>
  <c r="U16" i="26"/>
  <c r="T16" i="26"/>
  <c r="J16" i="26"/>
  <c r="I16" i="26"/>
  <c r="H16" i="26"/>
  <c r="E16" i="26"/>
  <c r="E130" i="26" s="1"/>
  <c r="C14" i="26"/>
  <c r="C11" i="26"/>
  <c r="P11" i="26" s="1"/>
  <c r="C10" i="26"/>
  <c r="P10" i="26" s="1"/>
  <c r="G8" i="26"/>
  <c r="M8" i="26"/>
  <c r="F8" i="26"/>
  <c r="E8" i="26"/>
  <c r="J7" i="26"/>
  <c r="I7" i="26"/>
  <c r="H7" i="26"/>
  <c r="B1" i="26"/>
  <c r="G168" i="27"/>
  <c r="F168" i="27"/>
  <c r="E168" i="27"/>
  <c r="D168" i="27"/>
  <c r="F167" i="27"/>
  <c r="E167" i="27"/>
  <c r="E166" i="27"/>
  <c r="D166" i="27"/>
  <c r="AE165" i="27"/>
  <c r="Z165" i="27"/>
  <c r="Y165" i="27"/>
  <c r="X165" i="27"/>
  <c r="W165" i="27"/>
  <c r="V165" i="27"/>
  <c r="U165" i="27"/>
  <c r="T165" i="27"/>
  <c r="N165" i="27"/>
  <c r="M165" i="27"/>
  <c r="L165" i="27"/>
  <c r="K165" i="27"/>
  <c r="J165" i="27"/>
  <c r="I165" i="27"/>
  <c r="H165" i="27"/>
  <c r="C164" i="27"/>
  <c r="AE159" i="27"/>
  <c r="Z159" i="27"/>
  <c r="Y159" i="27"/>
  <c r="X159" i="27"/>
  <c r="W159" i="27"/>
  <c r="V159" i="27"/>
  <c r="U159" i="27"/>
  <c r="T159" i="27"/>
  <c r="J159" i="27"/>
  <c r="I159" i="27"/>
  <c r="H159" i="27"/>
  <c r="E148" i="27"/>
  <c r="E169" i="27" s="1"/>
  <c r="G147" i="27"/>
  <c r="F147" i="27"/>
  <c r="E147" i="27"/>
  <c r="D147" i="27"/>
  <c r="E146" i="27"/>
  <c r="E145" i="27"/>
  <c r="AE144" i="27"/>
  <c r="Z144" i="27"/>
  <c r="Y144" i="27"/>
  <c r="X144" i="27"/>
  <c r="W144" i="27"/>
  <c r="V144" i="27"/>
  <c r="U144" i="27"/>
  <c r="T144" i="27"/>
  <c r="N144" i="27"/>
  <c r="M144" i="27"/>
  <c r="L144" i="27"/>
  <c r="K144" i="27"/>
  <c r="J144" i="27"/>
  <c r="I144" i="27"/>
  <c r="H144" i="27"/>
  <c r="C143" i="27"/>
  <c r="E141" i="27"/>
  <c r="AE138" i="27"/>
  <c r="Z138" i="27"/>
  <c r="Y138" i="27"/>
  <c r="X138" i="27"/>
  <c r="W138" i="27"/>
  <c r="V138" i="27"/>
  <c r="U138" i="27"/>
  <c r="T138" i="27"/>
  <c r="J138" i="27"/>
  <c r="I138" i="27"/>
  <c r="H138" i="27"/>
  <c r="G138" i="27"/>
  <c r="F138" i="27"/>
  <c r="L137" i="27"/>
  <c r="G137" i="27"/>
  <c r="F137" i="27"/>
  <c r="E137" i="27"/>
  <c r="D137" i="27"/>
  <c r="AE134" i="27"/>
  <c r="Z134" i="27"/>
  <c r="Y134" i="27"/>
  <c r="X134" i="27"/>
  <c r="W134" i="27"/>
  <c r="V134" i="27"/>
  <c r="U134" i="27"/>
  <c r="T134" i="27"/>
  <c r="J134" i="27"/>
  <c r="I134" i="27"/>
  <c r="H134" i="27"/>
  <c r="AE128" i="27"/>
  <c r="Z128" i="27"/>
  <c r="Y128" i="27"/>
  <c r="X128" i="27"/>
  <c r="W128" i="27"/>
  <c r="V128" i="27"/>
  <c r="U128" i="27"/>
  <c r="T128" i="27"/>
  <c r="J128" i="27"/>
  <c r="I128" i="27"/>
  <c r="H128" i="27"/>
  <c r="C115" i="27"/>
  <c r="P115" i="27" s="1"/>
  <c r="F146" i="27"/>
  <c r="D145" i="27"/>
  <c r="C113" i="27"/>
  <c r="N112" i="27"/>
  <c r="M112" i="27"/>
  <c r="L112" i="27"/>
  <c r="K112" i="27"/>
  <c r="J112" i="27"/>
  <c r="I112" i="27"/>
  <c r="H112" i="27"/>
  <c r="E112" i="27"/>
  <c r="K141" i="27"/>
  <c r="AE106" i="27"/>
  <c r="Z106" i="27"/>
  <c r="Y106" i="27"/>
  <c r="X106" i="27"/>
  <c r="W106" i="27"/>
  <c r="V106" i="27"/>
  <c r="U106" i="27"/>
  <c r="T106" i="27"/>
  <c r="J106" i="27"/>
  <c r="I106" i="27"/>
  <c r="H106" i="27"/>
  <c r="G106" i="27"/>
  <c r="F106" i="27"/>
  <c r="E106" i="27"/>
  <c r="E140" i="27" s="1"/>
  <c r="C105" i="27"/>
  <c r="P105" i="27" s="1"/>
  <c r="C104" i="27"/>
  <c r="P104" i="27" s="1"/>
  <c r="AE102" i="27"/>
  <c r="AE101" i="27" s="1"/>
  <c r="Z102" i="27"/>
  <c r="Y102" i="27"/>
  <c r="X102" i="27"/>
  <c r="X101" i="27" s="1"/>
  <c r="W102" i="27"/>
  <c r="V102" i="27"/>
  <c r="U102" i="27"/>
  <c r="U101" i="27" s="1"/>
  <c r="T102" i="27"/>
  <c r="J102" i="27"/>
  <c r="J101" i="27" s="1"/>
  <c r="I102" i="27"/>
  <c r="H102" i="27"/>
  <c r="G102" i="27"/>
  <c r="F102" i="27"/>
  <c r="F101" i="27" s="1"/>
  <c r="E102" i="27"/>
  <c r="Y101" i="27"/>
  <c r="W101" i="27"/>
  <c r="M137" i="27"/>
  <c r="C100" i="27"/>
  <c r="P100" i="27" s="1"/>
  <c r="C99" i="27"/>
  <c r="P99" i="27" s="1"/>
  <c r="C98" i="27"/>
  <c r="P98" i="27" s="1"/>
  <c r="C96" i="27"/>
  <c r="P96" i="27" s="1"/>
  <c r="C94" i="27"/>
  <c r="P94" i="27" s="1"/>
  <c r="J93" i="27"/>
  <c r="J90" i="27" s="1"/>
  <c r="I93" i="27"/>
  <c r="I90" i="27" s="1"/>
  <c r="H93" i="27"/>
  <c r="H90" i="27" s="1"/>
  <c r="G93" i="27"/>
  <c r="G90" i="27" s="1"/>
  <c r="E93" i="27"/>
  <c r="C92" i="27"/>
  <c r="P92" i="27" s="1"/>
  <c r="E90" i="27"/>
  <c r="C89" i="27"/>
  <c r="P89" i="27" s="1"/>
  <c r="C88" i="27"/>
  <c r="P88" i="27" s="1"/>
  <c r="C84" i="27"/>
  <c r="P84" i="27" s="1"/>
  <c r="J83" i="27"/>
  <c r="J80" i="27" s="1"/>
  <c r="I83" i="27"/>
  <c r="I80" i="27" s="1"/>
  <c r="H83" i="27"/>
  <c r="H80" i="27" s="1"/>
  <c r="E83" i="27"/>
  <c r="E80" i="27" s="1"/>
  <c r="C82" i="27"/>
  <c r="P82" i="27" s="1"/>
  <c r="AE79" i="27"/>
  <c r="AE66" i="27" s="1"/>
  <c r="Z79" i="27"/>
  <c r="Z66" i="27" s="1"/>
  <c r="Y79" i="27"/>
  <c r="X79" i="27"/>
  <c r="X66" i="27" s="1"/>
  <c r="W79" i="27"/>
  <c r="W66" i="27" s="1"/>
  <c r="V79" i="27"/>
  <c r="U79" i="27"/>
  <c r="T79" i="27"/>
  <c r="T66" i="27" s="1"/>
  <c r="C77" i="27"/>
  <c r="P77" i="27" s="1"/>
  <c r="F74" i="27"/>
  <c r="N74" i="27"/>
  <c r="N68" i="27" s="1"/>
  <c r="N67" i="27" s="1"/>
  <c r="L74" i="27"/>
  <c r="K74" i="27"/>
  <c r="J74" i="27"/>
  <c r="J68" i="27" s="1"/>
  <c r="I74" i="27"/>
  <c r="H74" i="27"/>
  <c r="G74" i="27"/>
  <c r="E74" i="27"/>
  <c r="C73" i="27"/>
  <c r="P73" i="27" s="1"/>
  <c r="C72" i="27"/>
  <c r="P72" i="27" s="1"/>
  <c r="C71" i="27"/>
  <c r="P71" i="27" s="1"/>
  <c r="N69" i="27"/>
  <c r="L69" i="27"/>
  <c r="K69" i="27"/>
  <c r="J69" i="27"/>
  <c r="I69" i="27"/>
  <c r="H69" i="27"/>
  <c r="G69" i="27"/>
  <c r="E69" i="27"/>
  <c r="C64" i="27"/>
  <c r="P64" i="27" s="1"/>
  <c r="N61" i="27"/>
  <c r="N59" i="27" s="1"/>
  <c r="N133" i="27" s="1"/>
  <c r="C63" i="27"/>
  <c r="P63" i="27" s="1"/>
  <c r="C62" i="27"/>
  <c r="P62" i="27" s="1"/>
  <c r="J61" i="27"/>
  <c r="J59" i="27" s="1"/>
  <c r="I61" i="27"/>
  <c r="I59" i="27" s="1"/>
  <c r="H61" i="27"/>
  <c r="G61" i="27"/>
  <c r="G59" i="27" s="1"/>
  <c r="G133" i="27" s="1"/>
  <c r="F61" i="27"/>
  <c r="F59" i="27" s="1"/>
  <c r="F133" i="27" s="1"/>
  <c r="E61" i="27"/>
  <c r="C61" i="27" s="1"/>
  <c r="D61" i="27"/>
  <c r="D59" i="27" s="1"/>
  <c r="D133" i="27" s="1"/>
  <c r="C60" i="27"/>
  <c r="P60" i="27" s="1"/>
  <c r="AE59" i="27"/>
  <c r="Z59" i="27"/>
  <c r="Y59" i="27"/>
  <c r="X59" i="27"/>
  <c r="W59" i="27"/>
  <c r="V59" i="27"/>
  <c r="U59" i="27"/>
  <c r="T59" i="27"/>
  <c r="H59" i="27"/>
  <c r="C56" i="27"/>
  <c r="P56" i="27" s="1"/>
  <c r="J55" i="27"/>
  <c r="J52" i="27" s="1"/>
  <c r="I55" i="27"/>
  <c r="I52" i="27" s="1"/>
  <c r="H55" i="27"/>
  <c r="H52" i="27" s="1"/>
  <c r="E55" i="27"/>
  <c r="E52" i="27" s="1"/>
  <c r="E132" i="27" s="1"/>
  <c r="C54" i="27"/>
  <c r="AE52" i="27"/>
  <c r="Z52" i="27"/>
  <c r="Y52" i="27"/>
  <c r="X52" i="27"/>
  <c r="W52" i="27"/>
  <c r="V52" i="27"/>
  <c r="U52" i="27"/>
  <c r="T52" i="27"/>
  <c r="C50" i="27"/>
  <c r="P50" i="27" s="1"/>
  <c r="J49" i="27"/>
  <c r="I49" i="27"/>
  <c r="H49" i="27"/>
  <c r="G49" i="27"/>
  <c r="E49" i="27"/>
  <c r="M46" i="27"/>
  <c r="J46" i="27"/>
  <c r="I46" i="27"/>
  <c r="H46" i="27"/>
  <c r="F46" i="27"/>
  <c r="E46" i="27"/>
  <c r="D46" i="27"/>
  <c r="C45" i="27"/>
  <c r="P45" i="27" s="1"/>
  <c r="C43" i="27"/>
  <c r="P43" i="27" s="1"/>
  <c r="C42" i="27"/>
  <c r="E38" i="27"/>
  <c r="C37" i="27"/>
  <c r="E35" i="27"/>
  <c r="N31" i="27"/>
  <c r="J31" i="27"/>
  <c r="I31" i="27"/>
  <c r="H31" i="27"/>
  <c r="G31" i="27"/>
  <c r="E31" i="27"/>
  <c r="AE30" i="27"/>
  <c r="Z30" i="27"/>
  <c r="Y30" i="27"/>
  <c r="X30" i="27"/>
  <c r="W30" i="27"/>
  <c r="V30" i="27"/>
  <c r="U30" i="27"/>
  <c r="T30" i="27"/>
  <c r="C28" i="27"/>
  <c r="P28" i="27" s="1"/>
  <c r="C27" i="27"/>
  <c r="P27" i="27" s="1"/>
  <c r="C26" i="27"/>
  <c r="P26" i="27" s="1"/>
  <c r="C25" i="27"/>
  <c r="C24" i="27"/>
  <c r="P24" i="27" s="1"/>
  <c r="C23" i="27"/>
  <c r="P23" i="27" s="1"/>
  <c r="C19" i="27"/>
  <c r="C18" i="27"/>
  <c r="P18" i="27" s="1"/>
  <c r="AE16" i="27"/>
  <c r="Z16" i="27"/>
  <c r="Y16" i="27"/>
  <c r="X16" i="27"/>
  <c r="W16" i="27"/>
  <c r="V16" i="27"/>
  <c r="U16" i="27"/>
  <c r="T16" i="27"/>
  <c r="J16" i="27"/>
  <c r="I16" i="27"/>
  <c r="H16" i="27"/>
  <c r="E16" i="27"/>
  <c r="E130" i="27" s="1"/>
  <c r="C12" i="27"/>
  <c r="C11" i="27"/>
  <c r="P11" i="27" s="1"/>
  <c r="C10" i="27"/>
  <c r="P10" i="27" s="1"/>
  <c r="K8" i="27"/>
  <c r="E8" i="27"/>
  <c r="J7" i="27"/>
  <c r="I7" i="27"/>
  <c r="H7" i="27"/>
  <c r="C5" i="27"/>
  <c r="P5" i="27" s="1"/>
  <c r="B1" i="27"/>
  <c r="G168" i="28"/>
  <c r="F168" i="28"/>
  <c r="E168" i="28"/>
  <c r="C168" i="28" s="1"/>
  <c r="D168" i="28"/>
  <c r="E167" i="28"/>
  <c r="F166" i="28"/>
  <c r="E166" i="28"/>
  <c r="AE165" i="28"/>
  <c r="Z165" i="28"/>
  <c r="Y165" i="28"/>
  <c r="X165" i="28"/>
  <c r="W165" i="28"/>
  <c r="V165" i="28"/>
  <c r="U165" i="28"/>
  <c r="T165" i="28"/>
  <c r="N165" i="28"/>
  <c r="M165" i="28"/>
  <c r="L165" i="28"/>
  <c r="K165" i="28"/>
  <c r="J165" i="28"/>
  <c r="I165" i="28"/>
  <c r="H165" i="28"/>
  <c r="C164" i="28"/>
  <c r="AE159" i="28"/>
  <c r="Z159" i="28"/>
  <c r="Y159" i="28"/>
  <c r="X159" i="28"/>
  <c r="W159" i="28"/>
  <c r="V159" i="28"/>
  <c r="U159" i="28"/>
  <c r="T159" i="28"/>
  <c r="J159" i="28"/>
  <c r="I159" i="28"/>
  <c r="H159" i="28"/>
  <c r="E148" i="28"/>
  <c r="E169" i="28" s="1"/>
  <c r="G147" i="28"/>
  <c r="F147" i="28"/>
  <c r="E147" i="28"/>
  <c r="D147" i="28"/>
  <c r="F146" i="28"/>
  <c r="E146" i="28"/>
  <c r="E145" i="28"/>
  <c r="AE144" i="28"/>
  <c r="Z144" i="28"/>
  <c r="Y144" i="28"/>
  <c r="X144" i="28"/>
  <c r="W144" i="28"/>
  <c r="V144" i="28"/>
  <c r="U144" i="28"/>
  <c r="T144" i="28"/>
  <c r="N144" i="28"/>
  <c r="M144" i="28"/>
  <c r="L144" i="28"/>
  <c r="K144" i="28"/>
  <c r="J144" i="28"/>
  <c r="I144" i="28"/>
  <c r="H144" i="28"/>
  <c r="C143" i="28"/>
  <c r="E141" i="28"/>
  <c r="AE138" i="28"/>
  <c r="Z138" i="28"/>
  <c r="Y138" i="28"/>
  <c r="X138" i="28"/>
  <c r="W138" i="28"/>
  <c r="V138" i="28"/>
  <c r="U138" i="28"/>
  <c r="T138" i="28"/>
  <c r="J138" i="28"/>
  <c r="I138" i="28"/>
  <c r="H138" i="28"/>
  <c r="G138" i="28"/>
  <c r="F138" i="28"/>
  <c r="G137" i="28"/>
  <c r="F137" i="28"/>
  <c r="E137" i="28"/>
  <c r="D137" i="28"/>
  <c r="AE134" i="28"/>
  <c r="Z134" i="28"/>
  <c r="Y134" i="28"/>
  <c r="X134" i="28"/>
  <c r="W134" i="28"/>
  <c r="V134" i="28"/>
  <c r="U134" i="28"/>
  <c r="T134" i="28"/>
  <c r="J134" i="28"/>
  <c r="I134" i="28"/>
  <c r="H134" i="28"/>
  <c r="AE128" i="28"/>
  <c r="Z128" i="28"/>
  <c r="Y128" i="28"/>
  <c r="X128" i="28"/>
  <c r="W128" i="28"/>
  <c r="V128" i="28"/>
  <c r="U128" i="28"/>
  <c r="T128" i="28"/>
  <c r="J128" i="28"/>
  <c r="I128" i="28"/>
  <c r="H128" i="28"/>
  <c r="C115" i="28"/>
  <c r="P115" i="28" s="1"/>
  <c r="N112" i="28"/>
  <c r="M112" i="28"/>
  <c r="L112" i="28"/>
  <c r="K112" i="28"/>
  <c r="J112" i="28"/>
  <c r="I112" i="28"/>
  <c r="H112" i="28"/>
  <c r="E112" i="28"/>
  <c r="L141" i="28"/>
  <c r="AE106" i="28"/>
  <c r="Z106" i="28"/>
  <c r="Y106" i="28"/>
  <c r="X106" i="28"/>
  <c r="W106" i="28"/>
  <c r="V106" i="28"/>
  <c r="U106" i="28"/>
  <c r="T106" i="28"/>
  <c r="M106" i="28"/>
  <c r="M140" i="28" s="1"/>
  <c r="J106" i="28"/>
  <c r="I106" i="28"/>
  <c r="H106" i="28"/>
  <c r="G106" i="28"/>
  <c r="F106" i="28"/>
  <c r="F101" i="28" s="1"/>
  <c r="E106" i="28"/>
  <c r="E140" i="28" s="1"/>
  <c r="AE102" i="28"/>
  <c r="AE101" i="28" s="1"/>
  <c r="Z102" i="28"/>
  <c r="Z101" i="28" s="1"/>
  <c r="Y102" i="28"/>
  <c r="X102" i="28"/>
  <c r="X101" i="28" s="1"/>
  <c r="W102" i="28"/>
  <c r="V102" i="28"/>
  <c r="U102" i="28"/>
  <c r="T102" i="28"/>
  <c r="T101" i="28" s="1"/>
  <c r="J102" i="28"/>
  <c r="J101" i="28" s="1"/>
  <c r="I102" i="28"/>
  <c r="H102" i="28"/>
  <c r="H101" i="28" s="1"/>
  <c r="G102" i="28"/>
  <c r="F102" i="28"/>
  <c r="E102" i="28"/>
  <c r="N137" i="28"/>
  <c r="C100" i="28"/>
  <c r="P100" i="28" s="1"/>
  <c r="C99" i="28"/>
  <c r="P99" i="28" s="1"/>
  <c r="C98" i="28"/>
  <c r="P98" i="28" s="1"/>
  <c r="C96" i="28"/>
  <c r="P96" i="28" s="1"/>
  <c r="C94" i="28"/>
  <c r="P94" i="28" s="1"/>
  <c r="J93" i="28"/>
  <c r="I93" i="28"/>
  <c r="I90" i="28" s="1"/>
  <c r="H93" i="28"/>
  <c r="H90" i="28" s="1"/>
  <c r="G93" i="28"/>
  <c r="G90" i="28" s="1"/>
  <c r="E93" i="28"/>
  <c r="E90" i="28" s="1"/>
  <c r="C92" i="28"/>
  <c r="P92" i="28" s="1"/>
  <c r="C91" i="28"/>
  <c r="P91" i="28" s="1"/>
  <c r="J90" i="28"/>
  <c r="C89" i="28"/>
  <c r="P89" i="28" s="1"/>
  <c r="C88" i="28"/>
  <c r="P88" i="28" s="1"/>
  <c r="C84" i="28"/>
  <c r="P84" i="28" s="1"/>
  <c r="J83" i="28"/>
  <c r="J80" i="28" s="1"/>
  <c r="I83" i="28"/>
  <c r="H83" i="28"/>
  <c r="H80" i="28" s="1"/>
  <c r="E83" i="28"/>
  <c r="E80" i="28" s="1"/>
  <c r="C82" i="28"/>
  <c r="P82" i="28" s="1"/>
  <c r="I80" i="28"/>
  <c r="I79" i="28" s="1"/>
  <c r="AE79" i="28"/>
  <c r="AE66" i="28" s="1"/>
  <c r="Z79" i="28"/>
  <c r="Y79" i="28"/>
  <c r="Y66" i="28" s="1"/>
  <c r="X79" i="28"/>
  <c r="W79" i="28"/>
  <c r="V79" i="28"/>
  <c r="V66" i="28" s="1"/>
  <c r="U79" i="28"/>
  <c r="U66" i="28" s="1"/>
  <c r="T79" i="28"/>
  <c r="C77" i="28"/>
  <c r="P77" i="28" s="1"/>
  <c r="N74" i="28"/>
  <c r="L74" i="28"/>
  <c r="K74" i="28"/>
  <c r="J74" i="28"/>
  <c r="I74" i="28"/>
  <c r="H74" i="28"/>
  <c r="G74" i="28"/>
  <c r="E74" i="28"/>
  <c r="C72" i="28"/>
  <c r="P72" i="28" s="1"/>
  <c r="N69" i="28"/>
  <c r="L69" i="28"/>
  <c r="K69" i="28"/>
  <c r="K68" i="28" s="1"/>
  <c r="K67" i="28" s="1"/>
  <c r="J69" i="28"/>
  <c r="I69" i="28"/>
  <c r="I68" i="28" s="1"/>
  <c r="I67" i="28" s="1"/>
  <c r="H69" i="28"/>
  <c r="G69" i="28"/>
  <c r="E69" i="28"/>
  <c r="Z66" i="28"/>
  <c r="W66" i="28"/>
  <c r="C64" i="28"/>
  <c r="P64" i="28" s="1"/>
  <c r="C63" i="28"/>
  <c r="P63" i="28" s="1"/>
  <c r="C62" i="28"/>
  <c r="P62" i="28" s="1"/>
  <c r="K61" i="28"/>
  <c r="J61" i="28"/>
  <c r="J59" i="28" s="1"/>
  <c r="I61" i="28"/>
  <c r="I59" i="28" s="1"/>
  <c r="H61" i="28"/>
  <c r="H59" i="28" s="1"/>
  <c r="G61" i="28"/>
  <c r="G59" i="28" s="1"/>
  <c r="G133" i="28" s="1"/>
  <c r="F61" i="28"/>
  <c r="F59" i="28" s="1"/>
  <c r="F133" i="28" s="1"/>
  <c r="E61" i="28"/>
  <c r="D61" i="28"/>
  <c r="C60" i="28"/>
  <c r="P60" i="28" s="1"/>
  <c r="AE59" i="28"/>
  <c r="Z59" i="28"/>
  <c r="Y59" i="28"/>
  <c r="X59" i="28"/>
  <c r="W59" i="28"/>
  <c r="V59" i="28"/>
  <c r="U59" i="28"/>
  <c r="T59" i="28"/>
  <c r="E59" i="28"/>
  <c r="E133" i="28" s="1"/>
  <c r="G55" i="28"/>
  <c r="C56" i="28"/>
  <c r="P56" i="28" s="1"/>
  <c r="J55" i="28"/>
  <c r="J52" i="28" s="1"/>
  <c r="I55" i="28"/>
  <c r="I52" i="28" s="1"/>
  <c r="H55" i="28"/>
  <c r="H52" i="28" s="1"/>
  <c r="E55" i="28"/>
  <c r="E52" i="28" s="1"/>
  <c r="E132" i="28" s="1"/>
  <c r="AE52" i="28"/>
  <c r="Z52" i="28"/>
  <c r="Y52" i="28"/>
  <c r="X52" i="28"/>
  <c r="W52" i="28"/>
  <c r="V52" i="28"/>
  <c r="U52" i="28"/>
  <c r="T52" i="28"/>
  <c r="N49" i="28"/>
  <c r="G49" i="28"/>
  <c r="C50" i="28"/>
  <c r="P50" i="28" s="1"/>
  <c r="J49" i="28"/>
  <c r="I49" i="28"/>
  <c r="H49" i="28"/>
  <c r="E49" i="28"/>
  <c r="J46" i="28"/>
  <c r="I46" i="28"/>
  <c r="H46" i="28"/>
  <c r="G46" i="28"/>
  <c r="F46" i="28"/>
  <c r="E46" i="28"/>
  <c r="C43" i="28"/>
  <c r="P43" i="28" s="1"/>
  <c r="C42" i="28"/>
  <c r="P42" i="28" s="1"/>
  <c r="N38" i="28"/>
  <c r="E38" i="28"/>
  <c r="L35" i="28"/>
  <c r="C36" i="28"/>
  <c r="P36" i="28" s="1"/>
  <c r="E35" i="28"/>
  <c r="G31" i="28"/>
  <c r="K31" i="28"/>
  <c r="J31" i="28"/>
  <c r="I31" i="28"/>
  <c r="H31" i="28"/>
  <c r="H30" i="28" s="1"/>
  <c r="E31" i="28"/>
  <c r="AE30" i="28"/>
  <c r="Z30" i="28"/>
  <c r="Y30" i="28"/>
  <c r="X30" i="28"/>
  <c r="W30" i="28"/>
  <c r="V30" i="28"/>
  <c r="U30" i="28"/>
  <c r="T30" i="28"/>
  <c r="C28" i="28"/>
  <c r="P28" i="28" s="1"/>
  <c r="C27" i="28"/>
  <c r="P27" i="28" s="1"/>
  <c r="C26" i="28"/>
  <c r="P26" i="28" s="1"/>
  <c r="C24" i="28"/>
  <c r="P24" i="28" s="1"/>
  <c r="C23" i="28"/>
  <c r="P23" i="28" s="1"/>
  <c r="C19" i="28"/>
  <c r="P19" i="28" s="1"/>
  <c r="C18" i="28"/>
  <c r="P18" i="28" s="1"/>
  <c r="AE16" i="28"/>
  <c r="Z16" i="28"/>
  <c r="Y16" i="28"/>
  <c r="X16" i="28"/>
  <c r="W16" i="28"/>
  <c r="V16" i="28"/>
  <c r="U16" i="28"/>
  <c r="T16" i="28"/>
  <c r="J16" i="28"/>
  <c r="I16" i="28"/>
  <c r="H16" i="28"/>
  <c r="E16" i="28"/>
  <c r="E130" i="28" s="1"/>
  <c r="C12" i="28"/>
  <c r="P12" i="28" s="1"/>
  <c r="K8" i="28"/>
  <c r="C11" i="28"/>
  <c r="P11" i="28" s="1"/>
  <c r="C10" i="28"/>
  <c r="P10" i="28" s="1"/>
  <c r="E8" i="28"/>
  <c r="E7" i="28" s="1"/>
  <c r="E129" i="28" s="1"/>
  <c r="D8" i="28"/>
  <c r="J7" i="28"/>
  <c r="I7" i="28"/>
  <c r="H7" i="28"/>
  <c r="C5" i="28"/>
  <c r="P5" i="28" s="1"/>
  <c r="B1" i="28"/>
  <c r="G168" i="29"/>
  <c r="F168" i="29"/>
  <c r="E168" i="29"/>
  <c r="D168" i="29"/>
  <c r="E167" i="29"/>
  <c r="E166" i="29"/>
  <c r="AE165" i="29"/>
  <c r="Z165" i="29"/>
  <c r="Y165" i="29"/>
  <c r="X165" i="29"/>
  <c r="W165" i="29"/>
  <c r="V165" i="29"/>
  <c r="U165" i="29"/>
  <c r="T165" i="29"/>
  <c r="N165" i="29"/>
  <c r="M165" i="29"/>
  <c r="L165" i="29"/>
  <c r="K165" i="29"/>
  <c r="J165" i="29"/>
  <c r="I165" i="29"/>
  <c r="H165" i="29"/>
  <c r="C164" i="29"/>
  <c r="AE159" i="29"/>
  <c r="Z159" i="29"/>
  <c r="Y159" i="29"/>
  <c r="X159" i="29"/>
  <c r="W159" i="29"/>
  <c r="V159" i="29"/>
  <c r="U159" i="29"/>
  <c r="T159" i="29"/>
  <c r="J159" i="29"/>
  <c r="I159" i="29"/>
  <c r="H159" i="29"/>
  <c r="E148" i="29"/>
  <c r="E169" i="29" s="1"/>
  <c r="G147" i="29"/>
  <c r="F147" i="29"/>
  <c r="E147" i="29"/>
  <c r="D147" i="29"/>
  <c r="E146" i="29"/>
  <c r="E145" i="29"/>
  <c r="AE144" i="29"/>
  <c r="Z144" i="29"/>
  <c r="Y144" i="29"/>
  <c r="X144" i="29"/>
  <c r="W144" i="29"/>
  <c r="V144" i="29"/>
  <c r="U144" i="29"/>
  <c r="T144" i="29"/>
  <c r="N144" i="29"/>
  <c r="M144" i="29"/>
  <c r="L144" i="29"/>
  <c r="K144" i="29"/>
  <c r="J144" i="29"/>
  <c r="I144" i="29"/>
  <c r="H144" i="29"/>
  <c r="C143" i="29"/>
  <c r="L141" i="29"/>
  <c r="E141" i="29"/>
  <c r="AE138" i="29"/>
  <c r="Z138" i="29"/>
  <c r="Y138" i="29"/>
  <c r="X138" i="29"/>
  <c r="W138" i="29"/>
  <c r="V138" i="29"/>
  <c r="U138" i="29"/>
  <c r="T138" i="29"/>
  <c r="J138" i="29"/>
  <c r="I138" i="29"/>
  <c r="H138" i="29"/>
  <c r="G138" i="29"/>
  <c r="F138" i="29"/>
  <c r="G137" i="29"/>
  <c r="F137" i="29"/>
  <c r="E137" i="29"/>
  <c r="D137" i="29"/>
  <c r="AE134" i="29"/>
  <c r="Z134" i="29"/>
  <c r="Y134" i="29"/>
  <c r="X134" i="29"/>
  <c r="W134" i="29"/>
  <c r="V134" i="29"/>
  <c r="U134" i="29"/>
  <c r="T134" i="29"/>
  <c r="J134" i="29"/>
  <c r="I134" i="29"/>
  <c r="H134" i="29"/>
  <c r="AE128" i="29"/>
  <c r="Z128" i="29"/>
  <c r="Y128" i="29"/>
  <c r="X128" i="29"/>
  <c r="W128" i="29"/>
  <c r="V128" i="29"/>
  <c r="U128" i="29"/>
  <c r="T128" i="29"/>
  <c r="J128" i="29"/>
  <c r="I128" i="29"/>
  <c r="H128" i="29"/>
  <c r="H127" i="29" s="1"/>
  <c r="C115" i="29"/>
  <c r="P115" i="29" s="1"/>
  <c r="N112" i="29"/>
  <c r="M112" i="29"/>
  <c r="L112" i="29"/>
  <c r="K112" i="29"/>
  <c r="J112" i="29"/>
  <c r="I112" i="29"/>
  <c r="H112" i="29"/>
  <c r="E112" i="29"/>
  <c r="M141" i="29"/>
  <c r="C108" i="29"/>
  <c r="P108" i="29" s="1"/>
  <c r="AE106" i="29"/>
  <c r="Z106" i="29"/>
  <c r="Y106" i="29"/>
  <c r="X106" i="29"/>
  <c r="W106" i="29"/>
  <c r="V106" i="29"/>
  <c r="U106" i="29"/>
  <c r="T106" i="29"/>
  <c r="T101" i="29" s="1"/>
  <c r="J106" i="29"/>
  <c r="I106" i="29"/>
  <c r="H106" i="29"/>
  <c r="G106" i="29"/>
  <c r="F106" i="29"/>
  <c r="E106" i="29"/>
  <c r="E140" i="29" s="1"/>
  <c r="AE102" i="29"/>
  <c r="Z102" i="29"/>
  <c r="Z101" i="29" s="1"/>
  <c r="Y102" i="29"/>
  <c r="X102" i="29"/>
  <c r="W102" i="29"/>
  <c r="V102" i="29"/>
  <c r="V101" i="29" s="1"/>
  <c r="U102" i="29"/>
  <c r="T102" i="29"/>
  <c r="J102" i="29"/>
  <c r="J101" i="29" s="1"/>
  <c r="I102" i="29"/>
  <c r="H102" i="29"/>
  <c r="G102" i="29"/>
  <c r="F102" i="29"/>
  <c r="F101" i="29" s="1"/>
  <c r="E102" i="29"/>
  <c r="K137" i="29"/>
  <c r="C100" i="29"/>
  <c r="P100" i="29" s="1"/>
  <c r="C99" i="29"/>
  <c r="P99" i="29" s="1"/>
  <c r="C97" i="29"/>
  <c r="P97" i="29" s="1"/>
  <c r="C94" i="29"/>
  <c r="P94" i="29" s="1"/>
  <c r="J93" i="29"/>
  <c r="J90" i="29" s="1"/>
  <c r="I93" i="29"/>
  <c r="I90" i="29" s="1"/>
  <c r="H93" i="29"/>
  <c r="H90" i="29" s="1"/>
  <c r="H79" i="29" s="1"/>
  <c r="G93" i="29"/>
  <c r="G90" i="29" s="1"/>
  <c r="E93" i="29"/>
  <c r="E90" i="29" s="1"/>
  <c r="C92" i="29"/>
  <c r="P92" i="29" s="1"/>
  <c r="C89" i="29"/>
  <c r="P89" i="29" s="1"/>
  <c r="C88" i="29"/>
  <c r="P88" i="29" s="1"/>
  <c r="C86" i="29"/>
  <c r="C84" i="29"/>
  <c r="P84" i="29" s="1"/>
  <c r="J83" i="29"/>
  <c r="J80" i="29" s="1"/>
  <c r="I83" i="29"/>
  <c r="I80" i="29" s="1"/>
  <c r="H83" i="29"/>
  <c r="H80" i="29" s="1"/>
  <c r="E83" i="29"/>
  <c r="E80" i="29" s="1"/>
  <c r="C82" i="29"/>
  <c r="P82" i="29" s="1"/>
  <c r="AE79" i="29"/>
  <c r="AE66" i="29" s="1"/>
  <c r="Z79" i="29"/>
  <c r="Y79" i="29"/>
  <c r="Y66" i="29" s="1"/>
  <c r="X79" i="29"/>
  <c r="W79" i="29"/>
  <c r="W66" i="29" s="1"/>
  <c r="V79" i="29"/>
  <c r="U79" i="29"/>
  <c r="U66" i="29" s="1"/>
  <c r="T79" i="29"/>
  <c r="C77" i="29"/>
  <c r="P77" i="29" s="1"/>
  <c r="C76" i="29"/>
  <c r="P76" i="29" s="1"/>
  <c r="N74" i="29"/>
  <c r="L74" i="29"/>
  <c r="K74" i="29"/>
  <c r="J74" i="29"/>
  <c r="I74" i="29"/>
  <c r="H74" i="29"/>
  <c r="G74" i="29"/>
  <c r="E74" i="29"/>
  <c r="C72" i="29"/>
  <c r="P72" i="29" s="1"/>
  <c r="N69" i="29"/>
  <c r="L69" i="29"/>
  <c r="L68" i="29" s="1"/>
  <c r="L67" i="29" s="1"/>
  <c r="K69" i="29"/>
  <c r="K68" i="29" s="1"/>
  <c r="K67" i="29" s="1"/>
  <c r="J69" i="29"/>
  <c r="I69" i="29"/>
  <c r="H69" i="29"/>
  <c r="G69" i="29"/>
  <c r="G68" i="29" s="1"/>
  <c r="G67" i="29" s="1"/>
  <c r="E69" i="29"/>
  <c r="I68" i="29"/>
  <c r="I67" i="29" s="1"/>
  <c r="C64" i="29"/>
  <c r="P64" i="29" s="1"/>
  <c r="C63" i="29"/>
  <c r="P63" i="29" s="1"/>
  <c r="C62" i="29"/>
  <c r="P62" i="29" s="1"/>
  <c r="L61" i="29"/>
  <c r="L59" i="29" s="1"/>
  <c r="L133" i="29" s="1"/>
  <c r="K61" i="29"/>
  <c r="K59" i="29" s="1"/>
  <c r="K133" i="29" s="1"/>
  <c r="J61" i="29"/>
  <c r="J59" i="29" s="1"/>
  <c r="I61" i="29"/>
  <c r="I59" i="29" s="1"/>
  <c r="H61" i="29"/>
  <c r="H59" i="29" s="1"/>
  <c r="G61" i="29"/>
  <c r="G59" i="29" s="1"/>
  <c r="G133" i="29" s="1"/>
  <c r="F61" i="29"/>
  <c r="F59" i="29" s="1"/>
  <c r="F133" i="29" s="1"/>
  <c r="E61" i="29"/>
  <c r="E59" i="29" s="1"/>
  <c r="E133" i="29" s="1"/>
  <c r="D61" i="29"/>
  <c r="C60" i="29"/>
  <c r="P60" i="29" s="1"/>
  <c r="AE59" i="29"/>
  <c r="Z59" i="29"/>
  <c r="Y59" i="29"/>
  <c r="X59" i="29"/>
  <c r="W59" i="29"/>
  <c r="V59" i="29"/>
  <c r="U59" i="29"/>
  <c r="T59" i="29"/>
  <c r="C58" i="29"/>
  <c r="C56" i="29"/>
  <c r="P56" i="29" s="1"/>
  <c r="J55" i="29"/>
  <c r="J52" i="29" s="1"/>
  <c r="I55" i="29"/>
  <c r="I52" i="29" s="1"/>
  <c r="H55" i="29"/>
  <c r="H52" i="29" s="1"/>
  <c r="E55" i="29"/>
  <c r="E52" i="29" s="1"/>
  <c r="E132" i="29" s="1"/>
  <c r="AE52" i="29"/>
  <c r="Z52" i="29"/>
  <c r="Z6" i="29" s="1"/>
  <c r="Y52" i="29"/>
  <c r="X52" i="29"/>
  <c r="W52" i="29"/>
  <c r="V52" i="29"/>
  <c r="U52" i="29"/>
  <c r="T52" i="29"/>
  <c r="C50" i="29"/>
  <c r="P50" i="29" s="1"/>
  <c r="J49" i="29"/>
  <c r="I49" i="29"/>
  <c r="H49" i="29"/>
  <c r="E49" i="29"/>
  <c r="K46" i="29"/>
  <c r="J46" i="29"/>
  <c r="I46" i="29"/>
  <c r="H46" i="29"/>
  <c r="E46" i="29"/>
  <c r="C43" i="29"/>
  <c r="P43" i="29" s="1"/>
  <c r="E38" i="29"/>
  <c r="C36" i="29"/>
  <c r="P36" i="29" s="1"/>
  <c r="E35" i="29"/>
  <c r="L31" i="29"/>
  <c r="J31" i="29"/>
  <c r="I31" i="29"/>
  <c r="H31" i="29"/>
  <c r="E31" i="29"/>
  <c r="AE30" i="29"/>
  <c r="Z30" i="29"/>
  <c r="Y30" i="29"/>
  <c r="X30" i="29"/>
  <c r="W30" i="29"/>
  <c r="V30" i="29"/>
  <c r="V6" i="29" s="1"/>
  <c r="U30" i="29"/>
  <c r="T30" i="29"/>
  <c r="C28" i="29"/>
  <c r="P28" i="29" s="1"/>
  <c r="C27" i="29"/>
  <c r="P27" i="29" s="1"/>
  <c r="C26" i="29"/>
  <c r="P26" i="29" s="1"/>
  <c r="C24" i="29"/>
  <c r="P24" i="29" s="1"/>
  <c r="C23" i="29"/>
  <c r="P23" i="29" s="1"/>
  <c r="C22" i="29"/>
  <c r="P22" i="29" s="1"/>
  <c r="C21" i="29"/>
  <c r="C18" i="29"/>
  <c r="P18" i="29" s="1"/>
  <c r="C17" i="29"/>
  <c r="P17" i="29" s="1"/>
  <c r="AE16" i="29"/>
  <c r="Z16" i="29"/>
  <c r="Y16" i="29"/>
  <c r="X16" i="29"/>
  <c r="W16" i="29"/>
  <c r="V16" i="29"/>
  <c r="U16" i="29"/>
  <c r="T16" i="29"/>
  <c r="J16" i="29"/>
  <c r="I16" i="29"/>
  <c r="H16" i="29"/>
  <c r="E16" i="29"/>
  <c r="E130" i="29" s="1"/>
  <c r="C15" i="29"/>
  <c r="P15" i="29" s="1"/>
  <c r="C11" i="29"/>
  <c r="P11" i="29" s="1"/>
  <c r="C10" i="29"/>
  <c r="P10" i="29" s="1"/>
  <c r="M8" i="29"/>
  <c r="F8" i="29"/>
  <c r="E8" i="29"/>
  <c r="J7" i="29"/>
  <c r="I7" i="29"/>
  <c r="H7" i="29"/>
  <c r="E7" i="29"/>
  <c r="B1" i="29"/>
  <c r="G168" i="30"/>
  <c r="F168" i="30"/>
  <c r="E168" i="30"/>
  <c r="D168" i="30"/>
  <c r="E167" i="30"/>
  <c r="E165" i="30" s="1"/>
  <c r="D167" i="30"/>
  <c r="E166" i="30"/>
  <c r="AE165" i="30"/>
  <c r="Z165" i="30"/>
  <c r="Y165" i="30"/>
  <c r="X165" i="30"/>
  <c r="W165" i="30"/>
  <c r="V165" i="30"/>
  <c r="U165" i="30"/>
  <c r="T165" i="30"/>
  <c r="N165" i="30"/>
  <c r="M165" i="30"/>
  <c r="L165" i="30"/>
  <c r="K165" i="30"/>
  <c r="J165" i="30"/>
  <c r="I165" i="30"/>
  <c r="H165" i="30"/>
  <c r="C164" i="30"/>
  <c r="AE159" i="30"/>
  <c r="Z159" i="30"/>
  <c r="Y159" i="30"/>
  <c r="X159" i="30"/>
  <c r="W159" i="30"/>
  <c r="V159" i="30"/>
  <c r="U159" i="30"/>
  <c r="T159" i="30"/>
  <c r="J159" i="30"/>
  <c r="I159" i="30"/>
  <c r="H159" i="30"/>
  <c r="E148" i="30"/>
  <c r="E169" i="30" s="1"/>
  <c r="D148" i="30"/>
  <c r="D169" i="30" s="1"/>
  <c r="G147" i="30"/>
  <c r="F147" i="30"/>
  <c r="E147" i="30"/>
  <c r="D147" i="30"/>
  <c r="E146" i="30"/>
  <c r="D146" i="30"/>
  <c r="G145" i="30"/>
  <c r="E145" i="30"/>
  <c r="AE144" i="30"/>
  <c r="Z144" i="30"/>
  <c r="Y144" i="30"/>
  <c r="X144" i="30"/>
  <c r="W144" i="30"/>
  <c r="V144" i="30"/>
  <c r="U144" i="30"/>
  <c r="T144" i="30"/>
  <c r="N144" i="30"/>
  <c r="M144" i="30"/>
  <c r="L144" i="30"/>
  <c r="K144" i="30"/>
  <c r="J144" i="30"/>
  <c r="I144" i="30"/>
  <c r="H144" i="30"/>
  <c r="C143" i="30"/>
  <c r="E141" i="30"/>
  <c r="D141" i="30"/>
  <c r="AE138" i="30"/>
  <c r="Z138" i="30"/>
  <c r="Y138" i="30"/>
  <c r="X138" i="30"/>
  <c r="W138" i="30"/>
  <c r="V138" i="30"/>
  <c r="U138" i="30"/>
  <c r="T138" i="30"/>
  <c r="J138" i="30"/>
  <c r="I138" i="30"/>
  <c r="H138" i="30"/>
  <c r="G138" i="30"/>
  <c r="F138" i="30"/>
  <c r="G137" i="30"/>
  <c r="F137" i="30"/>
  <c r="E137" i="30"/>
  <c r="D137" i="30"/>
  <c r="AE134" i="30"/>
  <c r="Z134" i="30"/>
  <c r="Y134" i="30"/>
  <c r="X134" i="30"/>
  <c r="W134" i="30"/>
  <c r="V134" i="30"/>
  <c r="U134" i="30"/>
  <c r="T134" i="30"/>
  <c r="J134" i="30"/>
  <c r="I134" i="30"/>
  <c r="H134" i="30"/>
  <c r="AE128" i="30"/>
  <c r="Z128" i="30"/>
  <c r="Y128" i="30"/>
  <c r="X128" i="30"/>
  <c r="W128" i="30"/>
  <c r="V128" i="30"/>
  <c r="U128" i="30"/>
  <c r="T128" i="30"/>
  <c r="J128" i="30"/>
  <c r="I128" i="30"/>
  <c r="H128" i="30"/>
  <c r="C116" i="30"/>
  <c r="P116" i="30" s="1"/>
  <c r="C115" i="30"/>
  <c r="P115" i="30" s="1"/>
  <c r="C114" i="30"/>
  <c r="N112" i="30"/>
  <c r="M112" i="30"/>
  <c r="L112" i="30"/>
  <c r="K112" i="30"/>
  <c r="J112" i="30"/>
  <c r="I112" i="30"/>
  <c r="H112" i="30"/>
  <c r="E112" i="30"/>
  <c r="M141" i="30"/>
  <c r="C109" i="30"/>
  <c r="P109" i="30" s="1"/>
  <c r="AE106" i="30"/>
  <c r="Z106" i="30"/>
  <c r="Y106" i="30"/>
  <c r="X106" i="30"/>
  <c r="W106" i="30"/>
  <c r="V106" i="30"/>
  <c r="U106" i="30"/>
  <c r="T106" i="30"/>
  <c r="J106" i="30"/>
  <c r="I106" i="30"/>
  <c r="H106" i="30"/>
  <c r="G106" i="30"/>
  <c r="F106" i="30"/>
  <c r="E106" i="30"/>
  <c r="E140" i="30" s="1"/>
  <c r="C104" i="30"/>
  <c r="P104" i="30" s="1"/>
  <c r="AE102" i="30"/>
  <c r="Z102" i="30"/>
  <c r="Y102" i="30"/>
  <c r="X102" i="30"/>
  <c r="X101" i="30" s="1"/>
  <c r="W102" i="30"/>
  <c r="V102" i="30"/>
  <c r="V101" i="30" s="1"/>
  <c r="U102" i="30"/>
  <c r="T102" i="30"/>
  <c r="T101" i="30" s="1"/>
  <c r="J102" i="30"/>
  <c r="J101" i="30" s="1"/>
  <c r="I102" i="30"/>
  <c r="H102" i="30"/>
  <c r="G102" i="30"/>
  <c r="F102" i="30"/>
  <c r="E102" i="30"/>
  <c r="Z101" i="30"/>
  <c r="F101" i="30"/>
  <c r="L137" i="30"/>
  <c r="C100" i="30"/>
  <c r="P100" i="30" s="1"/>
  <c r="C99" i="30"/>
  <c r="P99" i="30" s="1"/>
  <c r="C97" i="30"/>
  <c r="P97" i="30" s="1"/>
  <c r="C94" i="30"/>
  <c r="P94" i="30" s="1"/>
  <c r="J93" i="30"/>
  <c r="J90" i="30" s="1"/>
  <c r="I93" i="30"/>
  <c r="I90" i="30" s="1"/>
  <c r="H93" i="30"/>
  <c r="G93" i="30"/>
  <c r="G90" i="30" s="1"/>
  <c r="E93" i="30"/>
  <c r="E90" i="30" s="1"/>
  <c r="C92" i="30"/>
  <c r="P92" i="30" s="1"/>
  <c r="H90" i="30"/>
  <c r="C89" i="30"/>
  <c r="P89" i="30" s="1"/>
  <c r="C88" i="30"/>
  <c r="P88" i="30" s="1"/>
  <c r="C86" i="30"/>
  <c r="P86" i="30" s="1"/>
  <c r="K83" i="30"/>
  <c r="C84" i="30"/>
  <c r="P84" i="30" s="1"/>
  <c r="J83" i="30"/>
  <c r="J80" i="30" s="1"/>
  <c r="I83" i="30"/>
  <c r="I80" i="30" s="1"/>
  <c r="I79" i="30" s="1"/>
  <c r="H83" i="30"/>
  <c r="H80" i="30" s="1"/>
  <c r="E83" i="30"/>
  <c r="E80" i="30" s="1"/>
  <c r="C82" i="30"/>
  <c r="P82" i="30" s="1"/>
  <c r="AE79" i="30"/>
  <c r="AE66" i="30" s="1"/>
  <c r="Z79" i="30"/>
  <c r="Z66" i="30" s="1"/>
  <c r="Y79" i="30"/>
  <c r="Y66" i="30" s="1"/>
  <c r="X79" i="30"/>
  <c r="W79" i="30"/>
  <c r="V79" i="30"/>
  <c r="V66" i="30" s="1"/>
  <c r="U79" i="30"/>
  <c r="T79" i="30"/>
  <c r="C77" i="30"/>
  <c r="P77" i="30" s="1"/>
  <c r="N74" i="30"/>
  <c r="L74" i="30"/>
  <c r="K74" i="30"/>
  <c r="J74" i="30"/>
  <c r="I74" i="30"/>
  <c r="H74" i="30"/>
  <c r="G74" i="30"/>
  <c r="E74" i="30"/>
  <c r="C72" i="30"/>
  <c r="P72" i="30" s="1"/>
  <c r="N69" i="30"/>
  <c r="L69" i="30"/>
  <c r="K69" i="30"/>
  <c r="J69" i="30"/>
  <c r="I69" i="30"/>
  <c r="H69" i="30"/>
  <c r="G69" i="30"/>
  <c r="E69" i="30"/>
  <c r="I68" i="30"/>
  <c r="I67" i="30" s="1"/>
  <c r="W66" i="30"/>
  <c r="C64" i="30"/>
  <c r="P64" i="30" s="1"/>
  <c r="C63" i="30"/>
  <c r="P63" i="30" s="1"/>
  <c r="M61" i="30"/>
  <c r="C62" i="30"/>
  <c r="P62" i="30" s="1"/>
  <c r="J61" i="30"/>
  <c r="J59" i="30" s="1"/>
  <c r="I61" i="30"/>
  <c r="I59" i="30" s="1"/>
  <c r="H61" i="30"/>
  <c r="H59" i="30" s="1"/>
  <c r="G61" i="30"/>
  <c r="G59" i="30" s="1"/>
  <c r="G133" i="30" s="1"/>
  <c r="F61" i="30"/>
  <c r="F59" i="30" s="1"/>
  <c r="F133" i="30" s="1"/>
  <c r="E61" i="30"/>
  <c r="D61" i="30"/>
  <c r="C60" i="30"/>
  <c r="P60" i="30" s="1"/>
  <c r="AE59" i="30"/>
  <c r="Z59" i="30"/>
  <c r="Y59" i="30"/>
  <c r="X59" i="30"/>
  <c r="W59" i="30"/>
  <c r="V59" i="30"/>
  <c r="U59" i="30"/>
  <c r="T59" i="30"/>
  <c r="E59" i="30"/>
  <c r="E133" i="30" s="1"/>
  <c r="C58" i="30"/>
  <c r="P58" i="30" s="1"/>
  <c r="C57" i="30"/>
  <c r="C56" i="30"/>
  <c r="P56" i="30" s="1"/>
  <c r="J55" i="30"/>
  <c r="J52" i="30" s="1"/>
  <c r="I55" i="30"/>
  <c r="I52" i="30" s="1"/>
  <c r="H55" i="30"/>
  <c r="H52" i="30" s="1"/>
  <c r="E55" i="30"/>
  <c r="E52" i="30" s="1"/>
  <c r="E132" i="30" s="1"/>
  <c r="AE52" i="30"/>
  <c r="Z52" i="30"/>
  <c r="Y52" i="30"/>
  <c r="X52" i="30"/>
  <c r="W52" i="30"/>
  <c r="V52" i="30"/>
  <c r="U52" i="30"/>
  <c r="T52" i="30"/>
  <c r="L49" i="30"/>
  <c r="C50" i="30"/>
  <c r="P50" i="30" s="1"/>
  <c r="J49" i="30"/>
  <c r="I49" i="30"/>
  <c r="H49" i="30"/>
  <c r="E49" i="30"/>
  <c r="L46" i="30"/>
  <c r="K46" i="30"/>
  <c r="J46" i="30"/>
  <c r="I46" i="30"/>
  <c r="H46" i="30"/>
  <c r="E46" i="30"/>
  <c r="C44" i="30"/>
  <c r="P44" i="30" s="1"/>
  <c r="C43" i="30"/>
  <c r="P43" i="30" s="1"/>
  <c r="E38" i="30"/>
  <c r="N35" i="30"/>
  <c r="G35" i="30"/>
  <c r="E35" i="30"/>
  <c r="E34" i="30" s="1"/>
  <c r="M31" i="30"/>
  <c r="J31" i="30"/>
  <c r="J30" i="30" s="1"/>
  <c r="I31" i="30"/>
  <c r="H31" i="30"/>
  <c r="F31" i="30"/>
  <c r="E31" i="30"/>
  <c r="AE30" i="30"/>
  <c r="Z30" i="30"/>
  <c r="Y30" i="30"/>
  <c r="X30" i="30"/>
  <c r="W30" i="30"/>
  <c r="V30" i="30"/>
  <c r="U30" i="30"/>
  <c r="T30" i="30"/>
  <c r="C28" i="30"/>
  <c r="P28" i="30" s="1"/>
  <c r="C27" i="30"/>
  <c r="P27" i="30" s="1"/>
  <c r="C26" i="30"/>
  <c r="P26" i="30" s="1"/>
  <c r="C24" i="30"/>
  <c r="P24" i="30" s="1"/>
  <c r="C23" i="30"/>
  <c r="P23" i="30" s="1"/>
  <c r="C20" i="30"/>
  <c r="C18" i="30"/>
  <c r="P18" i="30" s="1"/>
  <c r="AE16" i="30"/>
  <c r="Z16" i="30"/>
  <c r="Y16" i="30"/>
  <c r="X16" i="30"/>
  <c r="W16" i="30"/>
  <c r="V16" i="30"/>
  <c r="U16" i="30"/>
  <c r="T16" i="30"/>
  <c r="T6" i="30" s="1"/>
  <c r="J16" i="30"/>
  <c r="I16" i="30"/>
  <c r="H16" i="30"/>
  <c r="E16" i="30"/>
  <c r="E130" i="30" s="1"/>
  <c r="C11" i="30"/>
  <c r="P11" i="30" s="1"/>
  <c r="C10" i="30"/>
  <c r="P10" i="30" s="1"/>
  <c r="G8" i="30"/>
  <c r="F8" i="30"/>
  <c r="E8" i="30"/>
  <c r="E7" i="30" s="1"/>
  <c r="J7" i="30"/>
  <c r="I7" i="30"/>
  <c r="H7" i="30"/>
  <c r="B1" i="30"/>
  <c r="G168" i="31"/>
  <c r="F168" i="31"/>
  <c r="E168" i="31"/>
  <c r="D168" i="31"/>
  <c r="E167" i="31"/>
  <c r="E166" i="31"/>
  <c r="AE165" i="31"/>
  <c r="Z165" i="31"/>
  <c r="Y165" i="31"/>
  <c r="X165" i="31"/>
  <c r="W165" i="31"/>
  <c r="V165" i="31"/>
  <c r="U165" i="31"/>
  <c r="T165" i="31"/>
  <c r="N165" i="31"/>
  <c r="M165" i="31"/>
  <c r="L165" i="31"/>
  <c r="K165" i="31"/>
  <c r="J165" i="31"/>
  <c r="I165" i="31"/>
  <c r="H165" i="31"/>
  <c r="C164" i="31"/>
  <c r="AE159" i="31"/>
  <c r="Z159" i="31"/>
  <c r="Y159" i="31"/>
  <c r="X159" i="31"/>
  <c r="W159" i="31"/>
  <c r="V159" i="31"/>
  <c r="U159" i="31"/>
  <c r="T159" i="31"/>
  <c r="J159" i="31"/>
  <c r="I159" i="31"/>
  <c r="H159" i="31"/>
  <c r="E148" i="31"/>
  <c r="E169" i="31" s="1"/>
  <c r="G147" i="31"/>
  <c r="F147" i="31"/>
  <c r="E147" i="31"/>
  <c r="D147" i="31"/>
  <c r="C147" i="31" s="1"/>
  <c r="P147" i="31" s="1"/>
  <c r="E146" i="31"/>
  <c r="E145" i="31"/>
  <c r="AE144" i="31"/>
  <c r="Z144" i="31"/>
  <c r="Y144" i="31"/>
  <c r="X144" i="31"/>
  <c r="W144" i="31"/>
  <c r="V144" i="31"/>
  <c r="U144" i="31"/>
  <c r="T144" i="31"/>
  <c r="N144" i="31"/>
  <c r="M144" i="31"/>
  <c r="L144" i="31"/>
  <c r="K144" i="31"/>
  <c r="J144" i="31"/>
  <c r="I144" i="31"/>
  <c r="H144" i="31"/>
  <c r="C143" i="31"/>
  <c r="K141" i="31"/>
  <c r="E141" i="31"/>
  <c r="AE138" i="31"/>
  <c r="Z138" i="31"/>
  <c r="Y138" i="31"/>
  <c r="X138" i="31"/>
  <c r="W138" i="31"/>
  <c r="V138" i="31"/>
  <c r="U138" i="31"/>
  <c r="T138" i="31"/>
  <c r="J138" i="31"/>
  <c r="I138" i="31"/>
  <c r="H138" i="31"/>
  <c r="G138" i="31"/>
  <c r="F138" i="31"/>
  <c r="G137" i="31"/>
  <c r="F137" i="31"/>
  <c r="E137" i="31"/>
  <c r="D137" i="31"/>
  <c r="AE134" i="31"/>
  <c r="Z134" i="31"/>
  <c r="Y134" i="31"/>
  <c r="X134" i="31"/>
  <c r="W134" i="31"/>
  <c r="V134" i="31"/>
  <c r="U134" i="31"/>
  <c r="T134" i="31"/>
  <c r="J134" i="31"/>
  <c r="I134" i="31"/>
  <c r="H134" i="31"/>
  <c r="AE128" i="31"/>
  <c r="Z128" i="31"/>
  <c r="Y128" i="31"/>
  <c r="Y127" i="31" s="1"/>
  <c r="X128" i="31"/>
  <c r="W128" i="31"/>
  <c r="V128" i="31"/>
  <c r="U128" i="31"/>
  <c r="T128" i="31"/>
  <c r="J128" i="31"/>
  <c r="I128" i="31"/>
  <c r="H128" i="31"/>
  <c r="C115" i="31"/>
  <c r="P115" i="31" s="1"/>
  <c r="N112" i="31"/>
  <c r="M112" i="31"/>
  <c r="L112" i="31"/>
  <c r="K112" i="31"/>
  <c r="J112" i="31"/>
  <c r="I112" i="31"/>
  <c r="H112" i="31"/>
  <c r="E112" i="31"/>
  <c r="N141" i="31"/>
  <c r="L106" i="31"/>
  <c r="L140" i="31" s="1"/>
  <c r="AE106" i="31"/>
  <c r="Z106" i="31"/>
  <c r="Y106" i="31"/>
  <c r="X106" i="31"/>
  <c r="W106" i="31"/>
  <c r="V106" i="31"/>
  <c r="U106" i="31"/>
  <c r="T106" i="31"/>
  <c r="J106" i="31"/>
  <c r="I106" i="31"/>
  <c r="H106" i="31"/>
  <c r="G106" i="31"/>
  <c r="F106" i="31"/>
  <c r="E106" i="31"/>
  <c r="E140" i="31" s="1"/>
  <c r="C105" i="31"/>
  <c r="P105" i="31" s="1"/>
  <c r="AE102" i="31"/>
  <c r="Z102" i="31"/>
  <c r="Z101" i="31" s="1"/>
  <c r="Y102" i="31"/>
  <c r="X102" i="31"/>
  <c r="W102" i="31"/>
  <c r="V102" i="31"/>
  <c r="U102" i="31"/>
  <c r="T102" i="31"/>
  <c r="J102" i="31"/>
  <c r="J101" i="31" s="1"/>
  <c r="I102" i="31"/>
  <c r="I101" i="31" s="1"/>
  <c r="H102" i="31"/>
  <c r="G102" i="31"/>
  <c r="F102" i="31"/>
  <c r="E102" i="31"/>
  <c r="E139" i="31" s="1"/>
  <c r="E138" i="31" s="1"/>
  <c r="M137" i="31"/>
  <c r="C100" i="31"/>
  <c r="P100" i="31" s="1"/>
  <c r="C99" i="31"/>
  <c r="P99" i="31" s="1"/>
  <c r="C98" i="31"/>
  <c r="P98" i="31" s="1"/>
  <c r="C96" i="31"/>
  <c r="P96" i="31" s="1"/>
  <c r="C94" i="31"/>
  <c r="P94" i="31" s="1"/>
  <c r="J93" i="31"/>
  <c r="J90" i="31" s="1"/>
  <c r="I93" i="31"/>
  <c r="I90" i="31" s="1"/>
  <c r="H93" i="31"/>
  <c r="H90" i="31" s="1"/>
  <c r="G93" i="31"/>
  <c r="G90" i="31" s="1"/>
  <c r="E93" i="31"/>
  <c r="E90" i="31" s="1"/>
  <c r="C92" i="31"/>
  <c r="P92" i="31" s="1"/>
  <c r="C89" i="31"/>
  <c r="P89" i="31" s="1"/>
  <c r="C88" i="31"/>
  <c r="P88" i="31" s="1"/>
  <c r="C84" i="31"/>
  <c r="P84" i="31" s="1"/>
  <c r="J83" i="31"/>
  <c r="I83" i="31"/>
  <c r="I80" i="31" s="1"/>
  <c r="H83" i="31"/>
  <c r="H80" i="31" s="1"/>
  <c r="E83" i="31"/>
  <c r="E80" i="31" s="1"/>
  <c r="C82" i="31"/>
  <c r="P82" i="31" s="1"/>
  <c r="J80" i="31"/>
  <c r="AE79" i="31"/>
  <c r="AE66" i="31" s="1"/>
  <c r="Z79" i="31"/>
  <c r="Z66" i="31" s="1"/>
  <c r="Y79" i="31"/>
  <c r="Y66" i="31" s="1"/>
  <c r="X79" i="31"/>
  <c r="W79" i="31"/>
  <c r="V79" i="31"/>
  <c r="U79" i="31"/>
  <c r="T79" i="31"/>
  <c r="C77" i="31"/>
  <c r="P77" i="31" s="1"/>
  <c r="F74" i="31"/>
  <c r="N74" i="31"/>
  <c r="N68" i="31" s="1"/>
  <c r="N67" i="31" s="1"/>
  <c r="L74" i="31"/>
  <c r="K74" i="31"/>
  <c r="J74" i="31"/>
  <c r="I74" i="31"/>
  <c r="H74" i="31"/>
  <c r="G74" i="31"/>
  <c r="E74" i="31"/>
  <c r="C73" i="31"/>
  <c r="P73" i="31" s="1"/>
  <c r="C72" i="31"/>
  <c r="P72" i="31" s="1"/>
  <c r="C71" i="31"/>
  <c r="P71" i="31" s="1"/>
  <c r="N69" i="31"/>
  <c r="L69" i="31"/>
  <c r="K69" i="31"/>
  <c r="J69" i="31"/>
  <c r="J68" i="31" s="1"/>
  <c r="J67" i="31" s="1"/>
  <c r="I69" i="31"/>
  <c r="H69" i="31"/>
  <c r="G69" i="31"/>
  <c r="G68" i="31" s="1"/>
  <c r="G67" i="31" s="1"/>
  <c r="E69" i="31"/>
  <c r="W66" i="31"/>
  <c r="V66" i="31"/>
  <c r="U66" i="31"/>
  <c r="X66" i="31"/>
  <c r="C64" i="31"/>
  <c r="P64" i="31" s="1"/>
  <c r="C63" i="31"/>
  <c r="P63" i="31" s="1"/>
  <c r="C62" i="31"/>
  <c r="P62" i="31" s="1"/>
  <c r="N61" i="31"/>
  <c r="N59" i="31" s="1"/>
  <c r="N133" i="31" s="1"/>
  <c r="J61" i="31"/>
  <c r="I61" i="31"/>
  <c r="I59" i="31" s="1"/>
  <c r="H61" i="31"/>
  <c r="H59" i="31" s="1"/>
  <c r="G61" i="31"/>
  <c r="G59" i="31" s="1"/>
  <c r="G133" i="31" s="1"/>
  <c r="F61" i="31"/>
  <c r="F59" i="31" s="1"/>
  <c r="F133" i="31" s="1"/>
  <c r="E61" i="31"/>
  <c r="E59" i="31" s="1"/>
  <c r="E133" i="31" s="1"/>
  <c r="D61" i="31"/>
  <c r="C60" i="31"/>
  <c r="P60" i="31" s="1"/>
  <c r="AE59" i="31"/>
  <c r="Z59" i="31"/>
  <c r="Y59" i="31"/>
  <c r="X59" i="31"/>
  <c r="W59" i="31"/>
  <c r="V59" i="31"/>
  <c r="U59" i="31"/>
  <c r="T59" i="31"/>
  <c r="J59" i="31"/>
  <c r="C56" i="31"/>
  <c r="P56" i="31" s="1"/>
  <c r="J55" i="31"/>
  <c r="J52" i="31" s="1"/>
  <c r="I55" i="31"/>
  <c r="I52" i="31" s="1"/>
  <c r="H55" i="31"/>
  <c r="H52" i="31" s="1"/>
  <c r="E55" i="31"/>
  <c r="E52" i="31" s="1"/>
  <c r="E132" i="31" s="1"/>
  <c r="C54" i="31"/>
  <c r="AE52" i="31"/>
  <c r="Z52" i="31"/>
  <c r="Y52" i="31"/>
  <c r="X52" i="31"/>
  <c r="W52" i="31"/>
  <c r="V52" i="31"/>
  <c r="U52" i="31"/>
  <c r="T52" i="31"/>
  <c r="G49" i="31"/>
  <c r="C50" i="31"/>
  <c r="P50" i="31" s="1"/>
  <c r="J49" i="31"/>
  <c r="I49" i="31"/>
  <c r="H49" i="31"/>
  <c r="E49" i="31"/>
  <c r="M46" i="31"/>
  <c r="C48" i="31"/>
  <c r="P48" i="31" s="1"/>
  <c r="L46" i="31"/>
  <c r="J46" i="31"/>
  <c r="I46" i="31"/>
  <c r="I30" i="31" s="1"/>
  <c r="H46" i="31"/>
  <c r="F46" i="31"/>
  <c r="E46" i="31"/>
  <c r="C45" i="31"/>
  <c r="C43" i="31"/>
  <c r="P43" i="31" s="1"/>
  <c r="C42" i="31"/>
  <c r="P42" i="31" s="1"/>
  <c r="F38" i="31"/>
  <c r="E38" i="31"/>
  <c r="C37" i="31"/>
  <c r="E35" i="31"/>
  <c r="M31" i="31"/>
  <c r="N31" i="31"/>
  <c r="J31" i="31"/>
  <c r="I31" i="31"/>
  <c r="H31" i="31"/>
  <c r="G31" i="31"/>
  <c r="E31" i="31"/>
  <c r="AE30" i="31"/>
  <c r="Z30" i="31"/>
  <c r="Y30" i="31"/>
  <c r="X30" i="31"/>
  <c r="W30" i="31"/>
  <c r="V30" i="31"/>
  <c r="U30" i="31"/>
  <c r="T30" i="31"/>
  <c r="C28" i="31"/>
  <c r="P28" i="31" s="1"/>
  <c r="C27" i="31"/>
  <c r="P27" i="31" s="1"/>
  <c r="C26" i="31"/>
  <c r="P26" i="31" s="1"/>
  <c r="C25" i="31"/>
  <c r="P25" i="31" s="1"/>
  <c r="C24" i="31"/>
  <c r="P24" i="31" s="1"/>
  <c r="C23" i="31"/>
  <c r="P23" i="31" s="1"/>
  <c r="C20" i="31"/>
  <c r="P20" i="31" s="1"/>
  <c r="C19" i="31"/>
  <c r="P19" i="31" s="1"/>
  <c r="C18" i="31"/>
  <c r="P18" i="31" s="1"/>
  <c r="AE16" i="31"/>
  <c r="Z16" i="31"/>
  <c r="Y16" i="31"/>
  <c r="X16" i="31"/>
  <c r="W16" i="31"/>
  <c r="V16" i="31"/>
  <c r="U16" i="31"/>
  <c r="T16" i="31"/>
  <c r="J16" i="31"/>
  <c r="I16" i="31"/>
  <c r="H16" i="31"/>
  <c r="E16" i="31"/>
  <c r="E130" i="31" s="1"/>
  <c r="C12" i="31"/>
  <c r="P12" i="31" s="1"/>
  <c r="C11" i="31"/>
  <c r="P11" i="31" s="1"/>
  <c r="C10" i="31"/>
  <c r="P10" i="31" s="1"/>
  <c r="K8" i="31"/>
  <c r="N8" i="31"/>
  <c r="E8" i="31"/>
  <c r="J7" i="31"/>
  <c r="I7" i="31"/>
  <c r="H7" i="31"/>
  <c r="C5" i="31"/>
  <c r="P5" i="31" s="1"/>
  <c r="B1" i="31"/>
  <c r="G168" i="32"/>
  <c r="F168" i="32"/>
  <c r="E168" i="32"/>
  <c r="D168" i="32"/>
  <c r="E167" i="32"/>
  <c r="E166" i="32"/>
  <c r="AE165" i="32"/>
  <c r="Z165" i="32"/>
  <c r="Y165" i="32"/>
  <c r="X165" i="32"/>
  <c r="W165" i="32"/>
  <c r="V165" i="32"/>
  <c r="U165" i="32"/>
  <c r="T165" i="32"/>
  <c r="N165" i="32"/>
  <c r="M165" i="32"/>
  <c r="L165" i="32"/>
  <c r="K165" i="32"/>
  <c r="J165" i="32"/>
  <c r="I165" i="32"/>
  <c r="H165" i="32"/>
  <c r="C164" i="32"/>
  <c r="AE159" i="32"/>
  <c r="Z159" i="32"/>
  <c r="Y159" i="32"/>
  <c r="X159" i="32"/>
  <c r="W159" i="32"/>
  <c r="V159" i="32"/>
  <c r="U159" i="32"/>
  <c r="T159" i="32"/>
  <c r="J159" i="32"/>
  <c r="I159" i="32"/>
  <c r="H159" i="32"/>
  <c r="E148" i="32"/>
  <c r="E169" i="32" s="1"/>
  <c r="G147" i="32"/>
  <c r="F147" i="32"/>
  <c r="E147" i="32"/>
  <c r="D147" i="32"/>
  <c r="E146" i="32"/>
  <c r="E145" i="32"/>
  <c r="AE144" i="32"/>
  <c r="Z144" i="32"/>
  <c r="Y144" i="32"/>
  <c r="X144" i="32"/>
  <c r="W144" i="32"/>
  <c r="V144" i="32"/>
  <c r="U144" i="32"/>
  <c r="T144" i="32"/>
  <c r="N144" i="32"/>
  <c r="M144" i="32"/>
  <c r="L144" i="32"/>
  <c r="K144" i="32"/>
  <c r="J144" i="32"/>
  <c r="I144" i="32"/>
  <c r="H144" i="32"/>
  <c r="C143" i="32"/>
  <c r="E141" i="32"/>
  <c r="AE138" i="32"/>
  <c r="Z138" i="32"/>
  <c r="Y138" i="32"/>
  <c r="X138" i="32"/>
  <c r="W138" i="32"/>
  <c r="V138" i="32"/>
  <c r="U138" i="32"/>
  <c r="T138" i="32"/>
  <c r="J138" i="32"/>
  <c r="I138" i="32"/>
  <c r="H138" i="32"/>
  <c r="G138" i="32"/>
  <c r="F138" i="32"/>
  <c r="G137" i="32"/>
  <c r="F137" i="32"/>
  <c r="E137" i="32"/>
  <c r="D137" i="32"/>
  <c r="AE134" i="32"/>
  <c r="Z134" i="32"/>
  <c r="Y134" i="32"/>
  <c r="X134" i="32"/>
  <c r="W134" i="32"/>
  <c r="V134" i="32"/>
  <c r="U134" i="32"/>
  <c r="T134" i="32"/>
  <c r="J134" i="32"/>
  <c r="I134" i="32"/>
  <c r="H134" i="32"/>
  <c r="AE128" i="32"/>
  <c r="Z128" i="32"/>
  <c r="Y128" i="32"/>
  <c r="X128" i="32"/>
  <c r="W128" i="32"/>
  <c r="V128" i="32"/>
  <c r="U128" i="32"/>
  <c r="T128" i="32"/>
  <c r="J128" i="32"/>
  <c r="I128" i="32"/>
  <c r="H128" i="32"/>
  <c r="C115" i="32"/>
  <c r="P115" i="32" s="1"/>
  <c r="N112" i="32"/>
  <c r="M112" i="32"/>
  <c r="L112" i="32"/>
  <c r="K112" i="32"/>
  <c r="J112" i="32"/>
  <c r="I112" i="32"/>
  <c r="H112" i="32"/>
  <c r="E112" i="32"/>
  <c r="L141" i="32"/>
  <c r="K141" i="32"/>
  <c r="AE106" i="32"/>
  <c r="Z106" i="32"/>
  <c r="Y106" i="32"/>
  <c r="X106" i="32"/>
  <c r="W106" i="32"/>
  <c r="V106" i="32"/>
  <c r="U106" i="32"/>
  <c r="T106" i="32"/>
  <c r="J106" i="32"/>
  <c r="I106" i="32"/>
  <c r="H106" i="32"/>
  <c r="G106" i="32"/>
  <c r="F106" i="32"/>
  <c r="E106" i="32"/>
  <c r="E140" i="32" s="1"/>
  <c r="AE102" i="32"/>
  <c r="Z102" i="32"/>
  <c r="Y102" i="32"/>
  <c r="X102" i="32"/>
  <c r="W102" i="32"/>
  <c r="V102" i="32"/>
  <c r="V101" i="32" s="1"/>
  <c r="U102" i="32"/>
  <c r="T102" i="32"/>
  <c r="J102" i="32"/>
  <c r="I102" i="32"/>
  <c r="I101" i="32" s="1"/>
  <c r="H102" i="32"/>
  <c r="G102" i="32"/>
  <c r="F102" i="32"/>
  <c r="E102" i="32"/>
  <c r="N137" i="32"/>
  <c r="C100" i="32"/>
  <c r="P100" i="32" s="1"/>
  <c r="C99" i="32"/>
  <c r="P99" i="32" s="1"/>
  <c r="C94" i="32"/>
  <c r="P94" i="32" s="1"/>
  <c r="J93" i="32"/>
  <c r="J90" i="32" s="1"/>
  <c r="I93" i="32"/>
  <c r="I90" i="32" s="1"/>
  <c r="H93" i="32"/>
  <c r="H90" i="32" s="1"/>
  <c r="G93" i="32"/>
  <c r="G90" i="32" s="1"/>
  <c r="E93" i="32"/>
  <c r="E90" i="32" s="1"/>
  <c r="C92" i="32"/>
  <c r="P92" i="32" s="1"/>
  <c r="C89" i="32"/>
  <c r="P89" i="32" s="1"/>
  <c r="C88" i="32"/>
  <c r="P88" i="32" s="1"/>
  <c r="C87" i="32"/>
  <c r="P87" i="32" s="1"/>
  <c r="C84" i="32"/>
  <c r="P84" i="32" s="1"/>
  <c r="J83" i="32"/>
  <c r="J80" i="32" s="1"/>
  <c r="I83" i="32"/>
  <c r="I80" i="32" s="1"/>
  <c r="H83" i="32"/>
  <c r="H80" i="32" s="1"/>
  <c r="E83" i="32"/>
  <c r="E80" i="32" s="1"/>
  <c r="C82" i="32"/>
  <c r="P82" i="32" s="1"/>
  <c r="AE79" i="32"/>
  <c r="AE66" i="32" s="1"/>
  <c r="Z79" i="32"/>
  <c r="Y79" i="32"/>
  <c r="X79" i="32"/>
  <c r="W79" i="32"/>
  <c r="V79" i="32"/>
  <c r="U79" i="32"/>
  <c r="U66" i="32" s="1"/>
  <c r="T79" i="32"/>
  <c r="H79" i="32"/>
  <c r="C77" i="32"/>
  <c r="P77" i="32" s="1"/>
  <c r="N74" i="32"/>
  <c r="L74" i="32"/>
  <c r="K74" i="32"/>
  <c r="J74" i="32"/>
  <c r="I74" i="32"/>
  <c r="I68" i="32" s="1"/>
  <c r="I67" i="32" s="1"/>
  <c r="H74" i="32"/>
  <c r="G74" i="32"/>
  <c r="E74" i="32"/>
  <c r="C73" i="32"/>
  <c r="P73" i="32" s="1"/>
  <c r="C72" i="32"/>
  <c r="P72" i="32" s="1"/>
  <c r="N69" i="32"/>
  <c r="L69" i="32"/>
  <c r="K69" i="32"/>
  <c r="J69" i="32"/>
  <c r="I69" i="32"/>
  <c r="H69" i="32"/>
  <c r="G69" i="32"/>
  <c r="E69" i="32"/>
  <c r="Y66" i="32"/>
  <c r="C64" i="32"/>
  <c r="P64" i="32" s="1"/>
  <c r="C63" i="32"/>
  <c r="P63" i="32" s="1"/>
  <c r="C62" i="32"/>
  <c r="P62" i="32" s="1"/>
  <c r="J61" i="32"/>
  <c r="J59" i="32" s="1"/>
  <c r="I61" i="32"/>
  <c r="H61" i="32"/>
  <c r="H59" i="32" s="1"/>
  <c r="G61" i="32"/>
  <c r="G59" i="32" s="1"/>
  <c r="G133" i="32" s="1"/>
  <c r="F61" i="32"/>
  <c r="F59" i="32" s="1"/>
  <c r="F133" i="32" s="1"/>
  <c r="E61" i="32"/>
  <c r="E59" i="32" s="1"/>
  <c r="E133" i="32" s="1"/>
  <c r="D61" i="32"/>
  <c r="C60" i="32"/>
  <c r="P60" i="32" s="1"/>
  <c r="AE59" i="32"/>
  <c r="Z59" i="32"/>
  <c r="Y59" i="32"/>
  <c r="X59" i="32"/>
  <c r="W59" i="32"/>
  <c r="V59" i="32"/>
  <c r="U59" i="32"/>
  <c r="T59" i="32"/>
  <c r="I59" i="32"/>
  <c r="C56" i="32"/>
  <c r="P56" i="32" s="1"/>
  <c r="J55" i="32"/>
  <c r="J52" i="32" s="1"/>
  <c r="I55" i="32"/>
  <c r="I52" i="32" s="1"/>
  <c r="H55" i="32"/>
  <c r="H52" i="32" s="1"/>
  <c r="E55" i="32"/>
  <c r="E52" i="32" s="1"/>
  <c r="E132" i="32" s="1"/>
  <c r="C54" i="32"/>
  <c r="P54" i="32" s="1"/>
  <c r="AE52" i="32"/>
  <c r="Z52" i="32"/>
  <c r="Y52" i="32"/>
  <c r="X52" i="32"/>
  <c r="W52" i="32"/>
  <c r="V52" i="32"/>
  <c r="U52" i="32"/>
  <c r="T52" i="32"/>
  <c r="C50" i="32"/>
  <c r="P50" i="32" s="1"/>
  <c r="J49" i="32"/>
  <c r="I49" i="32"/>
  <c r="H49" i="32"/>
  <c r="E49" i="32"/>
  <c r="N46" i="32"/>
  <c r="J46" i="32"/>
  <c r="I46" i="32"/>
  <c r="H46" i="32"/>
  <c r="E46" i="32"/>
  <c r="C45" i="32"/>
  <c r="P45" i="32" s="1"/>
  <c r="C43" i="32"/>
  <c r="P43" i="32" s="1"/>
  <c r="C41" i="32"/>
  <c r="E38" i="32"/>
  <c r="L35" i="32"/>
  <c r="C36" i="32"/>
  <c r="E35" i="32"/>
  <c r="E34" i="32" s="1"/>
  <c r="N31" i="32"/>
  <c r="K31" i="32"/>
  <c r="J31" i="32"/>
  <c r="I31" i="32"/>
  <c r="H31" i="32"/>
  <c r="E31" i="32"/>
  <c r="AE30" i="32"/>
  <c r="Z30" i="32"/>
  <c r="Y30" i="32"/>
  <c r="X30" i="32"/>
  <c r="W30" i="32"/>
  <c r="V30" i="32"/>
  <c r="U30" i="32"/>
  <c r="T30" i="32"/>
  <c r="C28" i="32"/>
  <c r="P28" i="32" s="1"/>
  <c r="C27" i="32"/>
  <c r="P27" i="32" s="1"/>
  <c r="C26" i="32"/>
  <c r="P26" i="32" s="1"/>
  <c r="C25" i="32"/>
  <c r="P25" i="32" s="1"/>
  <c r="C24" i="32"/>
  <c r="P24" i="32" s="1"/>
  <c r="C23" i="32"/>
  <c r="P23" i="32" s="1"/>
  <c r="C22" i="32"/>
  <c r="C19" i="32"/>
  <c r="P19" i="32" s="1"/>
  <c r="C18" i="32"/>
  <c r="P18" i="32" s="1"/>
  <c r="C17" i="32"/>
  <c r="AE16" i="32"/>
  <c r="Z16" i="32"/>
  <c r="Y16" i="32"/>
  <c r="X16" i="32"/>
  <c r="W16" i="32"/>
  <c r="V16" i="32"/>
  <c r="U16" i="32"/>
  <c r="T16" i="32"/>
  <c r="J16" i="32"/>
  <c r="I16" i="32"/>
  <c r="H16" i="32"/>
  <c r="E16" i="32"/>
  <c r="E130" i="32" s="1"/>
  <c r="C12" i="32"/>
  <c r="P12" i="32" s="1"/>
  <c r="C11" i="32"/>
  <c r="P11" i="32" s="1"/>
  <c r="C10" i="32"/>
  <c r="P10" i="32" s="1"/>
  <c r="E8" i="32"/>
  <c r="E7" i="32" s="1"/>
  <c r="D8" i="32"/>
  <c r="J7" i="32"/>
  <c r="I7" i="32"/>
  <c r="H7" i="32"/>
  <c r="B1" i="32"/>
  <c r="G168" i="33"/>
  <c r="F168" i="33"/>
  <c r="E168" i="33"/>
  <c r="D168" i="33"/>
  <c r="E167" i="33"/>
  <c r="E165" i="33" s="1"/>
  <c r="E166" i="33"/>
  <c r="AE165" i="33"/>
  <c r="Z165" i="33"/>
  <c r="Y165" i="33"/>
  <c r="X165" i="33"/>
  <c r="W165" i="33"/>
  <c r="V165" i="33"/>
  <c r="U165" i="33"/>
  <c r="T165" i="33"/>
  <c r="N165" i="33"/>
  <c r="M165" i="33"/>
  <c r="L165" i="33"/>
  <c r="K165" i="33"/>
  <c r="J165" i="33"/>
  <c r="I165" i="33"/>
  <c r="H165" i="33"/>
  <c r="C164" i="33"/>
  <c r="AE159" i="33"/>
  <c r="Z159" i="33"/>
  <c r="Y159" i="33"/>
  <c r="X159" i="33"/>
  <c r="W159" i="33"/>
  <c r="V159" i="33"/>
  <c r="U159" i="33"/>
  <c r="T159" i="33"/>
  <c r="J159" i="33"/>
  <c r="I159" i="33"/>
  <c r="H159" i="33"/>
  <c r="E148" i="33"/>
  <c r="E169" i="33" s="1"/>
  <c r="G147" i="33"/>
  <c r="F147" i="33"/>
  <c r="E147" i="33"/>
  <c r="D147" i="33"/>
  <c r="E146" i="33"/>
  <c r="E145" i="33"/>
  <c r="AE144" i="33"/>
  <c r="Z144" i="33"/>
  <c r="Y144" i="33"/>
  <c r="X144" i="33"/>
  <c r="W144" i="33"/>
  <c r="V144" i="33"/>
  <c r="U144" i="33"/>
  <c r="T144" i="33"/>
  <c r="N144" i="33"/>
  <c r="M144" i="33"/>
  <c r="L144" i="33"/>
  <c r="K144" i="33"/>
  <c r="J144" i="33"/>
  <c r="I144" i="33"/>
  <c r="H144" i="33"/>
  <c r="C143" i="33"/>
  <c r="E141" i="33"/>
  <c r="AE138" i="33"/>
  <c r="Z138" i="33"/>
  <c r="Y138" i="33"/>
  <c r="X138" i="33"/>
  <c r="W138" i="33"/>
  <c r="V138" i="33"/>
  <c r="U138" i="33"/>
  <c r="T138" i="33"/>
  <c r="J138" i="33"/>
  <c r="I138" i="33"/>
  <c r="H138" i="33"/>
  <c r="G138" i="33"/>
  <c r="F138" i="33"/>
  <c r="K137" i="33"/>
  <c r="G137" i="33"/>
  <c r="F137" i="33"/>
  <c r="E137" i="33"/>
  <c r="D137" i="33"/>
  <c r="AE134" i="33"/>
  <c r="Z134" i="33"/>
  <c r="Y134" i="33"/>
  <c r="X134" i="33"/>
  <c r="W134" i="33"/>
  <c r="V134" i="33"/>
  <c r="U134" i="33"/>
  <c r="T134" i="33"/>
  <c r="J134" i="33"/>
  <c r="I134" i="33"/>
  <c r="H134" i="33"/>
  <c r="AE128" i="33"/>
  <c r="Z128" i="33"/>
  <c r="Y128" i="33"/>
  <c r="X128" i="33"/>
  <c r="X127" i="33" s="1"/>
  <c r="W128" i="33"/>
  <c r="V128" i="33"/>
  <c r="U128" i="33"/>
  <c r="T128" i="33"/>
  <c r="J128" i="33"/>
  <c r="I128" i="33"/>
  <c r="I127" i="33" s="1"/>
  <c r="H128" i="33"/>
  <c r="C115" i="33"/>
  <c r="P115" i="33" s="1"/>
  <c r="N112" i="33"/>
  <c r="M112" i="33"/>
  <c r="L112" i="33"/>
  <c r="K112" i="33"/>
  <c r="J112" i="33"/>
  <c r="I112" i="33"/>
  <c r="H112" i="33"/>
  <c r="E112" i="33"/>
  <c r="M141" i="33"/>
  <c r="C108" i="33"/>
  <c r="P108" i="33" s="1"/>
  <c r="AE106" i="33"/>
  <c r="Z106" i="33"/>
  <c r="Y106" i="33"/>
  <c r="X106" i="33"/>
  <c r="W106" i="33"/>
  <c r="V106" i="33"/>
  <c r="U106" i="33"/>
  <c r="T106" i="33"/>
  <c r="J106" i="33"/>
  <c r="J101" i="33" s="1"/>
  <c r="I106" i="33"/>
  <c r="H106" i="33"/>
  <c r="G106" i="33"/>
  <c r="F106" i="33"/>
  <c r="E106" i="33"/>
  <c r="E140" i="33" s="1"/>
  <c r="AE102" i="33"/>
  <c r="Z102" i="33"/>
  <c r="Y102" i="33"/>
  <c r="X102" i="33"/>
  <c r="X101" i="33" s="1"/>
  <c r="W102" i="33"/>
  <c r="V102" i="33"/>
  <c r="U102" i="33"/>
  <c r="T102" i="33"/>
  <c r="T101" i="33" s="1"/>
  <c r="J102" i="33"/>
  <c r="I102" i="33"/>
  <c r="H102" i="33"/>
  <c r="G102" i="33"/>
  <c r="F102" i="33"/>
  <c r="F101" i="33" s="1"/>
  <c r="E102" i="33"/>
  <c r="E139" i="33" s="1"/>
  <c r="Z101" i="33"/>
  <c r="M137" i="33"/>
  <c r="C100" i="33"/>
  <c r="P100" i="33" s="1"/>
  <c r="C99" i="33"/>
  <c r="P99" i="33" s="1"/>
  <c r="C97" i="33"/>
  <c r="P97" i="33" s="1"/>
  <c r="C94" i="33"/>
  <c r="P94" i="33" s="1"/>
  <c r="J93" i="33"/>
  <c r="I93" i="33"/>
  <c r="I90" i="33" s="1"/>
  <c r="H93" i="33"/>
  <c r="G93" i="33"/>
  <c r="G90" i="33" s="1"/>
  <c r="E93" i="33"/>
  <c r="E90" i="33" s="1"/>
  <c r="C92" i="33"/>
  <c r="P92" i="33" s="1"/>
  <c r="J90" i="33"/>
  <c r="H90" i="33"/>
  <c r="C89" i="33"/>
  <c r="P89" i="33" s="1"/>
  <c r="C88" i="33"/>
  <c r="P88" i="33" s="1"/>
  <c r="C87" i="33"/>
  <c r="P87" i="33" s="1"/>
  <c r="C86" i="33"/>
  <c r="P86" i="33" s="1"/>
  <c r="C84" i="33"/>
  <c r="P84" i="33" s="1"/>
  <c r="J83" i="33"/>
  <c r="J80" i="33" s="1"/>
  <c r="I83" i="33"/>
  <c r="I80" i="33" s="1"/>
  <c r="H83" i="33"/>
  <c r="H80" i="33" s="1"/>
  <c r="E83" i="33"/>
  <c r="E80" i="33" s="1"/>
  <c r="C82" i="33"/>
  <c r="P82" i="33" s="1"/>
  <c r="AE79" i="33"/>
  <c r="AE66" i="33" s="1"/>
  <c r="Z79" i="33"/>
  <c r="Z66" i="33" s="1"/>
  <c r="Y79" i="33"/>
  <c r="Y66" i="33" s="1"/>
  <c r="X79" i="33"/>
  <c r="W79" i="33"/>
  <c r="W66" i="33" s="1"/>
  <c r="V79" i="33"/>
  <c r="U79" i="33"/>
  <c r="T79" i="33"/>
  <c r="C77" i="33"/>
  <c r="P77" i="33" s="1"/>
  <c r="C76" i="33"/>
  <c r="P76" i="33" s="1"/>
  <c r="N74" i="33"/>
  <c r="L74" i="33"/>
  <c r="K74" i="33"/>
  <c r="J74" i="33"/>
  <c r="I74" i="33"/>
  <c r="H74" i="33"/>
  <c r="G74" i="33"/>
  <c r="E74" i="33"/>
  <c r="C72" i="33"/>
  <c r="P72" i="33" s="1"/>
  <c r="F69" i="33"/>
  <c r="N69" i="33"/>
  <c r="L69" i="33"/>
  <c r="K69" i="33"/>
  <c r="K68" i="33" s="1"/>
  <c r="K67" i="33" s="1"/>
  <c r="J69" i="33"/>
  <c r="I69" i="33"/>
  <c r="H69" i="33"/>
  <c r="G69" i="33"/>
  <c r="E69" i="33"/>
  <c r="V66" i="33"/>
  <c r="U66" i="33"/>
  <c r="C64" i="33"/>
  <c r="P64" i="33" s="1"/>
  <c r="C63" i="33"/>
  <c r="P63" i="33" s="1"/>
  <c r="C62" i="33"/>
  <c r="P62" i="33" s="1"/>
  <c r="J61" i="33"/>
  <c r="J59" i="33" s="1"/>
  <c r="I61" i="33"/>
  <c r="I59" i="33" s="1"/>
  <c r="H61" i="33"/>
  <c r="H59" i="33" s="1"/>
  <c r="G61" i="33"/>
  <c r="G59" i="33" s="1"/>
  <c r="G133" i="33" s="1"/>
  <c r="F61" i="33"/>
  <c r="F59" i="33" s="1"/>
  <c r="F133" i="33" s="1"/>
  <c r="E61" i="33"/>
  <c r="D61" i="33"/>
  <c r="C60" i="33"/>
  <c r="P60" i="33" s="1"/>
  <c r="AE59" i="33"/>
  <c r="Z59" i="33"/>
  <c r="Y59" i="33"/>
  <c r="X59" i="33"/>
  <c r="W59" i="33"/>
  <c r="V59" i="33"/>
  <c r="U59" i="33"/>
  <c r="T59" i="33"/>
  <c r="E59" i="33"/>
  <c r="E133" i="33" s="1"/>
  <c r="C58" i="33"/>
  <c r="C56" i="33"/>
  <c r="P56" i="33" s="1"/>
  <c r="J55" i="33"/>
  <c r="J52" i="33" s="1"/>
  <c r="I55" i="33"/>
  <c r="I52" i="33" s="1"/>
  <c r="H55" i="33"/>
  <c r="H52" i="33" s="1"/>
  <c r="E55" i="33"/>
  <c r="E52" i="33" s="1"/>
  <c r="E132" i="33" s="1"/>
  <c r="AE52" i="33"/>
  <c r="Z52" i="33"/>
  <c r="Y52" i="33"/>
  <c r="X52" i="33"/>
  <c r="W52" i="33"/>
  <c r="V52" i="33"/>
  <c r="U52" i="33"/>
  <c r="T52" i="33"/>
  <c r="C50" i="33"/>
  <c r="P50" i="33" s="1"/>
  <c r="J49" i="33"/>
  <c r="J30" i="33" s="1"/>
  <c r="I49" i="33"/>
  <c r="H49" i="33"/>
  <c r="E49" i="33"/>
  <c r="N46" i="33"/>
  <c r="G46" i="33"/>
  <c r="K46" i="33"/>
  <c r="J46" i="33"/>
  <c r="I46" i="33"/>
  <c r="H46" i="33"/>
  <c r="E46" i="33"/>
  <c r="C43" i="33"/>
  <c r="P43" i="33" s="1"/>
  <c r="C41" i="33"/>
  <c r="P41" i="33" s="1"/>
  <c r="C40" i="33"/>
  <c r="P40" i="33" s="1"/>
  <c r="E38" i="33"/>
  <c r="E35" i="33"/>
  <c r="L31" i="33"/>
  <c r="K31" i="33"/>
  <c r="J31" i="33"/>
  <c r="I31" i="33"/>
  <c r="H31" i="33"/>
  <c r="E31" i="33"/>
  <c r="AE30" i="33"/>
  <c r="Z30" i="33"/>
  <c r="Y30" i="33"/>
  <c r="X30" i="33"/>
  <c r="W30" i="33"/>
  <c r="V30" i="33"/>
  <c r="U30" i="33"/>
  <c r="T30" i="33"/>
  <c r="C28" i="33"/>
  <c r="P28" i="33" s="1"/>
  <c r="C27" i="33"/>
  <c r="P27" i="33" s="1"/>
  <c r="C26" i="33"/>
  <c r="P26" i="33" s="1"/>
  <c r="C24" i="33"/>
  <c r="P24" i="33" s="1"/>
  <c r="C23" i="33"/>
  <c r="P23" i="33" s="1"/>
  <c r="C21" i="33"/>
  <c r="C18" i="33"/>
  <c r="P18" i="33" s="1"/>
  <c r="AE16" i="33"/>
  <c r="Z16" i="33"/>
  <c r="Z6" i="33" s="1"/>
  <c r="Y16" i="33"/>
  <c r="X16" i="33"/>
  <c r="W16" i="33"/>
  <c r="V16" i="33"/>
  <c r="U16" i="33"/>
  <c r="T16" i="33"/>
  <c r="J16" i="33"/>
  <c r="I16" i="33"/>
  <c r="H16" i="33"/>
  <c r="E16" i="33"/>
  <c r="E130" i="33" s="1"/>
  <c r="C15" i="33"/>
  <c r="E7" i="33"/>
  <c r="E129" i="33" s="1"/>
  <c r="C11" i="33"/>
  <c r="P11" i="33" s="1"/>
  <c r="C10" i="33"/>
  <c r="P10" i="33" s="1"/>
  <c r="M8" i="33"/>
  <c r="F8" i="33"/>
  <c r="E8" i="33"/>
  <c r="J7" i="33"/>
  <c r="I7" i="33"/>
  <c r="H7" i="33"/>
  <c r="V6" i="33"/>
  <c r="T6" i="33"/>
  <c r="B1" i="33"/>
  <c r="G168" i="34"/>
  <c r="F168" i="34"/>
  <c r="E168" i="34"/>
  <c r="D168" i="34"/>
  <c r="E167" i="34"/>
  <c r="D167" i="34"/>
  <c r="G166" i="34"/>
  <c r="E166" i="34"/>
  <c r="E165" i="34" s="1"/>
  <c r="AE165" i="34"/>
  <c r="Z165" i="34"/>
  <c r="Y165" i="34"/>
  <c r="X165" i="34"/>
  <c r="W165" i="34"/>
  <c r="V165" i="34"/>
  <c r="U165" i="34"/>
  <c r="T165" i="34"/>
  <c r="N165" i="34"/>
  <c r="M165" i="34"/>
  <c r="L165" i="34"/>
  <c r="K165" i="34"/>
  <c r="J165" i="34"/>
  <c r="I165" i="34"/>
  <c r="H165" i="34"/>
  <c r="C164" i="34"/>
  <c r="AE159" i="34"/>
  <c r="Z159" i="34"/>
  <c r="Y159" i="34"/>
  <c r="X159" i="34"/>
  <c r="W159" i="34"/>
  <c r="V159" i="34"/>
  <c r="U159" i="34"/>
  <c r="T159" i="34"/>
  <c r="J159" i="34"/>
  <c r="I159" i="34"/>
  <c r="H159" i="34"/>
  <c r="E148" i="34"/>
  <c r="E169" i="34" s="1"/>
  <c r="G147" i="34"/>
  <c r="F147" i="34"/>
  <c r="E147" i="34"/>
  <c r="D147" i="34"/>
  <c r="E146" i="34"/>
  <c r="G145" i="34"/>
  <c r="E145" i="34"/>
  <c r="AE144" i="34"/>
  <c r="Z144" i="34"/>
  <c r="Y144" i="34"/>
  <c r="X144" i="34"/>
  <c r="W144" i="34"/>
  <c r="V144" i="34"/>
  <c r="U144" i="34"/>
  <c r="T144" i="34"/>
  <c r="N144" i="34"/>
  <c r="M144" i="34"/>
  <c r="L144" i="34"/>
  <c r="K144" i="34"/>
  <c r="J144" i="34"/>
  <c r="I144" i="34"/>
  <c r="H144" i="34"/>
  <c r="C143" i="34"/>
  <c r="E141" i="34"/>
  <c r="AE138" i="34"/>
  <c r="Z138" i="34"/>
  <c r="Y138" i="34"/>
  <c r="X138" i="34"/>
  <c r="W138" i="34"/>
  <c r="V138" i="34"/>
  <c r="U138" i="34"/>
  <c r="T138" i="34"/>
  <c r="J138" i="34"/>
  <c r="I138" i="34"/>
  <c r="H138" i="34"/>
  <c r="G138" i="34"/>
  <c r="F138" i="34"/>
  <c r="G137" i="34"/>
  <c r="F137" i="34"/>
  <c r="E137" i="34"/>
  <c r="C137" i="34" s="1"/>
  <c r="D137" i="34"/>
  <c r="AE134" i="34"/>
  <c r="Z134" i="34"/>
  <c r="Y134" i="34"/>
  <c r="X134" i="34"/>
  <c r="W134" i="34"/>
  <c r="V134" i="34"/>
  <c r="U134" i="34"/>
  <c r="T134" i="34"/>
  <c r="J134" i="34"/>
  <c r="I134" i="34"/>
  <c r="H134" i="34"/>
  <c r="AE128" i="34"/>
  <c r="Z128" i="34"/>
  <c r="Y128" i="34"/>
  <c r="X128" i="34"/>
  <c r="W128" i="34"/>
  <c r="V128" i="34"/>
  <c r="V127" i="34" s="1"/>
  <c r="U128" i="34"/>
  <c r="T128" i="34"/>
  <c r="J128" i="34"/>
  <c r="I128" i="34"/>
  <c r="H128" i="34"/>
  <c r="C115" i="34"/>
  <c r="P115" i="34" s="1"/>
  <c r="N112" i="34"/>
  <c r="M112" i="34"/>
  <c r="L112" i="34"/>
  <c r="K112" i="34"/>
  <c r="J112" i="34"/>
  <c r="I112" i="34"/>
  <c r="H112" i="34"/>
  <c r="E112" i="34"/>
  <c r="C108" i="34"/>
  <c r="P108" i="34" s="1"/>
  <c r="AE106" i="34"/>
  <c r="AE101" i="34" s="1"/>
  <c r="Z106" i="34"/>
  <c r="Y106" i="34"/>
  <c r="X106" i="34"/>
  <c r="W106" i="34"/>
  <c r="V106" i="34"/>
  <c r="U106" i="34"/>
  <c r="T106" i="34"/>
  <c r="J106" i="34"/>
  <c r="I106" i="34"/>
  <c r="H106" i="34"/>
  <c r="G106" i="34"/>
  <c r="F106" i="34"/>
  <c r="E106" i="34"/>
  <c r="C104" i="34"/>
  <c r="P104" i="34" s="1"/>
  <c r="AE102" i="34"/>
  <c r="Z102" i="34"/>
  <c r="Y102" i="34"/>
  <c r="X102" i="34"/>
  <c r="X101" i="34" s="1"/>
  <c r="W102" i="34"/>
  <c r="W101" i="34" s="1"/>
  <c r="V102" i="34"/>
  <c r="U102" i="34"/>
  <c r="T102" i="34"/>
  <c r="T101" i="34" s="1"/>
  <c r="J102" i="34"/>
  <c r="I102" i="34"/>
  <c r="I101" i="34" s="1"/>
  <c r="H102" i="34"/>
  <c r="G102" i="34"/>
  <c r="F102" i="34"/>
  <c r="E102" i="34"/>
  <c r="E139" i="34" s="1"/>
  <c r="G101" i="34"/>
  <c r="K137" i="34"/>
  <c r="C100" i="34"/>
  <c r="P100" i="34" s="1"/>
  <c r="C99" i="34"/>
  <c r="P99" i="34" s="1"/>
  <c r="C95" i="34"/>
  <c r="P95" i="34" s="1"/>
  <c r="C94" i="34"/>
  <c r="P94" i="34" s="1"/>
  <c r="J93" i="34"/>
  <c r="J90" i="34" s="1"/>
  <c r="I93" i="34"/>
  <c r="I90" i="34" s="1"/>
  <c r="H93" i="34"/>
  <c r="H90" i="34" s="1"/>
  <c r="G93" i="34"/>
  <c r="E93" i="34"/>
  <c r="C92" i="34"/>
  <c r="P92" i="34" s="1"/>
  <c r="G90" i="34"/>
  <c r="E90" i="34"/>
  <c r="C89" i="34"/>
  <c r="P89" i="34" s="1"/>
  <c r="C88" i="34"/>
  <c r="P88" i="34" s="1"/>
  <c r="C86" i="34"/>
  <c r="P86" i="34" s="1"/>
  <c r="C84" i="34"/>
  <c r="P84" i="34" s="1"/>
  <c r="J83" i="34"/>
  <c r="J80" i="34" s="1"/>
  <c r="J79" i="34" s="1"/>
  <c r="I83" i="34"/>
  <c r="I80" i="34" s="1"/>
  <c r="H83" i="34"/>
  <c r="E83" i="34"/>
  <c r="E80" i="34" s="1"/>
  <c r="C82" i="34"/>
  <c r="P82" i="34" s="1"/>
  <c r="H80" i="34"/>
  <c r="AE79" i="34"/>
  <c r="Z79" i="34"/>
  <c r="Z66" i="34" s="1"/>
  <c r="Y79" i="34"/>
  <c r="X79" i="34"/>
  <c r="X66" i="34" s="1"/>
  <c r="W79" i="34"/>
  <c r="W66" i="34" s="1"/>
  <c r="V79" i="34"/>
  <c r="V66" i="34" s="1"/>
  <c r="U79" i="34"/>
  <c r="T79" i="34"/>
  <c r="T66" i="34" s="1"/>
  <c r="C77" i="34"/>
  <c r="P77" i="34" s="1"/>
  <c r="N74" i="34"/>
  <c r="L74" i="34"/>
  <c r="K74" i="34"/>
  <c r="J74" i="34"/>
  <c r="I74" i="34"/>
  <c r="H74" i="34"/>
  <c r="G74" i="34"/>
  <c r="E74" i="34"/>
  <c r="C72" i="34"/>
  <c r="P72" i="34" s="1"/>
  <c r="M69" i="34"/>
  <c r="N69" i="34"/>
  <c r="L69" i="34"/>
  <c r="K69" i="34"/>
  <c r="J69" i="34"/>
  <c r="I69" i="34"/>
  <c r="I68" i="34" s="1"/>
  <c r="I67" i="34" s="1"/>
  <c r="H69" i="34"/>
  <c r="G69" i="34"/>
  <c r="E69" i="34"/>
  <c r="L68" i="34"/>
  <c r="AE66" i="34"/>
  <c r="C64" i="34"/>
  <c r="P64" i="34" s="1"/>
  <c r="C63" i="34"/>
  <c r="P63" i="34" s="1"/>
  <c r="C62" i="34"/>
  <c r="P62" i="34" s="1"/>
  <c r="M61" i="34"/>
  <c r="J61" i="34"/>
  <c r="J59" i="34" s="1"/>
  <c r="I61" i="34"/>
  <c r="I59" i="34" s="1"/>
  <c r="H61" i="34"/>
  <c r="H59" i="34" s="1"/>
  <c r="G61" i="34"/>
  <c r="G59" i="34" s="1"/>
  <c r="G133" i="34" s="1"/>
  <c r="F61" i="34"/>
  <c r="E61" i="34"/>
  <c r="D61" i="34"/>
  <c r="D59" i="34" s="1"/>
  <c r="D133" i="34" s="1"/>
  <c r="C60" i="34"/>
  <c r="P60" i="34" s="1"/>
  <c r="AE59" i="34"/>
  <c r="Z59" i="34"/>
  <c r="Y59" i="34"/>
  <c r="X59" i="34"/>
  <c r="W59" i="34"/>
  <c r="V59" i="34"/>
  <c r="U59" i="34"/>
  <c r="T59" i="34"/>
  <c r="F59" i="34"/>
  <c r="F133" i="34" s="1"/>
  <c r="C56" i="34"/>
  <c r="P56" i="34" s="1"/>
  <c r="J55" i="34"/>
  <c r="I55" i="34"/>
  <c r="I52" i="34" s="1"/>
  <c r="H55" i="34"/>
  <c r="H52" i="34" s="1"/>
  <c r="E55" i="34"/>
  <c r="E52" i="34" s="1"/>
  <c r="E132" i="34" s="1"/>
  <c r="AE52" i="34"/>
  <c r="Z52" i="34"/>
  <c r="Y52" i="34"/>
  <c r="X52" i="34"/>
  <c r="W52" i="34"/>
  <c r="V52" i="34"/>
  <c r="U52" i="34"/>
  <c r="T52" i="34"/>
  <c r="J52" i="34"/>
  <c r="F49" i="34"/>
  <c r="C50" i="34"/>
  <c r="P50" i="34" s="1"/>
  <c r="J49" i="34"/>
  <c r="I49" i="34"/>
  <c r="H49" i="34"/>
  <c r="E49" i="34"/>
  <c r="D49" i="34"/>
  <c r="J46" i="34"/>
  <c r="I46" i="34"/>
  <c r="H46" i="34"/>
  <c r="E46" i="34"/>
  <c r="C43" i="34"/>
  <c r="P43" i="34" s="1"/>
  <c r="C40" i="34"/>
  <c r="P40" i="34" s="1"/>
  <c r="L38" i="34"/>
  <c r="C39" i="34"/>
  <c r="E38" i="34"/>
  <c r="D38" i="34"/>
  <c r="E35" i="34"/>
  <c r="J31" i="34"/>
  <c r="I31" i="34"/>
  <c r="H31" i="34"/>
  <c r="F31" i="34"/>
  <c r="E31" i="34"/>
  <c r="D31" i="34"/>
  <c r="AE30" i="34"/>
  <c r="Z30" i="34"/>
  <c r="Y30" i="34"/>
  <c r="X30" i="34"/>
  <c r="W30" i="34"/>
  <c r="V30" i="34"/>
  <c r="U30" i="34"/>
  <c r="T30" i="34"/>
  <c r="C29" i="34"/>
  <c r="C28" i="34"/>
  <c r="P28" i="34" s="1"/>
  <c r="C27" i="34"/>
  <c r="P27" i="34" s="1"/>
  <c r="C26" i="34"/>
  <c r="P26" i="34" s="1"/>
  <c r="C24" i="34"/>
  <c r="P24" i="34" s="1"/>
  <c r="C23" i="34"/>
  <c r="P23" i="34" s="1"/>
  <c r="C21" i="34"/>
  <c r="P21" i="34" s="1"/>
  <c r="C18" i="34"/>
  <c r="P18" i="34" s="1"/>
  <c r="AE16" i="34"/>
  <c r="Z16" i="34"/>
  <c r="Y16" i="34"/>
  <c r="X16" i="34"/>
  <c r="W16" i="34"/>
  <c r="V16" i="34"/>
  <c r="U16" i="34"/>
  <c r="T16" i="34"/>
  <c r="J16" i="34"/>
  <c r="I16" i="34"/>
  <c r="H16" i="34"/>
  <c r="E16" i="34"/>
  <c r="E130" i="34" s="1"/>
  <c r="C14" i="34"/>
  <c r="C11" i="34"/>
  <c r="P11" i="34" s="1"/>
  <c r="C10" i="34"/>
  <c r="P10" i="34" s="1"/>
  <c r="F8" i="34"/>
  <c r="N8" i="34"/>
  <c r="G8" i="34"/>
  <c r="E8" i="34"/>
  <c r="J7" i="34"/>
  <c r="I7" i="34"/>
  <c r="H7" i="34"/>
  <c r="B1" i="34"/>
  <c r="G168" i="35"/>
  <c r="F168" i="35"/>
  <c r="E168" i="35"/>
  <c r="D168" i="35"/>
  <c r="E167" i="35"/>
  <c r="E166" i="35"/>
  <c r="AE165" i="35"/>
  <c r="Z165" i="35"/>
  <c r="Y165" i="35"/>
  <c r="X165" i="35"/>
  <c r="W165" i="35"/>
  <c r="V165" i="35"/>
  <c r="U165" i="35"/>
  <c r="T165" i="35"/>
  <c r="N165" i="35"/>
  <c r="M165" i="35"/>
  <c r="L165" i="35"/>
  <c r="K165" i="35"/>
  <c r="J165" i="35"/>
  <c r="I165" i="35"/>
  <c r="H165" i="35"/>
  <c r="C164" i="35"/>
  <c r="AE159" i="35"/>
  <c r="Z159" i="35"/>
  <c r="Y159" i="35"/>
  <c r="X159" i="35"/>
  <c r="W159" i="35"/>
  <c r="V159" i="35"/>
  <c r="U159" i="35"/>
  <c r="T159" i="35"/>
  <c r="J159" i="35"/>
  <c r="I159" i="35"/>
  <c r="H159" i="35"/>
  <c r="E148" i="35"/>
  <c r="E169" i="35" s="1"/>
  <c r="G147" i="35"/>
  <c r="F147" i="35"/>
  <c r="E147" i="35"/>
  <c r="D147" i="35"/>
  <c r="C147" i="35" s="1"/>
  <c r="P147" i="35" s="1"/>
  <c r="E146" i="35"/>
  <c r="E145" i="35"/>
  <c r="D145" i="35"/>
  <c r="C145" i="35" s="1"/>
  <c r="AE144" i="35"/>
  <c r="Z144" i="35"/>
  <c r="Y144" i="35"/>
  <c r="X144" i="35"/>
  <c r="W144" i="35"/>
  <c r="V144" i="35"/>
  <c r="U144" i="35"/>
  <c r="T144" i="35"/>
  <c r="N144" i="35"/>
  <c r="M144" i="35"/>
  <c r="L144" i="35"/>
  <c r="K144" i="35"/>
  <c r="J144" i="35"/>
  <c r="I144" i="35"/>
  <c r="H144" i="35"/>
  <c r="C143" i="35"/>
  <c r="E141" i="35"/>
  <c r="AE138" i="35"/>
  <c r="Z138" i="35"/>
  <c r="Y138" i="35"/>
  <c r="X138" i="35"/>
  <c r="W138" i="35"/>
  <c r="V138" i="35"/>
  <c r="U138" i="35"/>
  <c r="T138" i="35"/>
  <c r="J138" i="35"/>
  <c r="I138" i="35"/>
  <c r="H138" i="35"/>
  <c r="G138" i="35"/>
  <c r="F138" i="35"/>
  <c r="G137" i="35"/>
  <c r="F137" i="35"/>
  <c r="E137" i="35"/>
  <c r="D137" i="35"/>
  <c r="C137" i="35" s="1"/>
  <c r="AE134" i="35"/>
  <c r="Z134" i="35"/>
  <c r="Y134" i="35"/>
  <c r="X134" i="35"/>
  <c r="W134" i="35"/>
  <c r="V134" i="35"/>
  <c r="U134" i="35"/>
  <c r="T134" i="35"/>
  <c r="J134" i="35"/>
  <c r="I134" i="35"/>
  <c r="H134" i="35"/>
  <c r="AE128" i="35"/>
  <c r="AE127" i="35" s="1"/>
  <c r="Z128" i="35"/>
  <c r="Y128" i="35"/>
  <c r="X128" i="35"/>
  <c r="W128" i="35"/>
  <c r="V128" i="35"/>
  <c r="U128" i="35"/>
  <c r="T128" i="35"/>
  <c r="J128" i="35"/>
  <c r="I128" i="35"/>
  <c r="H128" i="35"/>
  <c r="C115" i="35"/>
  <c r="P115" i="35" s="1"/>
  <c r="N112" i="35"/>
  <c r="M112" i="35"/>
  <c r="L112" i="35"/>
  <c r="K112" i="35"/>
  <c r="J112" i="35"/>
  <c r="I112" i="35"/>
  <c r="H112" i="35"/>
  <c r="E112" i="35"/>
  <c r="K141" i="35"/>
  <c r="L106" i="35"/>
  <c r="L140" i="35" s="1"/>
  <c r="AE106" i="35"/>
  <c r="Z106" i="35"/>
  <c r="Y106" i="35"/>
  <c r="X106" i="35"/>
  <c r="W106" i="35"/>
  <c r="V106" i="35"/>
  <c r="V101" i="35" s="1"/>
  <c r="U106" i="35"/>
  <c r="T106" i="35"/>
  <c r="J106" i="35"/>
  <c r="I106" i="35"/>
  <c r="H106" i="35"/>
  <c r="G106" i="35"/>
  <c r="F106" i="35"/>
  <c r="E106" i="35"/>
  <c r="E140" i="35" s="1"/>
  <c r="C105" i="35"/>
  <c r="P105" i="35" s="1"/>
  <c r="C104" i="35"/>
  <c r="P104" i="35" s="1"/>
  <c r="AE102" i="35"/>
  <c r="Z102" i="35"/>
  <c r="Z101" i="35" s="1"/>
  <c r="Y102" i="35"/>
  <c r="X102" i="35"/>
  <c r="W102" i="35"/>
  <c r="V102" i="35"/>
  <c r="U102" i="35"/>
  <c r="T102" i="35"/>
  <c r="J102" i="35"/>
  <c r="J101" i="35" s="1"/>
  <c r="I102" i="35"/>
  <c r="H102" i="35"/>
  <c r="G102" i="35"/>
  <c r="F102" i="35"/>
  <c r="E102" i="35"/>
  <c r="E139" i="35" s="1"/>
  <c r="M137" i="35"/>
  <c r="L137" i="35"/>
  <c r="C100" i="35"/>
  <c r="P100" i="35" s="1"/>
  <c r="C99" i="35"/>
  <c r="P99" i="35" s="1"/>
  <c r="C98" i="35"/>
  <c r="P98" i="35" s="1"/>
  <c r="C96" i="35"/>
  <c r="P96" i="35" s="1"/>
  <c r="C94" i="35"/>
  <c r="P94" i="35" s="1"/>
  <c r="J93" i="35"/>
  <c r="I93" i="35"/>
  <c r="I90" i="35" s="1"/>
  <c r="H93" i="35"/>
  <c r="H90" i="35" s="1"/>
  <c r="G93" i="35"/>
  <c r="G90" i="35" s="1"/>
  <c r="E93" i="35"/>
  <c r="C92" i="35"/>
  <c r="P92" i="35" s="1"/>
  <c r="C91" i="35"/>
  <c r="P91" i="35" s="1"/>
  <c r="J90" i="35"/>
  <c r="E90" i="35"/>
  <c r="C89" i="35"/>
  <c r="P89" i="35" s="1"/>
  <c r="C88" i="35"/>
  <c r="P88" i="35" s="1"/>
  <c r="C84" i="35"/>
  <c r="P84" i="35" s="1"/>
  <c r="J83" i="35"/>
  <c r="J80" i="35" s="1"/>
  <c r="I83" i="35"/>
  <c r="I80" i="35" s="1"/>
  <c r="I79" i="35" s="1"/>
  <c r="H83" i="35"/>
  <c r="H80" i="35" s="1"/>
  <c r="E83" i="35"/>
  <c r="E80" i="35" s="1"/>
  <c r="C82" i="35"/>
  <c r="P82" i="35" s="1"/>
  <c r="AE79" i="35"/>
  <c r="AE66" i="35" s="1"/>
  <c r="Z79" i="35"/>
  <c r="Y79" i="35"/>
  <c r="Y66" i="35" s="1"/>
  <c r="X79" i="35"/>
  <c r="W79" i="35"/>
  <c r="V79" i="35"/>
  <c r="V66" i="35" s="1"/>
  <c r="U79" i="35"/>
  <c r="U66" i="35" s="1"/>
  <c r="T79" i="35"/>
  <c r="C77" i="35"/>
  <c r="P77" i="35" s="1"/>
  <c r="N74" i="35"/>
  <c r="L74" i="35"/>
  <c r="K74" i="35"/>
  <c r="J74" i="35"/>
  <c r="I74" i="35"/>
  <c r="H74" i="35"/>
  <c r="G74" i="35"/>
  <c r="E74" i="35"/>
  <c r="C73" i="35"/>
  <c r="P73" i="35" s="1"/>
  <c r="C72" i="35"/>
  <c r="P72" i="35" s="1"/>
  <c r="C71" i="35"/>
  <c r="P71" i="35" s="1"/>
  <c r="N69" i="35"/>
  <c r="L69" i="35"/>
  <c r="K69" i="35"/>
  <c r="J69" i="35"/>
  <c r="I69" i="35"/>
  <c r="H69" i="35"/>
  <c r="G69" i="35"/>
  <c r="E69" i="35"/>
  <c r="E68" i="35" s="1"/>
  <c r="E67" i="35" s="1"/>
  <c r="Z66" i="35"/>
  <c r="W66" i="35"/>
  <c r="C64" i="35"/>
  <c r="P64" i="35" s="1"/>
  <c r="C63" i="35"/>
  <c r="P63" i="35" s="1"/>
  <c r="C62" i="35"/>
  <c r="P62" i="35" s="1"/>
  <c r="N61" i="35"/>
  <c r="N59" i="35" s="1"/>
  <c r="N133" i="35" s="1"/>
  <c r="J61" i="35"/>
  <c r="J59" i="35" s="1"/>
  <c r="I61" i="35"/>
  <c r="H61" i="35"/>
  <c r="H59" i="35" s="1"/>
  <c r="G61" i="35"/>
  <c r="G59" i="35" s="1"/>
  <c r="G133" i="35" s="1"/>
  <c r="F61" i="35"/>
  <c r="F59" i="35" s="1"/>
  <c r="F133" i="35" s="1"/>
  <c r="E61" i="35"/>
  <c r="E59" i="35" s="1"/>
  <c r="E133" i="35" s="1"/>
  <c r="D61" i="35"/>
  <c r="C60" i="35"/>
  <c r="P60" i="35" s="1"/>
  <c r="AE59" i="35"/>
  <c r="Z59" i="35"/>
  <c r="Y59" i="35"/>
  <c r="X59" i="35"/>
  <c r="W59" i="35"/>
  <c r="V59" i="35"/>
  <c r="U59" i="35"/>
  <c r="T59" i="35"/>
  <c r="I59" i="35"/>
  <c r="C56" i="35"/>
  <c r="P56" i="35" s="1"/>
  <c r="J55" i="35"/>
  <c r="J52" i="35" s="1"/>
  <c r="I55" i="35"/>
  <c r="H55" i="35"/>
  <c r="H52" i="35" s="1"/>
  <c r="E55" i="35"/>
  <c r="E52" i="35" s="1"/>
  <c r="E132" i="35" s="1"/>
  <c r="C54" i="35"/>
  <c r="P54" i="35" s="1"/>
  <c r="AE52" i="35"/>
  <c r="Z52" i="35"/>
  <c r="Y52" i="35"/>
  <c r="X52" i="35"/>
  <c r="W52" i="35"/>
  <c r="V52" i="35"/>
  <c r="U52" i="35"/>
  <c r="T52" i="35"/>
  <c r="I52" i="35"/>
  <c r="C50" i="35"/>
  <c r="P50" i="35" s="1"/>
  <c r="J49" i="35"/>
  <c r="I49" i="35"/>
  <c r="H49" i="35"/>
  <c r="G49" i="35"/>
  <c r="F49" i="35"/>
  <c r="E49" i="35"/>
  <c r="M46" i="35"/>
  <c r="J46" i="35"/>
  <c r="I46" i="35"/>
  <c r="H46" i="35"/>
  <c r="F46" i="35"/>
  <c r="E46" i="35"/>
  <c r="C45" i="35"/>
  <c r="P45" i="35" s="1"/>
  <c r="C43" i="35"/>
  <c r="P43" i="35" s="1"/>
  <c r="C42" i="35"/>
  <c r="M38" i="35"/>
  <c r="F38" i="35"/>
  <c r="E38" i="35"/>
  <c r="E35" i="35"/>
  <c r="E34" i="35" s="1"/>
  <c r="N31" i="35"/>
  <c r="J31" i="35"/>
  <c r="I31" i="35"/>
  <c r="H31" i="35"/>
  <c r="G31" i="35"/>
  <c r="E31" i="35"/>
  <c r="AE30" i="35"/>
  <c r="Z30" i="35"/>
  <c r="Y30" i="35"/>
  <c r="X30" i="35"/>
  <c r="W30" i="35"/>
  <c r="V30" i="35"/>
  <c r="U30" i="35"/>
  <c r="T30" i="35"/>
  <c r="H30" i="35"/>
  <c r="C28" i="35"/>
  <c r="P28" i="35" s="1"/>
  <c r="C27" i="35"/>
  <c r="P27" i="35" s="1"/>
  <c r="C26" i="35"/>
  <c r="P26" i="35" s="1"/>
  <c r="C25" i="35"/>
  <c r="P25" i="35" s="1"/>
  <c r="C24" i="35"/>
  <c r="P24" i="35" s="1"/>
  <c r="C23" i="35"/>
  <c r="P23" i="35" s="1"/>
  <c r="C20" i="35"/>
  <c r="P20" i="35" s="1"/>
  <c r="C18" i="35"/>
  <c r="P18" i="35" s="1"/>
  <c r="AE16" i="35"/>
  <c r="Z16" i="35"/>
  <c r="Y16" i="35"/>
  <c r="X16" i="35"/>
  <c r="X6" i="35" s="1"/>
  <c r="W16" i="35"/>
  <c r="V16" i="35"/>
  <c r="V6" i="35" s="1"/>
  <c r="U16" i="35"/>
  <c r="T16" i="35"/>
  <c r="J16" i="35"/>
  <c r="I16" i="35"/>
  <c r="H16" i="35"/>
  <c r="E16" i="35"/>
  <c r="E130" i="35" s="1"/>
  <c r="E13" i="35"/>
  <c r="C12" i="35"/>
  <c r="C11" i="35"/>
  <c r="P11" i="35" s="1"/>
  <c r="C10" i="35"/>
  <c r="P10" i="35" s="1"/>
  <c r="K8" i="35"/>
  <c r="E8" i="35"/>
  <c r="E7" i="35" s="1"/>
  <c r="J7" i="35"/>
  <c r="I7" i="35"/>
  <c r="H7" i="35"/>
  <c r="C5" i="35"/>
  <c r="P5" i="35" s="1"/>
  <c r="B1" i="35"/>
  <c r="G168" i="36"/>
  <c r="F168" i="36"/>
  <c r="E168" i="36"/>
  <c r="D168" i="36"/>
  <c r="E167" i="36"/>
  <c r="E165" i="36" s="1"/>
  <c r="E166" i="36"/>
  <c r="AE165" i="36"/>
  <c r="Z165" i="36"/>
  <c r="Y165" i="36"/>
  <c r="X165" i="36"/>
  <c r="W165" i="36"/>
  <c r="V165" i="36"/>
  <c r="U165" i="36"/>
  <c r="T165" i="36"/>
  <c r="N165" i="36"/>
  <c r="M165" i="36"/>
  <c r="L165" i="36"/>
  <c r="K165" i="36"/>
  <c r="J165" i="36"/>
  <c r="I165" i="36"/>
  <c r="H165" i="36"/>
  <c r="C164" i="36"/>
  <c r="AE159" i="36"/>
  <c r="Z159" i="36"/>
  <c r="Y159" i="36"/>
  <c r="X159" i="36"/>
  <c r="W159" i="36"/>
  <c r="V159" i="36"/>
  <c r="U159" i="36"/>
  <c r="T159" i="36"/>
  <c r="J159" i="36"/>
  <c r="I159" i="36"/>
  <c r="H159" i="36"/>
  <c r="E148" i="36"/>
  <c r="G147" i="36"/>
  <c r="F147" i="36"/>
  <c r="E147" i="36"/>
  <c r="D147" i="36"/>
  <c r="G146" i="36"/>
  <c r="E146" i="36"/>
  <c r="E145" i="36"/>
  <c r="AE144" i="36"/>
  <c r="Z144" i="36"/>
  <c r="Y144" i="36"/>
  <c r="X144" i="36"/>
  <c r="W144" i="36"/>
  <c r="V144" i="36"/>
  <c r="U144" i="36"/>
  <c r="T144" i="36"/>
  <c r="N144" i="36"/>
  <c r="M144" i="36"/>
  <c r="L144" i="36"/>
  <c r="K144" i="36"/>
  <c r="J144" i="36"/>
  <c r="I144" i="36"/>
  <c r="H144" i="36"/>
  <c r="C143" i="36"/>
  <c r="E141" i="36"/>
  <c r="AE138" i="36"/>
  <c r="Z138" i="36"/>
  <c r="Y138" i="36"/>
  <c r="X138" i="36"/>
  <c r="W138" i="36"/>
  <c r="V138" i="36"/>
  <c r="U138" i="36"/>
  <c r="T138" i="36"/>
  <c r="J138" i="36"/>
  <c r="I138" i="36"/>
  <c r="H138" i="36"/>
  <c r="G138" i="36"/>
  <c r="F138" i="36"/>
  <c r="G137" i="36"/>
  <c r="F137" i="36"/>
  <c r="E137" i="36"/>
  <c r="C137" i="36" s="1"/>
  <c r="P137" i="36" s="1"/>
  <c r="D137" i="36"/>
  <c r="AE134" i="36"/>
  <c r="Z134" i="36"/>
  <c r="Y134" i="36"/>
  <c r="X134" i="36"/>
  <c r="W134" i="36"/>
  <c r="V134" i="36"/>
  <c r="U134" i="36"/>
  <c r="T134" i="36"/>
  <c r="J134" i="36"/>
  <c r="I134" i="36"/>
  <c r="H134" i="36"/>
  <c r="AE128" i="36"/>
  <c r="Z128" i="36"/>
  <c r="Y128" i="36"/>
  <c r="X128" i="36"/>
  <c r="W128" i="36"/>
  <c r="V128" i="36"/>
  <c r="U128" i="36"/>
  <c r="U127" i="36" s="1"/>
  <c r="T128" i="36"/>
  <c r="J128" i="36"/>
  <c r="I128" i="36"/>
  <c r="H128" i="36"/>
  <c r="C115" i="36"/>
  <c r="P115" i="36" s="1"/>
  <c r="C113" i="36"/>
  <c r="P113" i="36" s="1"/>
  <c r="N112" i="36"/>
  <c r="M112" i="36"/>
  <c r="L112" i="36"/>
  <c r="K112" i="36"/>
  <c r="J112" i="36"/>
  <c r="I112" i="36"/>
  <c r="H112" i="36"/>
  <c r="E112" i="36"/>
  <c r="L141" i="36"/>
  <c r="C107" i="36"/>
  <c r="P107" i="36" s="1"/>
  <c r="AE106" i="36"/>
  <c r="Z106" i="36"/>
  <c r="Y106" i="36"/>
  <c r="X106" i="36"/>
  <c r="W106" i="36"/>
  <c r="V106" i="36"/>
  <c r="U106" i="36"/>
  <c r="T106" i="36"/>
  <c r="J106" i="36"/>
  <c r="I106" i="36"/>
  <c r="I101" i="36" s="1"/>
  <c r="H106" i="36"/>
  <c r="G106" i="36"/>
  <c r="F106" i="36"/>
  <c r="E106" i="36"/>
  <c r="AE102" i="36"/>
  <c r="Z102" i="36"/>
  <c r="Y102" i="36"/>
  <c r="X102" i="36"/>
  <c r="X101" i="36" s="1"/>
  <c r="W102" i="36"/>
  <c r="V102" i="36"/>
  <c r="U102" i="36"/>
  <c r="U101" i="36" s="1"/>
  <c r="T102" i="36"/>
  <c r="J102" i="36"/>
  <c r="I102" i="36"/>
  <c r="H102" i="36"/>
  <c r="G102" i="36"/>
  <c r="F102" i="36"/>
  <c r="E102" i="36"/>
  <c r="E139" i="36" s="1"/>
  <c r="AE101" i="36"/>
  <c r="C100" i="36"/>
  <c r="P100" i="36" s="1"/>
  <c r="C99" i="36"/>
  <c r="P99" i="36" s="1"/>
  <c r="C94" i="36"/>
  <c r="P94" i="36" s="1"/>
  <c r="J93" i="36"/>
  <c r="J90" i="36" s="1"/>
  <c r="I93" i="36"/>
  <c r="I90" i="36" s="1"/>
  <c r="H93" i="36"/>
  <c r="H90" i="36" s="1"/>
  <c r="G93" i="36"/>
  <c r="G90" i="36" s="1"/>
  <c r="E93" i="36"/>
  <c r="E90" i="36" s="1"/>
  <c r="C92" i="36"/>
  <c r="P92" i="36" s="1"/>
  <c r="C89" i="36"/>
  <c r="P89" i="36" s="1"/>
  <c r="C88" i="36"/>
  <c r="P88" i="36" s="1"/>
  <c r="C87" i="36"/>
  <c r="P87" i="36" s="1"/>
  <c r="C84" i="36"/>
  <c r="P84" i="36" s="1"/>
  <c r="J83" i="36"/>
  <c r="J80" i="36" s="1"/>
  <c r="I83" i="36"/>
  <c r="I80" i="36" s="1"/>
  <c r="H83" i="36"/>
  <c r="E83" i="36"/>
  <c r="E80" i="36" s="1"/>
  <c r="C82" i="36"/>
  <c r="P82" i="36" s="1"/>
  <c r="C81" i="36"/>
  <c r="P81" i="36" s="1"/>
  <c r="H80" i="36"/>
  <c r="AE79" i="36"/>
  <c r="Z79" i="36"/>
  <c r="Z66" i="36" s="1"/>
  <c r="Y79" i="36"/>
  <c r="X79" i="36"/>
  <c r="X66" i="36" s="1"/>
  <c r="W79" i="36"/>
  <c r="V79" i="36"/>
  <c r="U79" i="36"/>
  <c r="T79" i="36"/>
  <c r="C77" i="36"/>
  <c r="P77" i="36" s="1"/>
  <c r="N74" i="36"/>
  <c r="L74" i="36"/>
  <c r="K74" i="36"/>
  <c r="J74" i="36"/>
  <c r="I74" i="36"/>
  <c r="H74" i="36"/>
  <c r="G74" i="36"/>
  <c r="E74" i="36"/>
  <c r="C73" i="36"/>
  <c r="P73" i="36" s="1"/>
  <c r="C72" i="36"/>
  <c r="P72" i="36" s="1"/>
  <c r="N69" i="36"/>
  <c r="L69" i="36"/>
  <c r="K69" i="36"/>
  <c r="J69" i="36"/>
  <c r="I69" i="36"/>
  <c r="H69" i="36"/>
  <c r="G69" i="36"/>
  <c r="E69" i="36"/>
  <c r="J68" i="36"/>
  <c r="J67" i="36" s="1"/>
  <c r="T66" i="36"/>
  <c r="V66" i="36"/>
  <c r="C64" i="36"/>
  <c r="P64" i="36" s="1"/>
  <c r="C63" i="36"/>
  <c r="P63" i="36" s="1"/>
  <c r="C62" i="36"/>
  <c r="P62" i="36" s="1"/>
  <c r="N61" i="36"/>
  <c r="N59" i="36" s="1"/>
  <c r="N133" i="36" s="1"/>
  <c r="J61" i="36"/>
  <c r="I61" i="36"/>
  <c r="I59" i="36" s="1"/>
  <c r="H61" i="36"/>
  <c r="G61" i="36"/>
  <c r="G59" i="36" s="1"/>
  <c r="G133" i="36" s="1"/>
  <c r="F61" i="36"/>
  <c r="F59" i="36" s="1"/>
  <c r="F133" i="36" s="1"/>
  <c r="E61" i="36"/>
  <c r="D61" i="36"/>
  <c r="C60" i="36"/>
  <c r="P60" i="36" s="1"/>
  <c r="AE59" i="36"/>
  <c r="Z59" i="36"/>
  <c r="Y59" i="36"/>
  <c r="X59" i="36"/>
  <c r="W59" i="36"/>
  <c r="V59" i="36"/>
  <c r="U59" i="36"/>
  <c r="T59" i="36"/>
  <c r="J59" i="36"/>
  <c r="H59" i="36"/>
  <c r="D59" i="36"/>
  <c r="D133" i="36" s="1"/>
  <c r="C56" i="36"/>
  <c r="P56" i="36" s="1"/>
  <c r="J55" i="36"/>
  <c r="J52" i="36" s="1"/>
  <c r="I55" i="36"/>
  <c r="I52" i="36" s="1"/>
  <c r="H55" i="36"/>
  <c r="E55" i="36"/>
  <c r="E52" i="36" s="1"/>
  <c r="E132" i="36" s="1"/>
  <c r="C54" i="36"/>
  <c r="P54" i="36" s="1"/>
  <c r="C53" i="36"/>
  <c r="AE52" i="36"/>
  <c r="Z52" i="36"/>
  <c r="Y52" i="36"/>
  <c r="X52" i="36"/>
  <c r="W52" i="36"/>
  <c r="V52" i="36"/>
  <c r="U52" i="36"/>
  <c r="T52" i="36"/>
  <c r="H52" i="36"/>
  <c r="G49" i="36"/>
  <c r="C50" i="36"/>
  <c r="P50" i="36" s="1"/>
  <c r="J49" i="36"/>
  <c r="I49" i="36"/>
  <c r="H49" i="36"/>
  <c r="F49" i="36"/>
  <c r="E49" i="36"/>
  <c r="N46" i="36"/>
  <c r="J46" i="36"/>
  <c r="I46" i="36"/>
  <c r="H46" i="36"/>
  <c r="F46" i="36"/>
  <c r="E46" i="36"/>
  <c r="C43" i="36"/>
  <c r="P43" i="36" s="1"/>
  <c r="C42" i="36"/>
  <c r="P42" i="36" s="1"/>
  <c r="N38" i="36"/>
  <c r="E38" i="36"/>
  <c r="E34" i="36" s="1"/>
  <c r="C37" i="36"/>
  <c r="P37" i="36" s="1"/>
  <c r="L35" i="36"/>
  <c r="C36" i="36"/>
  <c r="E35" i="36"/>
  <c r="M31" i="36"/>
  <c r="J31" i="36"/>
  <c r="I31" i="36"/>
  <c r="I30" i="36" s="1"/>
  <c r="H31" i="36"/>
  <c r="E31" i="36"/>
  <c r="AE30" i="36"/>
  <c r="Z30" i="36"/>
  <c r="Y30" i="36"/>
  <c r="X30" i="36"/>
  <c r="W30" i="36"/>
  <c r="V30" i="36"/>
  <c r="U30" i="36"/>
  <c r="T30" i="36"/>
  <c r="C29" i="36"/>
  <c r="P29" i="36" s="1"/>
  <c r="C28" i="36"/>
  <c r="P28" i="36" s="1"/>
  <c r="C27" i="36"/>
  <c r="P27" i="36" s="1"/>
  <c r="C26" i="36"/>
  <c r="P26" i="36" s="1"/>
  <c r="C25" i="36"/>
  <c r="P25" i="36" s="1"/>
  <c r="C24" i="36"/>
  <c r="P24" i="36" s="1"/>
  <c r="C23" i="36"/>
  <c r="P23" i="36" s="1"/>
  <c r="C22" i="36"/>
  <c r="C19" i="36"/>
  <c r="P19" i="36" s="1"/>
  <c r="C18" i="36"/>
  <c r="P18" i="36" s="1"/>
  <c r="AE16" i="36"/>
  <c r="Z16" i="36"/>
  <c r="Y16" i="36"/>
  <c r="X16" i="36"/>
  <c r="W16" i="36"/>
  <c r="V16" i="36"/>
  <c r="U16" i="36"/>
  <c r="T16" i="36"/>
  <c r="J16" i="36"/>
  <c r="I16" i="36"/>
  <c r="H16" i="36"/>
  <c r="E16" i="36"/>
  <c r="E130" i="36" s="1"/>
  <c r="E13" i="36"/>
  <c r="C12" i="36"/>
  <c r="P12" i="36" s="1"/>
  <c r="C11" i="36"/>
  <c r="P11" i="36" s="1"/>
  <c r="C10" i="36"/>
  <c r="P10" i="36" s="1"/>
  <c r="C9" i="36"/>
  <c r="L8" i="36"/>
  <c r="E8" i="36"/>
  <c r="J7" i="36"/>
  <c r="I7" i="36"/>
  <c r="H7" i="36"/>
  <c r="B1" i="36"/>
  <c r="G168" i="37"/>
  <c r="F168" i="37"/>
  <c r="E168" i="37"/>
  <c r="D168" i="37"/>
  <c r="C168" i="37" s="1"/>
  <c r="G167" i="37"/>
  <c r="E167" i="37"/>
  <c r="G166" i="37"/>
  <c r="E166" i="37"/>
  <c r="AE165" i="37"/>
  <c r="Z165" i="37"/>
  <c r="Y165" i="37"/>
  <c r="X165" i="37"/>
  <c r="W165" i="37"/>
  <c r="V165" i="37"/>
  <c r="U165" i="37"/>
  <c r="T165" i="37"/>
  <c r="N165" i="37"/>
  <c r="M165" i="37"/>
  <c r="L165" i="37"/>
  <c r="K165" i="37"/>
  <c r="J165" i="37"/>
  <c r="I165" i="37"/>
  <c r="H165" i="37"/>
  <c r="C164" i="37"/>
  <c r="AE159" i="37"/>
  <c r="Z159" i="37"/>
  <c r="Y159" i="37"/>
  <c r="X159" i="37"/>
  <c r="W159" i="37"/>
  <c r="V159" i="37"/>
  <c r="U159" i="37"/>
  <c r="T159" i="37"/>
  <c r="J159" i="37"/>
  <c r="I159" i="37"/>
  <c r="H159" i="37"/>
  <c r="E148" i="37"/>
  <c r="E169" i="37" s="1"/>
  <c r="D148" i="37"/>
  <c r="G147" i="37"/>
  <c r="F147" i="37"/>
  <c r="E147" i="37"/>
  <c r="D147" i="37"/>
  <c r="E146" i="37"/>
  <c r="E145" i="37"/>
  <c r="AE144" i="37"/>
  <c r="Z144" i="37"/>
  <c r="Y144" i="37"/>
  <c r="X144" i="37"/>
  <c r="W144" i="37"/>
  <c r="V144" i="37"/>
  <c r="U144" i="37"/>
  <c r="T144" i="37"/>
  <c r="N144" i="37"/>
  <c r="M144" i="37"/>
  <c r="L144" i="37"/>
  <c r="K144" i="37"/>
  <c r="J144" i="37"/>
  <c r="I144" i="37"/>
  <c r="H144" i="37"/>
  <c r="C143" i="37"/>
  <c r="E141" i="37"/>
  <c r="AE138" i="37"/>
  <c r="Z138" i="37"/>
  <c r="Y138" i="37"/>
  <c r="X138" i="37"/>
  <c r="W138" i="37"/>
  <c r="V138" i="37"/>
  <c r="U138" i="37"/>
  <c r="T138" i="37"/>
  <c r="J138" i="37"/>
  <c r="I138" i="37"/>
  <c r="H138" i="37"/>
  <c r="G138" i="37"/>
  <c r="F138" i="37"/>
  <c r="K137" i="37"/>
  <c r="G137" i="37"/>
  <c r="F137" i="37"/>
  <c r="E137" i="37"/>
  <c r="D137" i="37"/>
  <c r="AE134" i="37"/>
  <c r="Z134" i="37"/>
  <c r="Y134" i="37"/>
  <c r="X134" i="37"/>
  <c r="W134" i="37"/>
  <c r="V134" i="37"/>
  <c r="U134" i="37"/>
  <c r="T134" i="37"/>
  <c r="J134" i="37"/>
  <c r="I134" i="37"/>
  <c r="H134" i="37"/>
  <c r="E130" i="37"/>
  <c r="AE128" i="37"/>
  <c r="Z128" i="37"/>
  <c r="Y128" i="37"/>
  <c r="X128" i="37"/>
  <c r="W128" i="37"/>
  <c r="V128" i="37"/>
  <c r="U128" i="37"/>
  <c r="T128" i="37"/>
  <c r="J128" i="37"/>
  <c r="I128" i="37"/>
  <c r="H128" i="37"/>
  <c r="C116" i="37"/>
  <c r="P116" i="37" s="1"/>
  <c r="C115" i="37"/>
  <c r="P115" i="37" s="1"/>
  <c r="G145" i="37"/>
  <c r="N112" i="37"/>
  <c r="M112" i="37"/>
  <c r="L112" i="37"/>
  <c r="K112" i="37"/>
  <c r="J112" i="37"/>
  <c r="I112" i="37"/>
  <c r="H112" i="37"/>
  <c r="E112" i="37"/>
  <c r="M141" i="37"/>
  <c r="L141" i="37"/>
  <c r="C108" i="37"/>
  <c r="P108" i="37" s="1"/>
  <c r="AE106" i="37"/>
  <c r="Z106" i="37"/>
  <c r="Y106" i="37"/>
  <c r="X106" i="37"/>
  <c r="W106" i="37"/>
  <c r="V106" i="37"/>
  <c r="V101" i="37" s="1"/>
  <c r="U106" i="37"/>
  <c r="T106" i="37"/>
  <c r="J106" i="37"/>
  <c r="I106" i="37"/>
  <c r="H106" i="37"/>
  <c r="G106" i="37"/>
  <c r="F106" i="37"/>
  <c r="F101" i="37" s="1"/>
  <c r="E106" i="37"/>
  <c r="E140" i="37" s="1"/>
  <c r="AE102" i="37"/>
  <c r="Z102" i="37"/>
  <c r="Y102" i="37"/>
  <c r="X102" i="37"/>
  <c r="W102" i="37"/>
  <c r="V102" i="37"/>
  <c r="U102" i="37"/>
  <c r="T102" i="37"/>
  <c r="J102" i="37"/>
  <c r="J101" i="37" s="1"/>
  <c r="I102" i="37"/>
  <c r="H102" i="37"/>
  <c r="H101" i="37" s="1"/>
  <c r="G102" i="37"/>
  <c r="F102" i="37"/>
  <c r="E102" i="37"/>
  <c r="E139" i="37" s="1"/>
  <c r="C100" i="37"/>
  <c r="P100" i="37" s="1"/>
  <c r="C99" i="37"/>
  <c r="P99" i="37" s="1"/>
  <c r="C97" i="37"/>
  <c r="P97" i="37" s="1"/>
  <c r="C94" i="37"/>
  <c r="P94" i="37" s="1"/>
  <c r="J93" i="37"/>
  <c r="J90" i="37" s="1"/>
  <c r="I93" i="37"/>
  <c r="I90" i="37" s="1"/>
  <c r="H93" i="37"/>
  <c r="H90" i="37" s="1"/>
  <c r="H79" i="37" s="1"/>
  <c r="G93" i="37"/>
  <c r="G90" i="37" s="1"/>
  <c r="E93" i="37"/>
  <c r="E90" i="37" s="1"/>
  <c r="C92" i="37"/>
  <c r="P92" i="37" s="1"/>
  <c r="C89" i="37"/>
  <c r="P89" i="37" s="1"/>
  <c r="C88" i="37"/>
  <c r="P88" i="37" s="1"/>
  <c r="C86" i="37"/>
  <c r="C84" i="37"/>
  <c r="P84" i="37" s="1"/>
  <c r="J83" i="37"/>
  <c r="J80" i="37" s="1"/>
  <c r="I83" i="37"/>
  <c r="I80" i="37" s="1"/>
  <c r="H83" i="37"/>
  <c r="H80" i="37" s="1"/>
  <c r="E83" i="37"/>
  <c r="E80" i="37" s="1"/>
  <c r="C82" i="37"/>
  <c r="P82" i="37" s="1"/>
  <c r="AE79" i="37"/>
  <c r="AE66" i="37" s="1"/>
  <c r="Z79" i="37"/>
  <c r="Y79" i="37"/>
  <c r="Y66" i="37" s="1"/>
  <c r="X79" i="37"/>
  <c r="X66" i="37" s="1"/>
  <c r="W79" i="37"/>
  <c r="V79" i="37"/>
  <c r="U79" i="37"/>
  <c r="U66" i="37" s="1"/>
  <c r="T79" i="37"/>
  <c r="C77" i="37"/>
  <c r="P77" i="37" s="1"/>
  <c r="C76" i="37"/>
  <c r="P76" i="37" s="1"/>
  <c r="N74" i="37"/>
  <c r="L74" i="37"/>
  <c r="K74" i="37"/>
  <c r="J74" i="37"/>
  <c r="I74" i="37"/>
  <c r="H74" i="37"/>
  <c r="G74" i="37"/>
  <c r="E74" i="37"/>
  <c r="C72" i="37"/>
  <c r="P72" i="37" s="1"/>
  <c r="F69" i="37"/>
  <c r="N69" i="37"/>
  <c r="L69" i="37"/>
  <c r="K69" i="37"/>
  <c r="J69" i="37"/>
  <c r="J68" i="37" s="1"/>
  <c r="J67" i="37" s="1"/>
  <c r="I69" i="37"/>
  <c r="I68" i="37" s="1"/>
  <c r="I67" i="37" s="1"/>
  <c r="H69" i="37"/>
  <c r="G69" i="37"/>
  <c r="E69" i="37"/>
  <c r="T66" i="37"/>
  <c r="C64" i="37"/>
  <c r="P64" i="37" s="1"/>
  <c r="C63" i="37"/>
  <c r="P63" i="37" s="1"/>
  <c r="C62" i="37"/>
  <c r="P62" i="37" s="1"/>
  <c r="J61" i="37"/>
  <c r="J59" i="37" s="1"/>
  <c r="I61" i="37"/>
  <c r="I59" i="37" s="1"/>
  <c r="H61" i="37"/>
  <c r="H59" i="37" s="1"/>
  <c r="G61" i="37"/>
  <c r="F61" i="37"/>
  <c r="F59" i="37" s="1"/>
  <c r="F133" i="37" s="1"/>
  <c r="E61" i="37"/>
  <c r="E59" i="37" s="1"/>
  <c r="E133" i="37" s="1"/>
  <c r="D61" i="37"/>
  <c r="C60" i="37"/>
  <c r="P60" i="37" s="1"/>
  <c r="AE59" i="37"/>
  <c r="Z59" i="37"/>
  <c r="Y59" i="37"/>
  <c r="X59" i="37"/>
  <c r="W59" i="37"/>
  <c r="V59" i="37"/>
  <c r="U59" i="37"/>
  <c r="T59" i="37"/>
  <c r="G59" i="37"/>
  <c r="G133" i="37" s="1"/>
  <c r="C58" i="37"/>
  <c r="C56" i="37"/>
  <c r="P56" i="37" s="1"/>
  <c r="J55" i="37"/>
  <c r="J52" i="37" s="1"/>
  <c r="I55" i="37"/>
  <c r="I52" i="37" s="1"/>
  <c r="H55" i="37"/>
  <c r="H52" i="37" s="1"/>
  <c r="E55" i="37"/>
  <c r="AE52" i="37"/>
  <c r="Z52" i="37"/>
  <c r="Y52" i="37"/>
  <c r="X52" i="37"/>
  <c r="W52" i="37"/>
  <c r="V52" i="37"/>
  <c r="U52" i="37"/>
  <c r="T52" i="37"/>
  <c r="E52" i="37"/>
  <c r="E132" i="37" s="1"/>
  <c r="C50" i="37"/>
  <c r="P50" i="37" s="1"/>
  <c r="J49" i="37"/>
  <c r="I49" i="37"/>
  <c r="H49" i="37"/>
  <c r="E49" i="37"/>
  <c r="K46" i="37"/>
  <c r="J46" i="37"/>
  <c r="I46" i="37"/>
  <c r="H46" i="37"/>
  <c r="E46" i="37"/>
  <c r="C43" i="37"/>
  <c r="P43" i="37" s="1"/>
  <c r="C40" i="37"/>
  <c r="P40" i="37" s="1"/>
  <c r="E38" i="37"/>
  <c r="E35" i="37"/>
  <c r="E34" i="37" s="1"/>
  <c r="L31" i="37"/>
  <c r="J31" i="37"/>
  <c r="I31" i="37"/>
  <c r="H31" i="37"/>
  <c r="E31" i="37"/>
  <c r="AE30" i="37"/>
  <c r="Z30" i="37"/>
  <c r="Y30" i="37"/>
  <c r="X30" i="37"/>
  <c r="W30" i="37"/>
  <c r="V30" i="37"/>
  <c r="U30" i="37"/>
  <c r="T30" i="37"/>
  <c r="C28" i="37"/>
  <c r="P28" i="37" s="1"/>
  <c r="C27" i="37"/>
  <c r="P27" i="37" s="1"/>
  <c r="C26" i="37"/>
  <c r="P26" i="37" s="1"/>
  <c r="C24" i="37"/>
  <c r="P24" i="37" s="1"/>
  <c r="C23" i="37"/>
  <c r="P23" i="37" s="1"/>
  <c r="C21" i="37"/>
  <c r="C18" i="37"/>
  <c r="P18" i="37" s="1"/>
  <c r="AE16" i="37"/>
  <c r="Z16" i="37"/>
  <c r="Y16" i="37"/>
  <c r="X16" i="37"/>
  <c r="W16" i="37"/>
  <c r="V16" i="37"/>
  <c r="U16" i="37"/>
  <c r="T16" i="37"/>
  <c r="T6" i="37" s="1"/>
  <c r="J16" i="37"/>
  <c r="I16" i="37"/>
  <c r="H16" i="37"/>
  <c r="E16" i="37"/>
  <c r="C15" i="37"/>
  <c r="E13" i="37"/>
  <c r="E7" i="37" s="1"/>
  <c r="E129" i="37" s="1"/>
  <c r="C12" i="37"/>
  <c r="P12" i="37" s="1"/>
  <c r="C11" i="37"/>
  <c r="P11" i="37" s="1"/>
  <c r="C10" i="37"/>
  <c r="P10" i="37" s="1"/>
  <c r="M8" i="37"/>
  <c r="F8" i="37"/>
  <c r="E8" i="37"/>
  <c r="J7" i="37"/>
  <c r="I7" i="37"/>
  <c r="H7" i="37"/>
  <c r="B1" i="37"/>
  <c r="G168" i="14"/>
  <c r="F168" i="14"/>
  <c r="E168" i="14"/>
  <c r="D168" i="14"/>
  <c r="E167" i="14"/>
  <c r="E166" i="14"/>
  <c r="AE165" i="14"/>
  <c r="Z165" i="14"/>
  <c r="Y165" i="14"/>
  <c r="X165" i="14"/>
  <c r="W165" i="14"/>
  <c r="V165" i="14"/>
  <c r="U165" i="14"/>
  <c r="T165" i="14"/>
  <c r="N165" i="14"/>
  <c r="M165" i="14"/>
  <c r="L165" i="14"/>
  <c r="K165" i="14"/>
  <c r="J165" i="14"/>
  <c r="I165" i="14"/>
  <c r="H165" i="14"/>
  <c r="C164" i="14"/>
  <c r="AE159" i="14"/>
  <c r="Z159" i="14"/>
  <c r="Y159" i="14"/>
  <c r="X159" i="14"/>
  <c r="W159" i="14"/>
  <c r="V159" i="14"/>
  <c r="U159" i="14"/>
  <c r="T159" i="14"/>
  <c r="J159" i="14"/>
  <c r="I159" i="14"/>
  <c r="H159" i="14"/>
  <c r="E148" i="14"/>
  <c r="E169" i="14" s="1"/>
  <c r="G147" i="14"/>
  <c r="F147" i="14"/>
  <c r="E147" i="14"/>
  <c r="D147" i="14"/>
  <c r="C147" i="14"/>
  <c r="P147" i="14" s="1"/>
  <c r="E146" i="14"/>
  <c r="E145" i="14"/>
  <c r="AE144" i="14"/>
  <c r="Z144" i="14"/>
  <c r="Y144" i="14"/>
  <c r="X144" i="14"/>
  <c r="W144" i="14"/>
  <c r="V144" i="14"/>
  <c r="U144" i="14"/>
  <c r="T144" i="14"/>
  <c r="J144" i="14"/>
  <c r="I144" i="14"/>
  <c r="H144" i="14"/>
  <c r="C143" i="14"/>
  <c r="E141" i="14"/>
  <c r="AE138" i="14"/>
  <c r="Z138" i="14"/>
  <c r="Y138" i="14"/>
  <c r="X138" i="14"/>
  <c r="W138" i="14"/>
  <c r="V138" i="14"/>
  <c r="U138" i="14"/>
  <c r="T138" i="14"/>
  <c r="J138" i="14"/>
  <c r="J127" i="14" s="1"/>
  <c r="I138" i="14"/>
  <c r="H138" i="14"/>
  <c r="G138" i="14"/>
  <c r="F138" i="14"/>
  <c r="G137" i="14"/>
  <c r="F137" i="14"/>
  <c r="E137" i="14"/>
  <c r="D137" i="14"/>
  <c r="AE134" i="14"/>
  <c r="Z134" i="14"/>
  <c r="Y134" i="14"/>
  <c r="X134" i="14"/>
  <c r="W134" i="14"/>
  <c r="V134" i="14"/>
  <c r="U134" i="14"/>
  <c r="T134" i="14"/>
  <c r="J134" i="14"/>
  <c r="I134" i="14"/>
  <c r="H134" i="14"/>
  <c r="AE128" i="14"/>
  <c r="Z128" i="14"/>
  <c r="Y128" i="14"/>
  <c r="X128" i="14"/>
  <c r="W128" i="14"/>
  <c r="V128" i="14"/>
  <c r="U128" i="14"/>
  <c r="T128" i="14"/>
  <c r="J128" i="14"/>
  <c r="I128" i="14"/>
  <c r="H128" i="14"/>
  <c r="C115" i="14"/>
  <c r="P115" i="14" s="1"/>
  <c r="G166" i="14"/>
  <c r="J112" i="14"/>
  <c r="I112" i="14"/>
  <c r="H112" i="14"/>
  <c r="E112" i="14"/>
  <c r="N141" i="14"/>
  <c r="C109" i="14"/>
  <c r="P109" i="14" s="1"/>
  <c r="C108" i="14"/>
  <c r="P108" i="14" s="1"/>
  <c r="AE106" i="14"/>
  <c r="Z106" i="14"/>
  <c r="Y106" i="14"/>
  <c r="X106" i="14"/>
  <c r="W106" i="14"/>
  <c r="V106" i="14"/>
  <c r="U106" i="14"/>
  <c r="T106" i="14"/>
  <c r="J106" i="14"/>
  <c r="I106" i="14"/>
  <c r="H106" i="14"/>
  <c r="G106" i="14"/>
  <c r="F106" i="14"/>
  <c r="E106" i="14"/>
  <c r="E140" i="14" s="1"/>
  <c r="C103" i="14"/>
  <c r="P103" i="14" s="1"/>
  <c r="AE102" i="14"/>
  <c r="AE101" i="14" s="1"/>
  <c r="Z102" i="14"/>
  <c r="Y102" i="14"/>
  <c r="X102" i="14"/>
  <c r="X101" i="14" s="1"/>
  <c r="W102" i="14"/>
  <c r="V102" i="14"/>
  <c r="U102" i="14"/>
  <c r="T102" i="14"/>
  <c r="T101" i="14" s="1"/>
  <c r="J102" i="14"/>
  <c r="I102" i="14"/>
  <c r="H102" i="14"/>
  <c r="G102" i="14"/>
  <c r="F102" i="14"/>
  <c r="F101" i="14" s="1"/>
  <c r="E102" i="14"/>
  <c r="E139" i="14" s="1"/>
  <c r="Y101" i="14"/>
  <c r="W101" i="14"/>
  <c r="K137" i="14"/>
  <c r="C100" i="14"/>
  <c r="P100" i="14" s="1"/>
  <c r="C99" i="14"/>
  <c r="P99" i="14" s="1"/>
  <c r="C95" i="14"/>
  <c r="P95" i="14" s="1"/>
  <c r="C94" i="14"/>
  <c r="P94" i="14" s="1"/>
  <c r="J93" i="14"/>
  <c r="J90" i="14" s="1"/>
  <c r="I93" i="14"/>
  <c r="H93" i="14"/>
  <c r="H90" i="14" s="1"/>
  <c r="G93" i="14"/>
  <c r="G90" i="14" s="1"/>
  <c r="E93" i="14"/>
  <c r="C92" i="14"/>
  <c r="P92" i="14" s="1"/>
  <c r="I90" i="14"/>
  <c r="E90" i="14"/>
  <c r="C89" i="14"/>
  <c r="P89" i="14" s="1"/>
  <c r="C88" i="14"/>
  <c r="P88" i="14" s="1"/>
  <c r="C86" i="14"/>
  <c r="P86" i="14" s="1"/>
  <c r="C84" i="14"/>
  <c r="P84" i="14" s="1"/>
  <c r="J83" i="14"/>
  <c r="J80" i="14" s="1"/>
  <c r="J79" i="14" s="1"/>
  <c r="I83" i="14"/>
  <c r="I80" i="14" s="1"/>
  <c r="H83" i="14"/>
  <c r="E83" i="14"/>
  <c r="E80" i="14" s="1"/>
  <c r="C82" i="14"/>
  <c r="P82" i="14" s="1"/>
  <c r="H80" i="14"/>
  <c r="AE79" i="14"/>
  <c r="Z79" i="14"/>
  <c r="Z66" i="14" s="1"/>
  <c r="Y79" i="14"/>
  <c r="X79" i="14"/>
  <c r="X66" i="14" s="1"/>
  <c r="W79" i="14"/>
  <c r="V79" i="14"/>
  <c r="U79" i="14"/>
  <c r="T79" i="14"/>
  <c r="C77" i="14"/>
  <c r="P77" i="14" s="1"/>
  <c r="C75" i="14"/>
  <c r="P75" i="14" s="1"/>
  <c r="N74" i="14"/>
  <c r="L74" i="14"/>
  <c r="L68" i="14" s="1"/>
  <c r="K74" i="14"/>
  <c r="J74" i="14"/>
  <c r="I74" i="14"/>
  <c r="H74" i="14"/>
  <c r="G74" i="14"/>
  <c r="E74" i="14"/>
  <c r="C72" i="14"/>
  <c r="P72" i="14" s="1"/>
  <c r="M69" i="14"/>
  <c r="N69" i="14"/>
  <c r="L69" i="14"/>
  <c r="K69" i="14"/>
  <c r="J69" i="14"/>
  <c r="I69" i="14"/>
  <c r="I68" i="14" s="1"/>
  <c r="I67" i="14" s="1"/>
  <c r="H69" i="14"/>
  <c r="G69" i="14"/>
  <c r="E69" i="14"/>
  <c r="E68" i="14" s="1"/>
  <c r="E67" i="14" s="1"/>
  <c r="N68" i="14"/>
  <c r="N67" i="14" s="1"/>
  <c r="V66" i="14"/>
  <c r="C64" i="14"/>
  <c r="P64" i="14" s="1"/>
  <c r="C63" i="14"/>
  <c r="P63" i="14" s="1"/>
  <c r="C62" i="14"/>
  <c r="P62" i="14" s="1"/>
  <c r="L61" i="14"/>
  <c r="L59" i="14" s="1"/>
  <c r="L133" i="14" s="1"/>
  <c r="J61" i="14"/>
  <c r="J59" i="14" s="1"/>
  <c r="I61" i="14"/>
  <c r="I59" i="14" s="1"/>
  <c r="H61" i="14"/>
  <c r="G61" i="14"/>
  <c r="G59" i="14" s="1"/>
  <c r="G133" i="14" s="1"/>
  <c r="F61" i="14"/>
  <c r="F59" i="14" s="1"/>
  <c r="F133" i="14" s="1"/>
  <c r="E61" i="14"/>
  <c r="E59" i="14" s="1"/>
  <c r="E133" i="14" s="1"/>
  <c r="D61" i="14"/>
  <c r="C61" i="14" s="1"/>
  <c r="C60" i="14"/>
  <c r="P60" i="14" s="1"/>
  <c r="AE59" i="14"/>
  <c r="Z59" i="14"/>
  <c r="Y59" i="14"/>
  <c r="X59" i="14"/>
  <c r="W59" i="14"/>
  <c r="V59" i="14"/>
  <c r="U59" i="14"/>
  <c r="T59" i="14"/>
  <c r="H59" i="14"/>
  <c r="D59" i="14"/>
  <c r="C58" i="14"/>
  <c r="P58" i="14" s="1"/>
  <c r="C56" i="14"/>
  <c r="P56" i="14" s="1"/>
  <c r="J55" i="14"/>
  <c r="I55" i="14"/>
  <c r="I52" i="14" s="1"/>
  <c r="H55" i="14"/>
  <c r="H52" i="14" s="1"/>
  <c r="E55" i="14"/>
  <c r="E52" i="14" s="1"/>
  <c r="E132" i="14" s="1"/>
  <c r="AE52" i="14"/>
  <c r="Z52" i="14"/>
  <c r="Y52" i="14"/>
  <c r="X52" i="14"/>
  <c r="W52" i="14"/>
  <c r="V52" i="14"/>
  <c r="U52" i="14"/>
  <c r="T52" i="14"/>
  <c r="J52" i="14"/>
  <c r="C51" i="14"/>
  <c r="P51" i="14" s="1"/>
  <c r="C50" i="14"/>
  <c r="P50" i="14" s="1"/>
  <c r="J49" i="14"/>
  <c r="I49" i="14"/>
  <c r="H49" i="14"/>
  <c r="E49" i="14"/>
  <c r="D49" i="14"/>
  <c r="C48" i="14"/>
  <c r="J46" i="14"/>
  <c r="I46" i="14"/>
  <c r="H46" i="14"/>
  <c r="E46" i="14"/>
  <c r="C43" i="14"/>
  <c r="P43" i="14" s="1"/>
  <c r="C40" i="14"/>
  <c r="P40" i="14" s="1"/>
  <c r="E38" i="14"/>
  <c r="E35" i="14"/>
  <c r="E34" i="14" s="1"/>
  <c r="J31" i="14"/>
  <c r="I31" i="14"/>
  <c r="H31" i="14"/>
  <c r="E31" i="14"/>
  <c r="D31" i="14"/>
  <c r="AE30" i="14"/>
  <c r="Z30" i="14"/>
  <c r="Y30" i="14"/>
  <c r="X30" i="14"/>
  <c r="W30" i="14"/>
  <c r="V30" i="14"/>
  <c r="U30" i="14"/>
  <c r="T30" i="14"/>
  <c r="I30" i="14"/>
  <c r="C28" i="14"/>
  <c r="P28" i="14" s="1"/>
  <c r="C27" i="14"/>
  <c r="P27" i="14" s="1"/>
  <c r="C26" i="14"/>
  <c r="P26" i="14" s="1"/>
  <c r="C24" i="14"/>
  <c r="P24" i="14" s="1"/>
  <c r="C23" i="14"/>
  <c r="P23" i="14" s="1"/>
  <c r="C20" i="14"/>
  <c r="C18" i="14"/>
  <c r="P18" i="14" s="1"/>
  <c r="AE16" i="14"/>
  <c r="Z16" i="14"/>
  <c r="Y16" i="14"/>
  <c r="X16" i="14"/>
  <c r="W16" i="14"/>
  <c r="V16" i="14"/>
  <c r="U16" i="14"/>
  <c r="T16" i="14"/>
  <c r="J16" i="14"/>
  <c r="I16" i="14"/>
  <c r="H16" i="14"/>
  <c r="E16" i="14"/>
  <c r="E130" i="14" s="1"/>
  <c r="C14" i="14"/>
  <c r="E13" i="14"/>
  <c r="C11" i="14"/>
  <c r="P11" i="14" s="1"/>
  <c r="C10" i="14"/>
  <c r="P10" i="14" s="1"/>
  <c r="F8" i="14"/>
  <c r="G8" i="14"/>
  <c r="E8" i="14"/>
  <c r="J7" i="14"/>
  <c r="I7" i="14"/>
  <c r="H7" i="14"/>
  <c r="B1" i="14"/>
  <c r="G168" i="15"/>
  <c r="F168" i="15"/>
  <c r="E168" i="15"/>
  <c r="D168" i="15"/>
  <c r="E167" i="15"/>
  <c r="E166" i="15"/>
  <c r="AE165" i="15"/>
  <c r="Z165" i="15"/>
  <c r="Y165" i="15"/>
  <c r="X165" i="15"/>
  <c r="W165" i="15"/>
  <c r="V165" i="15"/>
  <c r="U165" i="15"/>
  <c r="T165" i="15"/>
  <c r="N165" i="15"/>
  <c r="M165" i="15"/>
  <c r="L165" i="15"/>
  <c r="K165" i="15"/>
  <c r="J165" i="15"/>
  <c r="I165" i="15"/>
  <c r="H165" i="15"/>
  <c r="C164" i="15"/>
  <c r="AE159" i="15"/>
  <c r="Z159" i="15"/>
  <c r="Y159" i="15"/>
  <c r="X159" i="15"/>
  <c r="W159" i="15"/>
  <c r="V159" i="15"/>
  <c r="U159" i="15"/>
  <c r="T159" i="15"/>
  <c r="J159" i="15"/>
  <c r="I159" i="15"/>
  <c r="H159" i="15"/>
  <c r="E148" i="15"/>
  <c r="E169" i="15" s="1"/>
  <c r="G147" i="15"/>
  <c r="F147" i="15"/>
  <c r="E147" i="15"/>
  <c r="D147" i="15"/>
  <c r="E146" i="15"/>
  <c r="E145" i="15"/>
  <c r="D145" i="15"/>
  <c r="AE144" i="15"/>
  <c r="Z144" i="15"/>
  <c r="Y144" i="15"/>
  <c r="X144" i="15"/>
  <c r="W144" i="15"/>
  <c r="V144" i="15"/>
  <c r="U144" i="15"/>
  <c r="T144" i="15"/>
  <c r="J144" i="15"/>
  <c r="I144" i="15"/>
  <c r="H144" i="15"/>
  <c r="C143" i="15"/>
  <c r="E141" i="15"/>
  <c r="AE138" i="15"/>
  <c r="Z138" i="15"/>
  <c r="Y138" i="15"/>
  <c r="X138" i="15"/>
  <c r="W138" i="15"/>
  <c r="V138" i="15"/>
  <c r="U138" i="15"/>
  <c r="T138" i="15"/>
  <c r="J138" i="15"/>
  <c r="I138" i="15"/>
  <c r="H138" i="15"/>
  <c r="G138" i="15"/>
  <c r="F138" i="15"/>
  <c r="G137" i="15"/>
  <c r="F137" i="15"/>
  <c r="E137" i="15"/>
  <c r="D137" i="15"/>
  <c r="AE134" i="15"/>
  <c r="Z134" i="15"/>
  <c r="Y134" i="15"/>
  <c r="X134" i="15"/>
  <c r="W134" i="15"/>
  <c r="V134" i="15"/>
  <c r="U134" i="15"/>
  <c r="T134" i="15"/>
  <c r="J134" i="15"/>
  <c r="I134" i="15"/>
  <c r="H134" i="15"/>
  <c r="AE128" i="15"/>
  <c r="AE127" i="15" s="1"/>
  <c r="Z128" i="15"/>
  <c r="Y128" i="15"/>
  <c r="X128" i="15"/>
  <c r="W128" i="15"/>
  <c r="W127" i="15" s="1"/>
  <c r="V128" i="15"/>
  <c r="U128" i="15"/>
  <c r="T128" i="15"/>
  <c r="J128" i="15"/>
  <c r="I128" i="15"/>
  <c r="H128" i="15"/>
  <c r="C115" i="15"/>
  <c r="P115" i="15" s="1"/>
  <c r="J112" i="15"/>
  <c r="I112" i="15"/>
  <c r="H112" i="15"/>
  <c r="E112" i="15"/>
  <c r="K141" i="15"/>
  <c r="AE106" i="15"/>
  <c r="Z106" i="15"/>
  <c r="Y106" i="15"/>
  <c r="X106" i="15"/>
  <c r="W106" i="15"/>
  <c r="V106" i="15"/>
  <c r="U106" i="15"/>
  <c r="T106" i="15"/>
  <c r="J106" i="15"/>
  <c r="I106" i="15"/>
  <c r="H106" i="15"/>
  <c r="G106" i="15"/>
  <c r="F106" i="15"/>
  <c r="E106" i="15"/>
  <c r="E140" i="15" s="1"/>
  <c r="C105" i="15"/>
  <c r="P105" i="15" s="1"/>
  <c r="C104" i="15"/>
  <c r="P104" i="15" s="1"/>
  <c r="AE102" i="15"/>
  <c r="Z102" i="15"/>
  <c r="Y102" i="15"/>
  <c r="X102" i="15"/>
  <c r="W102" i="15"/>
  <c r="V102" i="15"/>
  <c r="U102" i="15"/>
  <c r="T102" i="15"/>
  <c r="T101" i="15" s="1"/>
  <c r="J102" i="15"/>
  <c r="I102" i="15"/>
  <c r="H102" i="15"/>
  <c r="G102" i="15"/>
  <c r="F102" i="15"/>
  <c r="E102" i="15"/>
  <c r="E139" i="15" s="1"/>
  <c r="V101" i="15"/>
  <c r="H101" i="15"/>
  <c r="M137" i="15"/>
  <c r="C100" i="15"/>
  <c r="P100" i="15" s="1"/>
  <c r="C99" i="15"/>
  <c r="P99" i="15" s="1"/>
  <c r="C98" i="15"/>
  <c r="P98" i="15" s="1"/>
  <c r="C96" i="15"/>
  <c r="P96" i="15" s="1"/>
  <c r="C94" i="15"/>
  <c r="P94" i="15" s="1"/>
  <c r="J93" i="15"/>
  <c r="J90" i="15" s="1"/>
  <c r="J79" i="15" s="1"/>
  <c r="I93" i="15"/>
  <c r="I90" i="15" s="1"/>
  <c r="H93" i="15"/>
  <c r="G93" i="15"/>
  <c r="G90" i="15" s="1"/>
  <c r="E93" i="15"/>
  <c r="E90" i="15" s="1"/>
  <c r="C92" i="15"/>
  <c r="P92" i="15" s="1"/>
  <c r="C91" i="15"/>
  <c r="P91" i="15" s="1"/>
  <c r="H90" i="15"/>
  <c r="C89" i="15"/>
  <c r="P89" i="15" s="1"/>
  <c r="C88" i="15"/>
  <c r="P88" i="15" s="1"/>
  <c r="C84" i="15"/>
  <c r="P84" i="15" s="1"/>
  <c r="J83" i="15"/>
  <c r="J80" i="15" s="1"/>
  <c r="I83" i="15"/>
  <c r="I80" i="15" s="1"/>
  <c r="H83" i="15"/>
  <c r="H80" i="15" s="1"/>
  <c r="E83" i="15"/>
  <c r="E80" i="15" s="1"/>
  <c r="C82" i="15"/>
  <c r="P82" i="15" s="1"/>
  <c r="AE79" i="15"/>
  <c r="Z79" i="15"/>
  <c r="Y79" i="15"/>
  <c r="Y66" i="15" s="1"/>
  <c r="X79" i="15"/>
  <c r="W79" i="15"/>
  <c r="V79" i="15"/>
  <c r="U79" i="15"/>
  <c r="U66" i="15" s="1"/>
  <c r="T79" i="15"/>
  <c r="C77" i="15"/>
  <c r="P77" i="15" s="1"/>
  <c r="N74" i="15"/>
  <c r="L74" i="15"/>
  <c r="K74" i="15"/>
  <c r="J74" i="15"/>
  <c r="I74" i="15"/>
  <c r="H74" i="15"/>
  <c r="G74" i="15"/>
  <c r="E74" i="15"/>
  <c r="C73" i="15"/>
  <c r="P73" i="15" s="1"/>
  <c r="C72" i="15"/>
  <c r="P72" i="15" s="1"/>
  <c r="N69" i="15"/>
  <c r="L69" i="15"/>
  <c r="K69" i="15"/>
  <c r="J69" i="15"/>
  <c r="I69" i="15"/>
  <c r="H69" i="15"/>
  <c r="G69" i="15"/>
  <c r="E69" i="15"/>
  <c r="AE66" i="15"/>
  <c r="W66" i="15"/>
  <c r="C64" i="15"/>
  <c r="P64" i="15" s="1"/>
  <c r="C63" i="15"/>
  <c r="P63" i="15" s="1"/>
  <c r="C62" i="15"/>
  <c r="P62" i="15" s="1"/>
  <c r="M61" i="15"/>
  <c r="M59" i="15" s="1"/>
  <c r="M133" i="15" s="1"/>
  <c r="J61" i="15"/>
  <c r="J59" i="15" s="1"/>
  <c r="I61" i="15"/>
  <c r="I59" i="15" s="1"/>
  <c r="H61" i="15"/>
  <c r="H59" i="15" s="1"/>
  <c r="G61" i="15"/>
  <c r="G59" i="15" s="1"/>
  <c r="G133" i="15" s="1"/>
  <c r="F61" i="15"/>
  <c r="F59" i="15" s="1"/>
  <c r="F133" i="15" s="1"/>
  <c r="E61" i="15"/>
  <c r="E59" i="15" s="1"/>
  <c r="E133" i="15" s="1"/>
  <c r="D61" i="15"/>
  <c r="C60" i="15"/>
  <c r="P60" i="15" s="1"/>
  <c r="AE59" i="15"/>
  <c r="Z59" i="15"/>
  <c r="Y59" i="15"/>
  <c r="X59" i="15"/>
  <c r="W59" i="15"/>
  <c r="V59" i="15"/>
  <c r="U59" i="15"/>
  <c r="T59" i="15"/>
  <c r="C56" i="15"/>
  <c r="P56" i="15" s="1"/>
  <c r="J55" i="15"/>
  <c r="J52" i="15" s="1"/>
  <c r="I55" i="15"/>
  <c r="I52" i="15" s="1"/>
  <c r="H55" i="15"/>
  <c r="H52" i="15" s="1"/>
  <c r="E55" i="15"/>
  <c r="E52" i="15" s="1"/>
  <c r="E132" i="15" s="1"/>
  <c r="C54" i="15"/>
  <c r="P54" i="15" s="1"/>
  <c r="AE52" i="15"/>
  <c r="Z52" i="15"/>
  <c r="Y52" i="15"/>
  <c r="X52" i="15"/>
  <c r="W52" i="15"/>
  <c r="V52" i="15"/>
  <c r="U52" i="15"/>
  <c r="T52" i="15"/>
  <c r="C50" i="15"/>
  <c r="P50" i="15" s="1"/>
  <c r="J49" i="15"/>
  <c r="J30" i="15" s="1"/>
  <c r="I49" i="15"/>
  <c r="H49" i="15"/>
  <c r="G49" i="15"/>
  <c r="E49" i="15"/>
  <c r="J46" i="15"/>
  <c r="I46" i="15"/>
  <c r="H46" i="15"/>
  <c r="F46" i="15"/>
  <c r="E46" i="15"/>
  <c r="C45" i="15"/>
  <c r="C44" i="15"/>
  <c r="P44" i="15" s="1"/>
  <c r="C43" i="15"/>
  <c r="P43" i="15" s="1"/>
  <c r="C42" i="15"/>
  <c r="C39" i="15"/>
  <c r="P39" i="15" s="1"/>
  <c r="E38" i="15"/>
  <c r="E35" i="15"/>
  <c r="J31" i="15"/>
  <c r="I31" i="15"/>
  <c r="H31" i="15"/>
  <c r="G31" i="15"/>
  <c r="E31" i="15"/>
  <c r="AE30" i="15"/>
  <c r="Z30" i="15"/>
  <c r="Y30" i="15"/>
  <c r="X30" i="15"/>
  <c r="W30" i="15"/>
  <c r="V30" i="15"/>
  <c r="U30" i="15"/>
  <c r="T30" i="15"/>
  <c r="C29" i="15"/>
  <c r="P29" i="15" s="1"/>
  <c r="C28" i="15"/>
  <c r="P28" i="15" s="1"/>
  <c r="C27" i="15"/>
  <c r="P27" i="15" s="1"/>
  <c r="C26" i="15"/>
  <c r="P26" i="15" s="1"/>
  <c r="C25" i="15"/>
  <c r="C24" i="15"/>
  <c r="P24" i="15" s="1"/>
  <c r="C23" i="15"/>
  <c r="P23" i="15" s="1"/>
  <c r="C18" i="15"/>
  <c r="P18" i="15" s="1"/>
  <c r="AE16" i="15"/>
  <c r="Z16" i="15"/>
  <c r="Z6" i="15" s="1"/>
  <c r="Y16" i="15"/>
  <c r="X16" i="15"/>
  <c r="W16" i="15"/>
  <c r="V16" i="15"/>
  <c r="U16" i="15"/>
  <c r="T16" i="15"/>
  <c r="J16" i="15"/>
  <c r="I16" i="15"/>
  <c r="H16" i="15"/>
  <c r="E16" i="15"/>
  <c r="E130" i="15" s="1"/>
  <c r="F13" i="15"/>
  <c r="E13" i="15"/>
  <c r="E7" i="15" s="1"/>
  <c r="C12" i="15"/>
  <c r="C11" i="15"/>
  <c r="P11" i="15" s="1"/>
  <c r="C10" i="15"/>
  <c r="P10" i="15" s="1"/>
  <c r="E8" i="15"/>
  <c r="J7" i="15"/>
  <c r="I7" i="15"/>
  <c r="H7" i="15"/>
  <c r="C5" i="15"/>
  <c r="P5" i="15" s="1"/>
  <c r="B1" i="15"/>
  <c r="G168" i="16"/>
  <c r="F168" i="16"/>
  <c r="E168" i="16"/>
  <c r="D168" i="16"/>
  <c r="F167" i="16"/>
  <c r="E167" i="16"/>
  <c r="F166" i="16"/>
  <c r="E166" i="16"/>
  <c r="D166" i="16"/>
  <c r="AE165" i="16"/>
  <c r="Z165" i="16"/>
  <c r="Y165" i="16"/>
  <c r="X165" i="16"/>
  <c r="W165" i="16"/>
  <c r="V165" i="16"/>
  <c r="U165" i="16"/>
  <c r="T165" i="16"/>
  <c r="N165" i="16"/>
  <c r="M165" i="16"/>
  <c r="L165" i="16"/>
  <c r="K165" i="16"/>
  <c r="J165" i="16"/>
  <c r="I165" i="16"/>
  <c r="H165" i="16"/>
  <c r="C164" i="16"/>
  <c r="AE159" i="16"/>
  <c r="Z159" i="16"/>
  <c r="Y159" i="16"/>
  <c r="X159" i="16"/>
  <c r="W159" i="16"/>
  <c r="V159" i="16"/>
  <c r="U159" i="16"/>
  <c r="T159" i="16"/>
  <c r="J159" i="16"/>
  <c r="I159" i="16"/>
  <c r="H159" i="16"/>
  <c r="E148" i="16"/>
  <c r="E169" i="16" s="1"/>
  <c r="G147" i="16"/>
  <c r="F147" i="16"/>
  <c r="E147" i="16"/>
  <c r="D147" i="16"/>
  <c r="E146" i="16"/>
  <c r="E145" i="16"/>
  <c r="AE144" i="16"/>
  <c r="Z144" i="16"/>
  <c r="Y144" i="16"/>
  <c r="X144" i="16"/>
  <c r="W144" i="16"/>
  <c r="V144" i="16"/>
  <c r="U144" i="16"/>
  <c r="T144" i="16"/>
  <c r="N144" i="16"/>
  <c r="M144" i="16"/>
  <c r="L144" i="16"/>
  <c r="K144" i="16"/>
  <c r="J144" i="16"/>
  <c r="I144" i="16"/>
  <c r="H144" i="16"/>
  <c r="C143" i="16"/>
  <c r="E141" i="16"/>
  <c r="AE138" i="16"/>
  <c r="Z138" i="16"/>
  <c r="Y138" i="16"/>
  <c r="X138" i="16"/>
  <c r="W138" i="16"/>
  <c r="V138" i="16"/>
  <c r="U138" i="16"/>
  <c r="T138" i="16"/>
  <c r="J138" i="16"/>
  <c r="I138" i="16"/>
  <c r="H138" i="16"/>
  <c r="G138" i="16"/>
  <c r="F138" i="16"/>
  <c r="N137" i="16"/>
  <c r="G137" i="16"/>
  <c r="F137" i="16"/>
  <c r="E137" i="16"/>
  <c r="D137" i="16"/>
  <c r="AE134" i="16"/>
  <c r="Z134" i="16"/>
  <c r="Y134" i="16"/>
  <c r="X134" i="16"/>
  <c r="W134" i="16"/>
  <c r="V134" i="16"/>
  <c r="U134" i="16"/>
  <c r="T134" i="16"/>
  <c r="J134" i="16"/>
  <c r="I134" i="16"/>
  <c r="H134" i="16"/>
  <c r="AE128" i="16"/>
  <c r="Z128" i="16"/>
  <c r="Y128" i="16"/>
  <c r="X128" i="16"/>
  <c r="W128" i="16"/>
  <c r="V128" i="16"/>
  <c r="U128" i="16"/>
  <c r="T128" i="16"/>
  <c r="J128" i="16"/>
  <c r="I128" i="16"/>
  <c r="H128" i="16"/>
  <c r="C115" i="16"/>
  <c r="P115" i="16" s="1"/>
  <c r="F145" i="16"/>
  <c r="D145" i="16"/>
  <c r="N112" i="16"/>
  <c r="M112" i="16"/>
  <c r="L112" i="16"/>
  <c r="K112" i="16"/>
  <c r="J112" i="16"/>
  <c r="I112" i="16"/>
  <c r="H112" i="16"/>
  <c r="E112" i="16"/>
  <c r="L141" i="16"/>
  <c r="K141" i="16"/>
  <c r="M106" i="16"/>
  <c r="M140" i="16" s="1"/>
  <c r="C107" i="16"/>
  <c r="P107" i="16" s="1"/>
  <c r="AE106" i="16"/>
  <c r="Z106" i="16"/>
  <c r="Y106" i="16"/>
  <c r="X106" i="16"/>
  <c r="W106" i="16"/>
  <c r="V106" i="16"/>
  <c r="U106" i="16"/>
  <c r="T106" i="16"/>
  <c r="J106" i="16"/>
  <c r="I106" i="16"/>
  <c r="H106" i="16"/>
  <c r="G106" i="16"/>
  <c r="F106" i="16"/>
  <c r="E106" i="16"/>
  <c r="E140" i="16" s="1"/>
  <c r="C105" i="16"/>
  <c r="P105" i="16" s="1"/>
  <c r="AE102" i="16"/>
  <c r="AE101" i="16" s="1"/>
  <c r="Z102" i="16"/>
  <c r="Y102" i="16"/>
  <c r="X102" i="16"/>
  <c r="W102" i="16"/>
  <c r="W101" i="16" s="1"/>
  <c r="V102" i="16"/>
  <c r="U102" i="16"/>
  <c r="T102" i="16"/>
  <c r="J102" i="16"/>
  <c r="I102" i="16"/>
  <c r="H102" i="16"/>
  <c r="G102" i="16"/>
  <c r="G101" i="16" s="1"/>
  <c r="F102" i="16"/>
  <c r="F101" i="16" s="1"/>
  <c r="E102" i="16"/>
  <c r="E139" i="16" s="1"/>
  <c r="C100" i="16"/>
  <c r="P100" i="16" s="1"/>
  <c r="C99" i="16"/>
  <c r="P99" i="16" s="1"/>
  <c r="C98" i="16"/>
  <c r="P98" i="16" s="1"/>
  <c r="C94" i="16"/>
  <c r="P94" i="16" s="1"/>
  <c r="J93" i="16"/>
  <c r="J90" i="16" s="1"/>
  <c r="I93" i="16"/>
  <c r="I90" i="16" s="1"/>
  <c r="H93" i="16"/>
  <c r="H90" i="16" s="1"/>
  <c r="G93" i="16"/>
  <c r="E93" i="16"/>
  <c r="C92" i="16"/>
  <c r="P92" i="16" s="1"/>
  <c r="G90" i="16"/>
  <c r="E90" i="16"/>
  <c r="C89" i="16"/>
  <c r="P89" i="16" s="1"/>
  <c r="C88" i="16"/>
  <c r="P88" i="16" s="1"/>
  <c r="C87" i="16"/>
  <c r="P87" i="16" s="1"/>
  <c r="G83" i="16"/>
  <c r="G80" i="16" s="1"/>
  <c r="C84" i="16"/>
  <c r="P84" i="16" s="1"/>
  <c r="J83" i="16"/>
  <c r="J80" i="16" s="1"/>
  <c r="I83" i="16"/>
  <c r="I80" i="16" s="1"/>
  <c r="H83" i="16"/>
  <c r="E83" i="16"/>
  <c r="E80" i="16" s="1"/>
  <c r="C82" i="16"/>
  <c r="P82" i="16" s="1"/>
  <c r="C81" i="16"/>
  <c r="P81" i="16" s="1"/>
  <c r="H80" i="16"/>
  <c r="AE79" i="16"/>
  <c r="Z79" i="16"/>
  <c r="Z66" i="16" s="1"/>
  <c r="Y79" i="16"/>
  <c r="Y66" i="16" s="1"/>
  <c r="X79" i="16"/>
  <c r="X66" i="16" s="1"/>
  <c r="W79" i="16"/>
  <c r="V79" i="16"/>
  <c r="V66" i="16" s="1"/>
  <c r="U79" i="16"/>
  <c r="T79" i="16"/>
  <c r="C77" i="16"/>
  <c r="P77" i="16" s="1"/>
  <c r="N74" i="16"/>
  <c r="N68" i="16" s="1"/>
  <c r="L74" i="16"/>
  <c r="L68" i="16" s="1"/>
  <c r="L67" i="16" s="1"/>
  <c r="K74" i="16"/>
  <c r="J74" i="16"/>
  <c r="I74" i="16"/>
  <c r="H74" i="16"/>
  <c r="G74" i="16"/>
  <c r="E74" i="16"/>
  <c r="C72" i="16"/>
  <c r="P72" i="16" s="1"/>
  <c r="C71" i="16"/>
  <c r="P71" i="16" s="1"/>
  <c r="N69" i="16"/>
  <c r="L69" i="16"/>
  <c r="K69" i="16"/>
  <c r="J69" i="16"/>
  <c r="J68" i="16" s="1"/>
  <c r="J67" i="16" s="1"/>
  <c r="I69" i="16"/>
  <c r="H69" i="16"/>
  <c r="G69" i="16"/>
  <c r="E69" i="16"/>
  <c r="H68" i="16"/>
  <c r="H67" i="16" s="1"/>
  <c r="U66" i="16"/>
  <c r="C64" i="16"/>
  <c r="P64" i="16" s="1"/>
  <c r="C63" i="16"/>
  <c r="P63" i="16" s="1"/>
  <c r="K61" i="16"/>
  <c r="K59" i="16" s="1"/>
  <c r="K133" i="16" s="1"/>
  <c r="C62" i="16"/>
  <c r="P62" i="16" s="1"/>
  <c r="N61" i="16"/>
  <c r="N59" i="16" s="1"/>
  <c r="N133" i="16" s="1"/>
  <c r="J61" i="16"/>
  <c r="J59" i="16" s="1"/>
  <c r="I61" i="16"/>
  <c r="I59" i="16" s="1"/>
  <c r="H61" i="16"/>
  <c r="H59" i="16" s="1"/>
  <c r="G61" i="16"/>
  <c r="G59" i="16" s="1"/>
  <c r="G133" i="16" s="1"/>
  <c r="F61" i="16"/>
  <c r="E61" i="16"/>
  <c r="E59" i="16" s="1"/>
  <c r="E133" i="16" s="1"/>
  <c r="D61" i="16"/>
  <c r="D59" i="16" s="1"/>
  <c r="C60" i="16"/>
  <c r="P60" i="16" s="1"/>
  <c r="AE59" i="16"/>
  <c r="Z59" i="16"/>
  <c r="Y59" i="16"/>
  <c r="X59" i="16"/>
  <c r="W59" i="16"/>
  <c r="V59" i="16"/>
  <c r="U59" i="16"/>
  <c r="T59" i="16"/>
  <c r="F59" i="16"/>
  <c r="F133" i="16" s="1"/>
  <c r="G55" i="16"/>
  <c r="C56" i="16"/>
  <c r="P56" i="16" s="1"/>
  <c r="J55" i="16"/>
  <c r="J52" i="16" s="1"/>
  <c r="I55" i="16"/>
  <c r="I52" i="16" s="1"/>
  <c r="H55" i="16"/>
  <c r="H52" i="16" s="1"/>
  <c r="E55" i="16"/>
  <c r="E52" i="16" s="1"/>
  <c r="E132" i="16" s="1"/>
  <c r="C53" i="16"/>
  <c r="AE52" i="16"/>
  <c r="Z52" i="16"/>
  <c r="Y52" i="16"/>
  <c r="X52" i="16"/>
  <c r="W52" i="16"/>
  <c r="V52" i="16"/>
  <c r="U52" i="16"/>
  <c r="T52" i="16"/>
  <c r="C50" i="16"/>
  <c r="P50" i="16" s="1"/>
  <c r="J49" i="16"/>
  <c r="I49" i="16"/>
  <c r="H49" i="16"/>
  <c r="E49" i="16"/>
  <c r="M46" i="16"/>
  <c r="N46" i="16"/>
  <c r="J46" i="16"/>
  <c r="I46" i="16"/>
  <c r="H46" i="16"/>
  <c r="G46" i="16"/>
  <c r="E46" i="16"/>
  <c r="C45" i="16"/>
  <c r="P45" i="16" s="1"/>
  <c r="C43" i="16"/>
  <c r="P43" i="16" s="1"/>
  <c r="C41" i="16"/>
  <c r="N38" i="16"/>
  <c r="G38" i="16"/>
  <c r="E38" i="16"/>
  <c r="L35" i="16"/>
  <c r="E35" i="16"/>
  <c r="K31" i="16"/>
  <c r="J31" i="16"/>
  <c r="I31" i="16"/>
  <c r="I30" i="16" s="1"/>
  <c r="H31" i="16"/>
  <c r="E31" i="16"/>
  <c r="AE30" i="16"/>
  <c r="Z30" i="16"/>
  <c r="Y30" i="16"/>
  <c r="X30" i="16"/>
  <c r="W30" i="16"/>
  <c r="V30" i="16"/>
  <c r="U30" i="16"/>
  <c r="T30" i="16"/>
  <c r="C28" i="16"/>
  <c r="P28" i="16" s="1"/>
  <c r="C27" i="16"/>
  <c r="P27" i="16" s="1"/>
  <c r="C26" i="16"/>
  <c r="P26" i="16" s="1"/>
  <c r="C24" i="16"/>
  <c r="P24" i="16" s="1"/>
  <c r="C23" i="16"/>
  <c r="P23" i="16" s="1"/>
  <c r="C22" i="16"/>
  <c r="P22" i="16" s="1"/>
  <c r="C18" i="16"/>
  <c r="P18" i="16" s="1"/>
  <c r="AE16" i="16"/>
  <c r="Z16" i="16"/>
  <c r="Y16" i="16"/>
  <c r="X16" i="16"/>
  <c r="W16" i="16"/>
  <c r="V16" i="16"/>
  <c r="U16" i="16"/>
  <c r="T16" i="16"/>
  <c r="J16" i="16"/>
  <c r="I16" i="16"/>
  <c r="H16" i="16"/>
  <c r="E16" i="16"/>
  <c r="E130" i="16" s="1"/>
  <c r="G13" i="16"/>
  <c r="E13" i="16"/>
  <c r="C11" i="16"/>
  <c r="P11" i="16" s="1"/>
  <c r="C10" i="16"/>
  <c r="P10" i="16" s="1"/>
  <c r="K8" i="16"/>
  <c r="C9" i="16"/>
  <c r="P9" i="16" s="1"/>
  <c r="L8" i="16"/>
  <c r="E8" i="16"/>
  <c r="D8" i="16"/>
  <c r="J7" i="16"/>
  <c r="I7" i="16"/>
  <c r="H7" i="16"/>
  <c r="C5" i="16"/>
  <c r="P5" i="16" s="1"/>
  <c r="B1" i="16"/>
  <c r="G168" i="17"/>
  <c r="F168" i="17"/>
  <c r="E168" i="17"/>
  <c r="D168" i="17"/>
  <c r="E167" i="17"/>
  <c r="E166" i="17"/>
  <c r="AE165" i="17"/>
  <c r="Z165" i="17"/>
  <c r="Y165" i="17"/>
  <c r="X165" i="17"/>
  <c r="W165" i="17"/>
  <c r="V165" i="17"/>
  <c r="U165" i="17"/>
  <c r="T165" i="17"/>
  <c r="N165" i="17"/>
  <c r="M165" i="17"/>
  <c r="L165" i="17"/>
  <c r="K165" i="17"/>
  <c r="J165" i="17"/>
  <c r="I165" i="17"/>
  <c r="H165" i="17"/>
  <c r="C164" i="17"/>
  <c r="AE159" i="17"/>
  <c r="Z159" i="17"/>
  <c r="Y159" i="17"/>
  <c r="X159" i="17"/>
  <c r="W159" i="17"/>
  <c r="V159" i="17"/>
  <c r="U159" i="17"/>
  <c r="T159" i="17"/>
  <c r="J159" i="17"/>
  <c r="I159" i="17"/>
  <c r="H159" i="17"/>
  <c r="E148" i="17"/>
  <c r="E169" i="17" s="1"/>
  <c r="G147" i="17"/>
  <c r="F147" i="17"/>
  <c r="E147" i="17"/>
  <c r="D147" i="17"/>
  <c r="E146" i="17"/>
  <c r="F145" i="17"/>
  <c r="E145" i="17"/>
  <c r="AE144" i="17"/>
  <c r="Z144" i="17"/>
  <c r="Y144" i="17"/>
  <c r="X144" i="17"/>
  <c r="W144" i="17"/>
  <c r="V144" i="17"/>
  <c r="U144" i="17"/>
  <c r="T144" i="17"/>
  <c r="N144" i="17"/>
  <c r="M144" i="17"/>
  <c r="L144" i="17"/>
  <c r="K144" i="17"/>
  <c r="J144" i="17"/>
  <c r="I144" i="17"/>
  <c r="H144" i="17"/>
  <c r="C143" i="17"/>
  <c r="E141" i="17"/>
  <c r="AE138" i="17"/>
  <c r="Z138" i="17"/>
  <c r="Y138" i="17"/>
  <c r="X138" i="17"/>
  <c r="W138" i="17"/>
  <c r="V138" i="17"/>
  <c r="U138" i="17"/>
  <c r="T138" i="17"/>
  <c r="J138" i="17"/>
  <c r="I138" i="17"/>
  <c r="H138" i="17"/>
  <c r="G138" i="17"/>
  <c r="F138" i="17"/>
  <c r="G137" i="17"/>
  <c r="F137" i="17"/>
  <c r="E137" i="17"/>
  <c r="D137" i="17"/>
  <c r="AE134" i="17"/>
  <c r="Z134" i="17"/>
  <c r="Y134" i="17"/>
  <c r="X134" i="17"/>
  <c r="W134" i="17"/>
  <c r="V134" i="17"/>
  <c r="U134" i="17"/>
  <c r="T134" i="17"/>
  <c r="J134" i="17"/>
  <c r="I134" i="17"/>
  <c r="H134" i="17"/>
  <c r="AE128" i="17"/>
  <c r="Z128" i="17"/>
  <c r="Y128" i="17"/>
  <c r="Y127" i="17" s="1"/>
  <c r="X128" i="17"/>
  <c r="W128" i="17"/>
  <c r="V128" i="17"/>
  <c r="U128" i="17"/>
  <c r="U127" i="17" s="1"/>
  <c r="T128" i="17"/>
  <c r="J128" i="17"/>
  <c r="I128" i="17"/>
  <c r="H128" i="17"/>
  <c r="C116" i="17"/>
  <c r="P116" i="17" s="1"/>
  <c r="C115" i="17"/>
  <c r="P115" i="17" s="1"/>
  <c r="G146" i="17"/>
  <c r="F166" i="17"/>
  <c r="N112" i="17"/>
  <c r="M112" i="17"/>
  <c r="L112" i="17"/>
  <c r="K112" i="17"/>
  <c r="J112" i="17"/>
  <c r="I112" i="17"/>
  <c r="H112" i="17"/>
  <c r="E112" i="17"/>
  <c r="M141" i="17"/>
  <c r="C108" i="17"/>
  <c r="P108" i="17" s="1"/>
  <c r="AE106" i="17"/>
  <c r="Z106" i="17"/>
  <c r="Y106" i="17"/>
  <c r="X106" i="17"/>
  <c r="W106" i="17"/>
  <c r="V106" i="17"/>
  <c r="U106" i="17"/>
  <c r="T106" i="17"/>
  <c r="J106" i="17"/>
  <c r="J101" i="17" s="1"/>
  <c r="I106" i="17"/>
  <c r="H106" i="17"/>
  <c r="G106" i="17"/>
  <c r="F106" i="17"/>
  <c r="F101" i="17" s="1"/>
  <c r="E106" i="17"/>
  <c r="E140" i="17" s="1"/>
  <c r="AE102" i="17"/>
  <c r="Z102" i="17"/>
  <c r="Y102" i="17"/>
  <c r="Y101" i="17" s="1"/>
  <c r="X102" i="17"/>
  <c r="W102" i="17"/>
  <c r="V102" i="17"/>
  <c r="U102" i="17"/>
  <c r="T102" i="17"/>
  <c r="J102" i="17"/>
  <c r="I102" i="17"/>
  <c r="H102" i="17"/>
  <c r="H101" i="17" s="1"/>
  <c r="G102" i="17"/>
  <c r="F102" i="17"/>
  <c r="E102" i="17"/>
  <c r="T101" i="17"/>
  <c r="K137" i="17"/>
  <c r="C100" i="17"/>
  <c r="P100" i="17" s="1"/>
  <c r="C99" i="17"/>
  <c r="P99" i="17" s="1"/>
  <c r="C97" i="17"/>
  <c r="P97" i="17" s="1"/>
  <c r="C94" i="17"/>
  <c r="P94" i="17" s="1"/>
  <c r="J93" i="17"/>
  <c r="J90" i="17" s="1"/>
  <c r="I93" i="17"/>
  <c r="I90" i="17" s="1"/>
  <c r="I79" i="17" s="1"/>
  <c r="H93" i="17"/>
  <c r="H90" i="17" s="1"/>
  <c r="G93" i="17"/>
  <c r="G90" i="17" s="1"/>
  <c r="E93" i="17"/>
  <c r="E90" i="17" s="1"/>
  <c r="C92" i="17"/>
  <c r="P92" i="17" s="1"/>
  <c r="C89" i="17"/>
  <c r="P89" i="17" s="1"/>
  <c r="C88" i="17"/>
  <c r="P88" i="17" s="1"/>
  <c r="C86" i="17"/>
  <c r="C84" i="17"/>
  <c r="P84" i="17" s="1"/>
  <c r="J83" i="17"/>
  <c r="J80" i="17" s="1"/>
  <c r="I83" i="17"/>
  <c r="I80" i="17" s="1"/>
  <c r="H83" i="17"/>
  <c r="H80" i="17" s="1"/>
  <c r="E83" i="17"/>
  <c r="E80" i="17" s="1"/>
  <c r="E79" i="17" s="1"/>
  <c r="E136" i="17" s="1"/>
  <c r="C82" i="17"/>
  <c r="P82" i="17" s="1"/>
  <c r="AE79" i="17"/>
  <c r="Z79" i="17"/>
  <c r="Y79" i="17"/>
  <c r="X79" i="17"/>
  <c r="X66" i="17" s="1"/>
  <c r="W79" i="17"/>
  <c r="V79" i="17"/>
  <c r="V66" i="17" s="1"/>
  <c r="U79" i="17"/>
  <c r="T79" i="17"/>
  <c r="C77" i="17"/>
  <c r="P77" i="17" s="1"/>
  <c r="C76" i="17"/>
  <c r="P76" i="17" s="1"/>
  <c r="N74" i="17"/>
  <c r="L74" i="17"/>
  <c r="K74" i="17"/>
  <c r="J74" i="17"/>
  <c r="I74" i="17"/>
  <c r="H74" i="17"/>
  <c r="G74" i="17"/>
  <c r="E74" i="17"/>
  <c r="C72" i="17"/>
  <c r="P72" i="17" s="1"/>
  <c r="N69" i="17"/>
  <c r="L69" i="17"/>
  <c r="K69" i="17"/>
  <c r="J69" i="17"/>
  <c r="I69" i="17"/>
  <c r="H69" i="17"/>
  <c r="H68" i="17" s="1"/>
  <c r="H67" i="17" s="1"/>
  <c r="G69" i="17"/>
  <c r="E69" i="17"/>
  <c r="Z66" i="17"/>
  <c r="Y66" i="17"/>
  <c r="U66" i="17"/>
  <c r="C64" i="17"/>
  <c r="P64" i="17" s="1"/>
  <c r="C63" i="17"/>
  <c r="P63" i="17" s="1"/>
  <c r="L61" i="17"/>
  <c r="L59" i="17" s="1"/>
  <c r="L133" i="17" s="1"/>
  <c r="C62" i="17"/>
  <c r="P62" i="17" s="1"/>
  <c r="J61" i="17"/>
  <c r="J59" i="17" s="1"/>
  <c r="I61" i="17"/>
  <c r="I59" i="17" s="1"/>
  <c r="H61" i="17"/>
  <c r="G61" i="17"/>
  <c r="G59" i="17" s="1"/>
  <c r="G133" i="17" s="1"/>
  <c r="F61" i="17"/>
  <c r="F59" i="17" s="1"/>
  <c r="F133" i="17" s="1"/>
  <c r="E61" i="17"/>
  <c r="E59" i="17" s="1"/>
  <c r="E133" i="17" s="1"/>
  <c r="D61" i="17"/>
  <c r="C60" i="17"/>
  <c r="P60" i="17" s="1"/>
  <c r="AE59" i="17"/>
  <c r="Z59" i="17"/>
  <c r="Y59" i="17"/>
  <c r="X59" i="17"/>
  <c r="W59" i="17"/>
  <c r="V59" i="17"/>
  <c r="U59" i="17"/>
  <c r="T59" i="17"/>
  <c r="H59" i="17"/>
  <c r="C58" i="17"/>
  <c r="C56" i="17"/>
  <c r="P56" i="17" s="1"/>
  <c r="J55" i="17"/>
  <c r="J52" i="17" s="1"/>
  <c r="I55" i="17"/>
  <c r="I52" i="17" s="1"/>
  <c r="H55" i="17"/>
  <c r="H52" i="17" s="1"/>
  <c r="E55" i="17"/>
  <c r="E52" i="17" s="1"/>
  <c r="E132" i="17" s="1"/>
  <c r="AE52" i="17"/>
  <c r="Z52" i="17"/>
  <c r="Y52" i="17"/>
  <c r="X52" i="17"/>
  <c r="W52" i="17"/>
  <c r="V52" i="17"/>
  <c r="U52" i="17"/>
  <c r="T52" i="17"/>
  <c r="C51" i="17"/>
  <c r="C50" i="17"/>
  <c r="P50" i="17" s="1"/>
  <c r="J49" i="17"/>
  <c r="I49" i="17"/>
  <c r="H49" i="17"/>
  <c r="E49" i="17"/>
  <c r="D49" i="17"/>
  <c r="K46" i="17"/>
  <c r="J46" i="17"/>
  <c r="I46" i="17"/>
  <c r="H46" i="17"/>
  <c r="E46" i="17"/>
  <c r="C43" i="17"/>
  <c r="P43" i="17" s="1"/>
  <c r="C40" i="17"/>
  <c r="E38" i="17"/>
  <c r="C37" i="17"/>
  <c r="P37" i="17" s="1"/>
  <c r="E35" i="17"/>
  <c r="E34" i="17" s="1"/>
  <c r="C33" i="17"/>
  <c r="P33" i="17" s="1"/>
  <c r="L31" i="17"/>
  <c r="J31" i="17"/>
  <c r="I31" i="17"/>
  <c r="H31" i="17"/>
  <c r="E31" i="17"/>
  <c r="D31" i="17"/>
  <c r="AE30" i="17"/>
  <c r="Z30" i="17"/>
  <c r="Y30" i="17"/>
  <c r="X30" i="17"/>
  <c r="W30" i="17"/>
  <c r="V30" i="17"/>
  <c r="U30" i="17"/>
  <c r="T30" i="17"/>
  <c r="C28" i="17"/>
  <c r="P28" i="17" s="1"/>
  <c r="C27" i="17"/>
  <c r="P27" i="17" s="1"/>
  <c r="C26" i="17"/>
  <c r="P26" i="17" s="1"/>
  <c r="C24" i="17"/>
  <c r="P24" i="17" s="1"/>
  <c r="C23" i="17"/>
  <c r="P23" i="17" s="1"/>
  <c r="C22" i="17"/>
  <c r="P22" i="17" s="1"/>
  <c r="C21" i="17"/>
  <c r="C18" i="17"/>
  <c r="P18" i="17" s="1"/>
  <c r="AE16" i="17"/>
  <c r="Z16" i="17"/>
  <c r="Y16" i="17"/>
  <c r="X16" i="17"/>
  <c r="W16" i="17"/>
  <c r="V16" i="17"/>
  <c r="U16" i="17"/>
  <c r="T16" i="17"/>
  <c r="J16" i="17"/>
  <c r="I16" i="17"/>
  <c r="H16" i="17"/>
  <c r="E16" i="17"/>
  <c r="E130" i="17" s="1"/>
  <c r="E13" i="17"/>
  <c r="C11" i="17"/>
  <c r="P11" i="17" s="1"/>
  <c r="C10" i="17"/>
  <c r="P10" i="17" s="1"/>
  <c r="F8" i="17"/>
  <c r="C9" i="17"/>
  <c r="P9" i="17" s="1"/>
  <c r="L8" i="17"/>
  <c r="E8" i="17"/>
  <c r="J7" i="17"/>
  <c r="I7" i="17"/>
  <c r="H7" i="17"/>
  <c r="B1" i="17"/>
  <c r="G168" i="18"/>
  <c r="F168" i="18"/>
  <c r="E168" i="18"/>
  <c r="D168" i="18"/>
  <c r="E167" i="18"/>
  <c r="G166" i="18"/>
  <c r="E166" i="18"/>
  <c r="AE165" i="18"/>
  <c r="Z165" i="18"/>
  <c r="Y165" i="18"/>
  <c r="X165" i="18"/>
  <c r="W165" i="18"/>
  <c r="V165" i="18"/>
  <c r="U165" i="18"/>
  <c r="T165" i="18"/>
  <c r="N165" i="18"/>
  <c r="M165" i="18"/>
  <c r="L165" i="18"/>
  <c r="K165" i="18"/>
  <c r="J165" i="18"/>
  <c r="I165" i="18"/>
  <c r="H165" i="18"/>
  <c r="C164" i="18"/>
  <c r="AE159" i="18"/>
  <c r="Z159" i="18"/>
  <c r="Y159" i="18"/>
  <c r="X159" i="18"/>
  <c r="W159" i="18"/>
  <c r="V159" i="18"/>
  <c r="U159" i="18"/>
  <c r="T159" i="18"/>
  <c r="J159" i="18"/>
  <c r="I159" i="18"/>
  <c r="H159" i="18"/>
  <c r="E148" i="18"/>
  <c r="E169" i="18" s="1"/>
  <c r="G147" i="18"/>
  <c r="F147" i="18"/>
  <c r="E147" i="18"/>
  <c r="D147" i="18"/>
  <c r="E146" i="18"/>
  <c r="F145" i="18"/>
  <c r="E145" i="18"/>
  <c r="AE144" i="18"/>
  <c r="Z144" i="18"/>
  <c r="Y144" i="18"/>
  <c r="X144" i="18"/>
  <c r="W144" i="18"/>
  <c r="V144" i="18"/>
  <c r="U144" i="18"/>
  <c r="T144" i="18"/>
  <c r="N144" i="18"/>
  <c r="M144" i="18"/>
  <c r="L144" i="18"/>
  <c r="K144" i="18"/>
  <c r="J144" i="18"/>
  <c r="I144" i="18"/>
  <c r="H144" i="18"/>
  <c r="C143" i="18"/>
  <c r="E141" i="18"/>
  <c r="AE138" i="18"/>
  <c r="Z138" i="18"/>
  <c r="Y138" i="18"/>
  <c r="X138" i="18"/>
  <c r="W138" i="18"/>
  <c r="V138" i="18"/>
  <c r="U138" i="18"/>
  <c r="T138" i="18"/>
  <c r="J138" i="18"/>
  <c r="I138" i="18"/>
  <c r="H138" i="18"/>
  <c r="G138" i="18"/>
  <c r="F138" i="18"/>
  <c r="G137" i="18"/>
  <c r="F137" i="18"/>
  <c r="E137" i="18"/>
  <c r="D137" i="18"/>
  <c r="AE134" i="18"/>
  <c r="Z134" i="18"/>
  <c r="Y134" i="18"/>
  <c r="X134" i="18"/>
  <c r="W134" i="18"/>
  <c r="V134" i="18"/>
  <c r="U134" i="18"/>
  <c r="T134" i="18"/>
  <c r="J134" i="18"/>
  <c r="I134" i="18"/>
  <c r="H134" i="18"/>
  <c r="AE128" i="18"/>
  <c r="Z128" i="18"/>
  <c r="Y128" i="18"/>
  <c r="X128" i="18"/>
  <c r="W128" i="18"/>
  <c r="V128" i="18"/>
  <c r="U128" i="18"/>
  <c r="U127" i="18" s="1"/>
  <c r="T128" i="18"/>
  <c r="J128" i="18"/>
  <c r="I128" i="18"/>
  <c r="H128" i="18"/>
  <c r="C116" i="18"/>
  <c r="P116" i="18" s="1"/>
  <c r="C115" i="18"/>
  <c r="P115" i="18" s="1"/>
  <c r="D167" i="18"/>
  <c r="C167" i="18" s="1"/>
  <c r="N112" i="18"/>
  <c r="M112" i="18"/>
  <c r="L112" i="18"/>
  <c r="K112" i="18"/>
  <c r="J112" i="18"/>
  <c r="I112" i="18"/>
  <c r="H112" i="18"/>
  <c r="E112" i="18"/>
  <c r="M141" i="18"/>
  <c r="C108" i="18"/>
  <c r="P108" i="18" s="1"/>
  <c r="AE106" i="18"/>
  <c r="Z106" i="18"/>
  <c r="Y106" i="18"/>
  <c r="X106" i="18"/>
  <c r="X101" i="18" s="1"/>
  <c r="W106" i="18"/>
  <c r="V106" i="18"/>
  <c r="U106" i="18"/>
  <c r="T106" i="18"/>
  <c r="T101" i="18" s="1"/>
  <c r="E140" i="18"/>
  <c r="AE102" i="18"/>
  <c r="Z102" i="18"/>
  <c r="Z101" i="18" s="1"/>
  <c r="Y102" i="18"/>
  <c r="X102" i="18"/>
  <c r="W102" i="18"/>
  <c r="W101" i="18" s="1"/>
  <c r="V102" i="18"/>
  <c r="U102" i="18"/>
  <c r="T102" i="18"/>
  <c r="E139" i="18"/>
  <c r="K137" i="18"/>
  <c r="C100" i="18"/>
  <c r="P100" i="18" s="1"/>
  <c r="C99" i="18"/>
  <c r="P99" i="18" s="1"/>
  <c r="C97" i="18"/>
  <c r="P97" i="18" s="1"/>
  <c r="C94" i="18"/>
  <c r="P94" i="18" s="1"/>
  <c r="C92" i="18"/>
  <c r="P92" i="18" s="1"/>
  <c r="C89" i="18"/>
  <c r="P89" i="18" s="1"/>
  <c r="C88" i="18"/>
  <c r="P88" i="18" s="1"/>
  <c r="C85" i="18"/>
  <c r="C84" i="18"/>
  <c r="P84" i="18" s="1"/>
  <c r="C82" i="18"/>
  <c r="P82" i="18" s="1"/>
  <c r="AE79" i="18"/>
  <c r="AE66" i="18" s="1"/>
  <c r="Z79" i="18"/>
  <c r="Y79" i="18"/>
  <c r="Y66" i="18" s="1"/>
  <c r="X79" i="18"/>
  <c r="X66" i="18" s="1"/>
  <c r="W79" i="18"/>
  <c r="V79" i="18"/>
  <c r="U79" i="18"/>
  <c r="U66" i="18" s="1"/>
  <c r="T79" i="18"/>
  <c r="T66" i="18" s="1"/>
  <c r="C77" i="18"/>
  <c r="P77" i="18" s="1"/>
  <c r="C76" i="18"/>
  <c r="P76" i="18" s="1"/>
  <c r="C72" i="18"/>
  <c r="P72" i="18" s="1"/>
  <c r="W66" i="18"/>
  <c r="C64" i="18"/>
  <c r="P64" i="18" s="1"/>
  <c r="C63" i="18"/>
  <c r="P63" i="18" s="1"/>
  <c r="C62" i="18"/>
  <c r="P62" i="18" s="1"/>
  <c r="G133" i="18"/>
  <c r="F133" i="18"/>
  <c r="C60" i="18"/>
  <c r="P60" i="18" s="1"/>
  <c r="AE59" i="18"/>
  <c r="Z59" i="18"/>
  <c r="Y59" i="18"/>
  <c r="X59" i="18"/>
  <c r="W59" i="18"/>
  <c r="V59" i="18"/>
  <c r="U59" i="18"/>
  <c r="T59" i="18"/>
  <c r="E133" i="18"/>
  <c r="C56" i="18"/>
  <c r="P56" i="18" s="1"/>
  <c r="AE52" i="18"/>
  <c r="Z52" i="18"/>
  <c r="Y52" i="18"/>
  <c r="X52" i="18"/>
  <c r="W52" i="18"/>
  <c r="V52" i="18"/>
  <c r="U52" i="18"/>
  <c r="T52" i="18"/>
  <c r="E132" i="18"/>
  <c r="C50" i="18"/>
  <c r="P50" i="18" s="1"/>
  <c r="C43" i="18"/>
  <c r="P43" i="18" s="1"/>
  <c r="C39" i="18"/>
  <c r="AE30" i="18"/>
  <c r="Z30" i="18"/>
  <c r="Y30" i="18"/>
  <c r="X30" i="18"/>
  <c r="W30" i="18"/>
  <c r="V30" i="18"/>
  <c r="U30" i="18"/>
  <c r="T30" i="18"/>
  <c r="C28" i="18"/>
  <c r="P28" i="18" s="1"/>
  <c r="C27" i="18"/>
  <c r="P27" i="18" s="1"/>
  <c r="C26" i="18"/>
  <c r="P26" i="18" s="1"/>
  <c r="C24" i="18"/>
  <c r="P24" i="18" s="1"/>
  <c r="C23" i="18"/>
  <c r="P23" i="18" s="1"/>
  <c r="C21" i="18"/>
  <c r="P21" i="18" s="1"/>
  <c r="C18" i="18"/>
  <c r="P18" i="18" s="1"/>
  <c r="AE16" i="18"/>
  <c r="Z16" i="18"/>
  <c r="Y16" i="18"/>
  <c r="X16" i="18"/>
  <c r="W16" i="18"/>
  <c r="V16" i="18"/>
  <c r="U16" i="18"/>
  <c r="T16" i="18"/>
  <c r="T6" i="18" s="1"/>
  <c r="E130" i="18"/>
  <c r="C14" i="18"/>
  <c r="C11" i="18"/>
  <c r="P11" i="18" s="1"/>
  <c r="C10" i="18"/>
  <c r="P10" i="18" s="1"/>
  <c r="B1" i="18"/>
  <c r="G168" i="19"/>
  <c r="F168" i="19"/>
  <c r="E168" i="19"/>
  <c r="D168" i="19"/>
  <c r="F167" i="19"/>
  <c r="E167" i="19"/>
  <c r="E166" i="19"/>
  <c r="D166" i="19"/>
  <c r="AE165" i="19"/>
  <c r="Z165" i="19"/>
  <c r="Y165" i="19"/>
  <c r="X165" i="19"/>
  <c r="W165" i="19"/>
  <c r="V165" i="19"/>
  <c r="U165" i="19"/>
  <c r="T165" i="19"/>
  <c r="N165" i="19"/>
  <c r="M165" i="19"/>
  <c r="L165" i="19"/>
  <c r="K165" i="19"/>
  <c r="J165" i="19"/>
  <c r="I165" i="19"/>
  <c r="H165" i="19"/>
  <c r="C164" i="19"/>
  <c r="AE159" i="19"/>
  <c r="Z159" i="19"/>
  <c r="Y159" i="19"/>
  <c r="X159" i="19"/>
  <c r="W159" i="19"/>
  <c r="V159" i="19"/>
  <c r="U159" i="19"/>
  <c r="T159" i="19"/>
  <c r="J159" i="19"/>
  <c r="I159" i="19"/>
  <c r="H159" i="19"/>
  <c r="E148" i="19"/>
  <c r="E169" i="19" s="1"/>
  <c r="G147" i="19"/>
  <c r="F147" i="19"/>
  <c r="E147" i="19"/>
  <c r="D147" i="19"/>
  <c r="F146" i="19"/>
  <c r="E146" i="19"/>
  <c r="E145" i="19"/>
  <c r="AE144" i="19"/>
  <c r="Z144" i="19"/>
  <c r="Y144" i="19"/>
  <c r="X144" i="19"/>
  <c r="W144" i="19"/>
  <c r="V144" i="19"/>
  <c r="U144" i="19"/>
  <c r="T144" i="19"/>
  <c r="N144" i="19"/>
  <c r="M144" i="19"/>
  <c r="L144" i="19"/>
  <c r="K144" i="19"/>
  <c r="J144" i="19"/>
  <c r="I144" i="19"/>
  <c r="H144" i="19"/>
  <c r="C143" i="19"/>
  <c r="E141" i="19"/>
  <c r="AE138" i="19"/>
  <c r="Z138" i="19"/>
  <c r="Y138" i="19"/>
  <c r="X138" i="19"/>
  <c r="W138" i="19"/>
  <c r="V138" i="19"/>
  <c r="U138" i="19"/>
  <c r="T138" i="19"/>
  <c r="J138" i="19"/>
  <c r="I138" i="19"/>
  <c r="H138" i="19"/>
  <c r="G138" i="19"/>
  <c r="F138" i="19"/>
  <c r="G137" i="19"/>
  <c r="F137" i="19"/>
  <c r="E137" i="19"/>
  <c r="D137" i="19"/>
  <c r="AE134" i="19"/>
  <c r="Z134" i="19"/>
  <c r="Z127" i="19" s="1"/>
  <c r="Y134" i="19"/>
  <c r="X134" i="19"/>
  <c r="X127" i="19" s="1"/>
  <c r="W134" i="19"/>
  <c r="V134" i="19"/>
  <c r="U134" i="19"/>
  <c r="T134" i="19"/>
  <c r="J134" i="19"/>
  <c r="I134" i="19"/>
  <c r="H134" i="19"/>
  <c r="H127" i="19" s="1"/>
  <c r="AE128" i="19"/>
  <c r="Z128" i="19"/>
  <c r="Y128" i="19"/>
  <c r="X128" i="19"/>
  <c r="W128" i="19"/>
  <c r="V128" i="19"/>
  <c r="U128" i="19"/>
  <c r="T128" i="19"/>
  <c r="T127" i="19" s="1"/>
  <c r="J128" i="19"/>
  <c r="I128" i="19"/>
  <c r="H128" i="19"/>
  <c r="C115" i="19"/>
  <c r="P115" i="19" s="1"/>
  <c r="D145" i="19"/>
  <c r="C113" i="19"/>
  <c r="P113" i="19" s="1"/>
  <c r="K141" i="19"/>
  <c r="C109" i="19"/>
  <c r="P109" i="19" s="1"/>
  <c r="AE106" i="19"/>
  <c r="Z106" i="19"/>
  <c r="Y106" i="19"/>
  <c r="X106" i="19"/>
  <c r="W106" i="19"/>
  <c r="V106" i="19"/>
  <c r="U106" i="19"/>
  <c r="T106" i="19"/>
  <c r="E140" i="19"/>
  <c r="C105" i="19"/>
  <c r="P105" i="19" s="1"/>
  <c r="C104" i="19"/>
  <c r="P104" i="19" s="1"/>
  <c r="AE102" i="19"/>
  <c r="Z102" i="19"/>
  <c r="Y102" i="19"/>
  <c r="X102" i="19"/>
  <c r="X101" i="19" s="1"/>
  <c r="W102" i="19"/>
  <c r="V102" i="19"/>
  <c r="U102" i="19"/>
  <c r="T102" i="19"/>
  <c r="E139" i="19"/>
  <c r="U101" i="19"/>
  <c r="M137" i="19"/>
  <c r="C100" i="19"/>
  <c r="P100" i="19" s="1"/>
  <c r="C99" i="19"/>
  <c r="P99" i="19" s="1"/>
  <c r="C98" i="19"/>
  <c r="P98" i="19" s="1"/>
  <c r="C96" i="19"/>
  <c r="P96" i="19" s="1"/>
  <c r="C94" i="19"/>
  <c r="P94" i="19" s="1"/>
  <c r="C92" i="19"/>
  <c r="P92" i="19" s="1"/>
  <c r="C89" i="19"/>
  <c r="P89" i="19" s="1"/>
  <c r="C88" i="19"/>
  <c r="P88" i="19" s="1"/>
  <c r="C84" i="19"/>
  <c r="P84" i="19" s="1"/>
  <c r="C82" i="19"/>
  <c r="P82" i="19" s="1"/>
  <c r="AE79" i="19"/>
  <c r="Z79" i="19"/>
  <c r="Z66" i="19" s="1"/>
  <c r="Y79" i="19"/>
  <c r="X79" i="19"/>
  <c r="X66" i="19" s="1"/>
  <c r="W79" i="19"/>
  <c r="V79" i="19"/>
  <c r="V66" i="19" s="1"/>
  <c r="U79" i="19"/>
  <c r="T79" i="19"/>
  <c r="T66" i="19" s="1"/>
  <c r="C77" i="19"/>
  <c r="P77" i="19" s="1"/>
  <c r="C73" i="19"/>
  <c r="P73" i="19" s="1"/>
  <c r="C72" i="19"/>
  <c r="P72" i="19" s="1"/>
  <c r="C71" i="19"/>
  <c r="P71" i="19" s="1"/>
  <c r="AE66" i="19"/>
  <c r="W66" i="19"/>
  <c r="G135" i="19"/>
  <c r="C64" i="19"/>
  <c r="P64" i="19" s="1"/>
  <c r="C63" i="19"/>
  <c r="P63" i="19" s="1"/>
  <c r="N133" i="19"/>
  <c r="C62" i="19"/>
  <c r="P62" i="19" s="1"/>
  <c r="G133" i="19"/>
  <c r="F133" i="19"/>
  <c r="E133" i="19"/>
  <c r="C60" i="19"/>
  <c r="P60" i="19" s="1"/>
  <c r="AE59" i="19"/>
  <c r="Z59" i="19"/>
  <c r="Y59" i="19"/>
  <c r="X59" i="19"/>
  <c r="W59" i="19"/>
  <c r="V59" i="19"/>
  <c r="U59" i="19"/>
  <c r="T59" i="19"/>
  <c r="C56" i="19"/>
  <c r="P56" i="19" s="1"/>
  <c r="E132" i="19"/>
  <c r="C54" i="19"/>
  <c r="AE52" i="19"/>
  <c r="Z52" i="19"/>
  <c r="Y52" i="19"/>
  <c r="Y6" i="19" s="1"/>
  <c r="X52" i="19"/>
  <c r="W52" i="19"/>
  <c r="V52" i="19"/>
  <c r="U52" i="19"/>
  <c r="T52" i="19"/>
  <c r="C50" i="19"/>
  <c r="P50" i="19" s="1"/>
  <c r="C45" i="19"/>
  <c r="C44" i="19"/>
  <c r="P44" i="19" s="1"/>
  <c r="C43" i="19"/>
  <c r="P43" i="19" s="1"/>
  <c r="C42" i="19"/>
  <c r="C39" i="19"/>
  <c r="P39" i="19" s="1"/>
  <c r="C37" i="19"/>
  <c r="AE30" i="19"/>
  <c r="Z30" i="19"/>
  <c r="Y30" i="19"/>
  <c r="X30" i="19"/>
  <c r="W30" i="19"/>
  <c r="V30" i="19"/>
  <c r="U30" i="19"/>
  <c r="T30" i="19"/>
  <c r="C28" i="19"/>
  <c r="P28" i="19" s="1"/>
  <c r="C27" i="19"/>
  <c r="P27" i="19" s="1"/>
  <c r="C26" i="19"/>
  <c r="P26" i="19" s="1"/>
  <c r="C25" i="19"/>
  <c r="C24" i="19"/>
  <c r="P24" i="19" s="1"/>
  <c r="C23" i="19"/>
  <c r="P23" i="19" s="1"/>
  <c r="C19" i="19"/>
  <c r="C18" i="19"/>
  <c r="P18" i="19" s="1"/>
  <c r="AE16" i="19"/>
  <c r="Z16" i="19"/>
  <c r="Y16" i="19"/>
  <c r="X16" i="19"/>
  <c r="W16" i="19"/>
  <c r="V16" i="19"/>
  <c r="U16" i="19"/>
  <c r="T16" i="19"/>
  <c r="E130" i="19"/>
  <c r="C12" i="19"/>
  <c r="C11" i="19"/>
  <c r="P11" i="19" s="1"/>
  <c r="C10" i="19"/>
  <c r="P10" i="19" s="1"/>
  <c r="C5" i="19"/>
  <c r="P5" i="19" s="1"/>
  <c r="B1" i="19"/>
  <c r="G168" i="20"/>
  <c r="F168" i="20"/>
  <c r="E168" i="20"/>
  <c r="D168" i="20"/>
  <c r="G167" i="20"/>
  <c r="E167" i="20"/>
  <c r="E166" i="20"/>
  <c r="E165" i="20" s="1"/>
  <c r="AE165" i="20"/>
  <c r="Z165" i="20"/>
  <c r="Y165" i="20"/>
  <c r="X165" i="20"/>
  <c r="W165" i="20"/>
  <c r="V165" i="20"/>
  <c r="U165" i="20"/>
  <c r="T165" i="20"/>
  <c r="N165" i="20"/>
  <c r="M165" i="20"/>
  <c r="L165" i="20"/>
  <c r="K165" i="20"/>
  <c r="J165" i="20"/>
  <c r="I165" i="20"/>
  <c r="H165" i="20"/>
  <c r="C164" i="20"/>
  <c r="AE159" i="20"/>
  <c r="Z159" i="20"/>
  <c r="Y159" i="20"/>
  <c r="X159" i="20"/>
  <c r="W159" i="20"/>
  <c r="V159" i="20"/>
  <c r="U159" i="20"/>
  <c r="T159" i="20"/>
  <c r="J159" i="20"/>
  <c r="I159" i="20"/>
  <c r="H159" i="20"/>
  <c r="E169" i="20"/>
  <c r="C147" i="20"/>
  <c r="AE144" i="20"/>
  <c r="Z144" i="20"/>
  <c r="Y144" i="20"/>
  <c r="X144" i="20"/>
  <c r="W144" i="20"/>
  <c r="V144" i="20"/>
  <c r="U144" i="20"/>
  <c r="T144" i="20"/>
  <c r="C143" i="20"/>
  <c r="AE138" i="20"/>
  <c r="Z138" i="20"/>
  <c r="Y138" i="20"/>
  <c r="X138" i="20"/>
  <c r="W138" i="20"/>
  <c r="V138" i="20"/>
  <c r="U138" i="20"/>
  <c r="T138" i="20"/>
  <c r="AE134" i="20"/>
  <c r="Z134" i="20"/>
  <c r="Y134" i="20"/>
  <c r="X134" i="20"/>
  <c r="W134" i="20"/>
  <c r="W127" i="20" s="1"/>
  <c r="V134" i="20"/>
  <c r="U134" i="20"/>
  <c r="T134" i="20"/>
  <c r="AE128" i="20"/>
  <c r="Z128" i="20"/>
  <c r="Y128" i="20"/>
  <c r="X128" i="20"/>
  <c r="W128" i="20"/>
  <c r="V128" i="20"/>
  <c r="U128" i="20"/>
  <c r="T128" i="20"/>
  <c r="AE127" i="20"/>
  <c r="C115" i="20"/>
  <c r="P115" i="20" s="1"/>
  <c r="AE106" i="20"/>
  <c r="Z106" i="20"/>
  <c r="Y106" i="20"/>
  <c r="X106" i="20"/>
  <c r="X101" i="20" s="1"/>
  <c r="W106" i="20"/>
  <c r="V106" i="20"/>
  <c r="U106" i="20"/>
  <c r="T106" i="20"/>
  <c r="AE102" i="20"/>
  <c r="Z102" i="20"/>
  <c r="Z101" i="20" s="1"/>
  <c r="Y102" i="20"/>
  <c r="X102" i="20"/>
  <c r="W102" i="20"/>
  <c r="V102" i="20"/>
  <c r="U102" i="20"/>
  <c r="T102" i="20"/>
  <c r="C100" i="20"/>
  <c r="P100" i="20" s="1"/>
  <c r="C99" i="20"/>
  <c r="P99" i="20" s="1"/>
  <c r="C96" i="20"/>
  <c r="P96" i="20" s="1"/>
  <c r="C94" i="20"/>
  <c r="P94" i="20" s="1"/>
  <c r="C92" i="20"/>
  <c r="P92" i="20" s="1"/>
  <c r="C91" i="20"/>
  <c r="P91" i="20" s="1"/>
  <c r="C89" i="20"/>
  <c r="P89" i="20" s="1"/>
  <c r="C88" i="20"/>
  <c r="P88" i="20" s="1"/>
  <c r="C84" i="20"/>
  <c r="P84" i="20" s="1"/>
  <c r="C82" i="20"/>
  <c r="P82" i="20" s="1"/>
  <c r="AE79" i="20"/>
  <c r="AE66" i="20" s="1"/>
  <c r="Z79" i="20"/>
  <c r="Y79" i="20"/>
  <c r="Y66" i="20" s="1"/>
  <c r="X79" i="20"/>
  <c r="W79" i="20"/>
  <c r="W66" i="20" s="1"/>
  <c r="V79" i="20"/>
  <c r="U79" i="20"/>
  <c r="T79" i="20"/>
  <c r="C77" i="20"/>
  <c r="P77" i="20" s="1"/>
  <c r="C72" i="20"/>
  <c r="P72" i="20" s="1"/>
  <c r="U66" i="20"/>
  <c r="C64" i="20"/>
  <c r="P64" i="20" s="1"/>
  <c r="C63" i="20"/>
  <c r="P63" i="20" s="1"/>
  <c r="C62" i="20"/>
  <c r="P62" i="20" s="1"/>
  <c r="C60" i="20"/>
  <c r="P60" i="20" s="1"/>
  <c r="AE59" i="20"/>
  <c r="Z59" i="20"/>
  <c r="Y59" i="20"/>
  <c r="X59" i="20"/>
  <c r="W59" i="20"/>
  <c r="V59" i="20"/>
  <c r="U59" i="20"/>
  <c r="T59" i="20"/>
  <c r="C56" i="20"/>
  <c r="P56" i="20" s="1"/>
  <c r="AE52" i="20"/>
  <c r="Z52" i="20"/>
  <c r="Y52" i="20"/>
  <c r="X52" i="20"/>
  <c r="W52" i="20"/>
  <c r="V52" i="20"/>
  <c r="U52" i="20"/>
  <c r="T52" i="20"/>
  <c r="C50" i="20"/>
  <c r="P50" i="20" s="1"/>
  <c r="C43" i="20"/>
  <c r="P43" i="20" s="1"/>
  <c r="C42" i="20"/>
  <c r="P42" i="20" s="1"/>
  <c r="AE30" i="20"/>
  <c r="Z30" i="20"/>
  <c r="Y30" i="20"/>
  <c r="X30" i="20"/>
  <c r="W30" i="20"/>
  <c r="V30" i="20"/>
  <c r="U30" i="20"/>
  <c r="T30" i="20"/>
  <c r="C28" i="20"/>
  <c r="P28" i="20" s="1"/>
  <c r="C27" i="20"/>
  <c r="P27" i="20" s="1"/>
  <c r="C26" i="20"/>
  <c r="P26" i="20" s="1"/>
  <c r="C24" i="20"/>
  <c r="P24" i="20" s="1"/>
  <c r="C23" i="20"/>
  <c r="P23" i="20" s="1"/>
  <c r="C22" i="20"/>
  <c r="C18" i="20"/>
  <c r="P18" i="20" s="1"/>
  <c r="C17" i="20"/>
  <c r="AE16" i="20"/>
  <c r="Z16" i="20"/>
  <c r="Y16" i="20"/>
  <c r="X16" i="20"/>
  <c r="W16" i="20"/>
  <c r="V16" i="20"/>
  <c r="U16" i="20"/>
  <c r="T16" i="20"/>
  <c r="C11" i="20"/>
  <c r="P11" i="20" s="1"/>
  <c r="C10" i="20"/>
  <c r="P10" i="20" s="1"/>
  <c r="C5" i="20"/>
  <c r="P5" i="20" s="1"/>
  <c r="B1" i="20"/>
  <c r="G168" i="21"/>
  <c r="F168" i="21"/>
  <c r="E168" i="21"/>
  <c r="D168" i="21"/>
  <c r="E167" i="21"/>
  <c r="E166" i="21"/>
  <c r="E165" i="21" s="1"/>
  <c r="AE165" i="21"/>
  <c r="Z165" i="21"/>
  <c r="Y165" i="21"/>
  <c r="X165" i="21"/>
  <c r="W165" i="21"/>
  <c r="V165" i="21"/>
  <c r="U165" i="21"/>
  <c r="T165" i="21"/>
  <c r="N165" i="21"/>
  <c r="M165" i="21"/>
  <c r="L165" i="21"/>
  <c r="K165" i="21"/>
  <c r="J165" i="21"/>
  <c r="I165" i="21"/>
  <c r="H165" i="21"/>
  <c r="C164" i="21"/>
  <c r="AE159" i="21"/>
  <c r="Z159" i="21"/>
  <c r="Y159" i="21"/>
  <c r="X159" i="21"/>
  <c r="W159" i="21"/>
  <c r="V159" i="21"/>
  <c r="U159" i="21"/>
  <c r="T159" i="21"/>
  <c r="J159" i="21"/>
  <c r="I159" i="21"/>
  <c r="H159" i="21"/>
  <c r="E148" i="21"/>
  <c r="E169" i="21" s="1"/>
  <c r="G147" i="21"/>
  <c r="F147" i="21"/>
  <c r="E147" i="21"/>
  <c r="D147" i="21"/>
  <c r="E146" i="21"/>
  <c r="G145" i="21"/>
  <c r="E145" i="21"/>
  <c r="AE144" i="21"/>
  <c r="Z144" i="21"/>
  <c r="Y144" i="21"/>
  <c r="X144" i="21"/>
  <c r="W144" i="21"/>
  <c r="V144" i="21"/>
  <c r="U144" i="21"/>
  <c r="T144" i="21"/>
  <c r="N144" i="21"/>
  <c r="M144" i="21"/>
  <c r="L144" i="21"/>
  <c r="K144" i="21"/>
  <c r="J144" i="21"/>
  <c r="I144" i="21"/>
  <c r="H144" i="21"/>
  <c r="C143" i="21"/>
  <c r="M141" i="21"/>
  <c r="E141" i="21"/>
  <c r="AE138" i="21"/>
  <c r="Z138" i="21"/>
  <c r="Y138" i="21"/>
  <c r="X138" i="21"/>
  <c r="W138" i="21"/>
  <c r="V138" i="21"/>
  <c r="U138" i="21"/>
  <c r="T138" i="21"/>
  <c r="J138" i="21"/>
  <c r="I138" i="21"/>
  <c r="H138" i="21"/>
  <c r="G138" i="21"/>
  <c r="F138" i="21"/>
  <c r="G137" i="21"/>
  <c r="F137" i="21"/>
  <c r="E137" i="21"/>
  <c r="D137" i="21"/>
  <c r="AE134" i="21"/>
  <c r="Z134" i="21"/>
  <c r="Y134" i="21"/>
  <c r="X134" i="21"/>
  <c r="W134" i="21"/>
  <c r="V134" i="21"/>
  <c r="U134" i="21"/>
  <c r="T134" i="21"/>
  <c r="J134" i="21"/>
  <c r="I134" i="21"/>
  <c r="H134" i="21"/>
  <c r="AE128" i="21"/>
  <c r="Z128" i="21"/>
  <c r="Y128" i="21"/>
  <c r="X128" i="21"/>
  <c r="W128" i="21"/>
  <c r="V128" i="21"/>
  <c r="V127" i="21" s="1"/>
  <c r="U128" i="21"/>
  <c r="T128" i="21"/>
  <c r="J128" i="21"/>
  <c r="I128" i="21"/>
  <c r="H128" i="21"/>
  <c r="D148" i="21"/>
  <c r="C116" i="21"/>
  <c r="P116" i="21" s="1"/>
  <c r="C115" i="21"/>
  <c r="P115" i="21" s="1"/>
  <c r="G166" i="21"/>
  <c r="C108" i="21"/>
  <c r="P108" i="21" s="1"/>
  <c r="AE106" i="21"/>
  <c r="Z106" i="21"/>
  <c r="Y106" i="21"/>
  <c r="X106" i="21"/>
  <c r="W106" i="21"/>
  <c r="V106" i="21"/>
  <c r="U106" i="21"/>
  <c r="T106" i="21"/>
  <c r="N140" i="21"/>
  <c r="C103" i="21"/>
  <c r="P103" i="21" s="1"/>
  <c r="AE102" i="21"/>
  <c r="AE101" i="21" s="1"/>
  <c r="Z102" i="21"/>
  <c r="Y102" i="21"/>
  <c r="Y101" i="21" s="1"/>
  <c r="X102" i="21"/>
  <c r="W102" i="21"/>
  <c r="W101" i="21" s="1"/>
  <c r="V102" i="21"/>
  <c r="U102" i="21"/>
  <c r="T102" i="21"/>
  <c r="T101" i="21" s="1"/>
  <c r="E139" i="21"/>
  <c r="K137" i="21"/>
  <c r="C100" i="21"/>
  <c r="P100" i="21" s="1"/>
  <c r="C99" i="21"/>
  <c r="P99" i="21" s="1"/>
  <c r="C97" i="21"/>
  <c r="P97" i="21" s="1"/>
  <c r="C95" i="21"/>
  <c r="P95" i="21" s="1"/>
  <c r="C94" i="21"/>
  <c r="P94" i="21" s="1"/>
  <c r="C92" i="21"/>
  <c r="P92" i="21" s="1"/>
  <c r="C89" i="21"/>
  <c r="P89" i="21" s="1"/>
  <c r="C88" i="21"/>
  <c r="P88" i="21" s="1"/>
  <c r="C87" i="21"/>
  <c r="P87" i="21" s="1"/>
  <c r="C86" i="21"/>
  <c r="C84" i="21"/>
  <c r="P84" i="21" s="1"/>
  <c r="E136" i="21"/>
  <c r="C82" i="21"/>
  <c r="P82" i="21" s="1"/>
  <c r="AE79" i="21"/>
  <c r="Z79" i="21"/>
  <c r="Z66" i="21" s="1"/>
  <c r="Y79" i="21"/>
  <c r="X79" i="21"/>
  <c r="X66" i="21" s="1"/>
  <c r="W79" i="21"/>
  <c r="V79" i="21"/>
  <c r="V66" i="21" s="1"/>
  <c r="U79" i="21"/>
  <c r="T79" i="21"/>
  <c r="T66" i="21" s="1"/>
  <c r="C77" i="21"/>
  <c r="P77" i="21" s="1"/>
  <c r="C76" i="21"/>
  <c r="P76" i="21" s="1"/>
  <c r="C72" i="21"/>
  <c r="P72" i="21" s="1"/>
  <c r="C64" i="21"/>
  <c r="P64" i="21" s="1"/>
  <c r="C63" i="21"/>
  <c r="P63" i="21" s="1"/>
  <c r="C62" i="21"/>
  <c r="P62" i="21" s="1"/>
  <c r="L133" i="21"/>
  <c r="G133" i="21"/>
  <c r="F133" i="21"/>
  <c r="E133" i="21"/>
  <c r="C60" i="21"/>
  <c r="P60" i="21" s="1"/>
  <c r="AE59" i="21"/>
  <c r="Z59" i="21"/>
  <c r="Y59" i="21"/>
  <c r="X59" i="21"/>
  <c r="W59" i="21"/>
  <c r="V59" i="21"/>
  <c r="U59" i="21"/>
  <c r="T59" i="21"/>
  <c r="C58" i="21"/>
  <c r="P58" i="21" s="1"/>
  <c r="C56" i="21"/>
  <c r="P56" i="21" s="1"/>
  <c r="E132" i="21"/>
  <c r="AE52" i="21"/>
  <c r="Z52" i="21"/>
  <c r="Y52" i="21"/>
  <c r="X52" i="21"/>
  <c r="W52" i="21"/>
  <c r="V52" i="21"/>
  <c r="U52" i="21"/>
  <c r="T52" i="21"/>
  <c r="C51" i="21"/>
  <c r="C50" i="21"/>
  <c r="P50" i="21" s="1"/>
  <c r="C43" i="21"/>
  <c r="P43" i="21" s="1"/>
  <c r="C41" i="21"/>
  <c r="P41" i="21" s="1"/>
  <c r="C40" i="21"/>
  <c r="P40" i="21" s="1"/>
  <c r="C37" i="21"/>
  <c r="P37" i="21" s="1"/>
  <c r="C33" i="21"/>
  <c r="P33" i="21" s="1"/>
  <c r="AE30" i="21"/>
  <c r="Z30" i="21"/>
  <c r="Y30" i="21"/>
  <c r="X30" i="21"/>
  <c r="W30" i="21"/>
  <c r="V30" i="21"/>
  <c r="U30" i="21"/>
  <c r="T30" i="21"/>
  <c r="C28" i="21"/>
  <c r="P28" i="21" s="1"/>
  <c r="C27" i="21"/>
  <c r="P27" i="21" s="1"/>
  <c r="C26" i="21"/>
  <c r="P26" i="21" s="1"/>
  <c r="C24" i="21"/>
  <c r="P24" i="21" s="1"/>
  <c r="C23" i="21"/>
  <c r="P23" i="21" s="1"/>
  <c r="C22" i="21"/>
  <c r="P22" i="21" s="1"/>
  <c r="C21" i="21"/>
  <c r="C18" i="21"/>
  <c r="P18" i="21" s="1"/>
  <c r="AE16" i="21"/>
  <c r="Z16" i="21"/>
  <c r="Y16" i="21"/>
  <c r="X16" i="21"/>
  <c r="W16" i="21"/>
  <c r="W6" i="21" s="1"/>
  <c r="V16" i="21"/>
  <c r="U16" i="21"/>
  <c r="T16" i="21"/>
  <c r="E130" i="21"/>
  <c r="C11" i="21"/>
  <c r="P11" i="21" s="1"/>
  <c r="C10" i="21"/>
  <c r="P10" i="21" s="1"/>
  <c r="B1" i="21"/>
  <c r="G168" i="24"/>
  <c r="F168" i="24"/>
  <c r="E168" i="24"/>
  <c r="D168" i="24"/>
  <c r="C168" i="24"/>
  <c r="E167" i="24"/>
  <c r="E165" i="24" s="1"/>
  <c r="E166" i="24"/>
  <c r="AE165" i="24"/>
  <c r="Z165" i="24"/>
  <c r="Y165" i="24"/>
  <c r="X165" i="24"/>
  <c r="W165" i="24"/>
  <c r="V165" i="24"/>
  <c r="U165" i="24"/>
  <c r="T165" i="24"/>
  <c r="N165" i="24"/>
  <c r="M165" i="24"/>
  <c r="L165" i="24"/>
  <c r="K165" i="24"/>
  <c r="J165" i="24"/>
  <c r="I165" i="24"/>
  <c r="H165" i="24"/>
  <c r="C164" i="24"/>
  <c r="AE159" i="24"/>
  <c r="Z159" i="24"/>
  <c r="Y159" i="24"/>
  <c r="X159" i="24"/>
  <c r="W159" i="24"/>
  <c r="V159" i="24"/>
  <c r="U159" i="24"/>
  <c r="T159" i="24"/>
  <c r="J159" i="24"/>
  <c r="I159" i="24"/>
  <c r="H159" i="24"/>
  <c r="E148" i="24"/>
  <c r="E169" i="24" s="1"/>
  <c r="G147" i="24"/>
  <c r="F147" i="24"/>
  <c r="E147" i="24"/>
  <c r="D147" i="24"/>
  <c r="E146" i="24"/>
  <c r="E145" i="24"/>
  <c r="AE144" i="24"/>
  <c r="Z144" i="24"/>
  <c r="Y144" i="24"/>
  <c r="X144" i="24"/>
  <c r="W144" i="24"/>
  <c r="V144" i="24"/>
  <c r="U144" i="24"/>
  <c r="T144" i="24"/>
  <c r="N144" i="24"/>
  <c r="M144" i="24"/>
  <c r="L144" i="24"/>
  <c r="K144" i="24"/>
  <c r="J144" i="24"/>
  <c r="I144" i="24"/>
  <c r="H144" i="24"/>
  <c r="C143" i="24"/>
  <c r="L141" i="24"/>
  <c r="E141" i="24"/>
  <c r="AE138" i="24"/>
  <c r="Z138" i="24"/>
  <c r="Y138" i="24"/>
  <c r="X138" i="24"/>
  <c r="W138" i="24"/>
  <c r="V138" i="24"/>
  <c r="U138" i="24"/>
  <c r="T138" i="24"/>
  <c r="J138" i="24"/>
  <c r="I138" i="24"/>
  <c r="H138" i="24"/>
  <c r="G138" i="24"/>
  <c r="F138" i="24"/>
  <c r="G137" i="24"/>
  <c r="F137" i="24"/>
  <c r="E137" i="24"/>
  <c r="C137" i="24" s="1"/>
  <c r="P137" i="24" s="1"/>
  <c r="D137" i="24"/>
  <c r="AE134" i="24"/>
  <c r="AE127" i="24" s="1"/>
  <c r="Z134" i="24"/>
  <c r="Y134" i="24"/>
  <c r="X134" i="24"/>
  <c r="W134" i="24"/>
  <c r="V134" i="24"/>
  <c r="U134" i="24"/>
  <c r="T134" i="24"/>
  <c r="J134" i="24"/>
  <c r="I134" i="24"/>
  <c r="H134" i="24"/>
  <c r="AE128" i="24"/>
  <c r="Z128" i="24"/>
  <c r="Y128" i="24"/>
  <c r="Y127" i="24" s="1"/>
  <c r="X128" i="24"/>
  <c r="W128" i="24"/>
  <c r="V128" i="24"/>
  <c r="U128" i="24"/>
  <c r="T128" i="24"/>
  <c r="J128" i="24"/>
  <c r="I128" i="24"/>
  <c r="H128" i="24"/>
  <c r="C115" i="24"/>
  <c r="P115" i="24" s="1"/>
  <c r="D166" i="24"/>
  <c r="C113" i="24"/>
  <c r="P113" i="24" s="1"/>
  <c r="N112" i="24"/>
  <c r="M112" i="24"/>
  <c r="L112" i="24"/>
  <c r="K112" i="24"/>
  <c r="J112" i="24"/>
  <c r="I112" i="24"/>
  <c r="H112" i="24"/>
  <c r="E112" i="24"/>
  <c r="AE106" i="24"/>
  <c r="Z106" i="24"/>
  <c r="Y106" i="24"/>
  <c r="X106" i="24"/>
  <c r="W106" i="24"/>
  <c r="V106" i="24"/>
  <c r="U106" i="24"/>
  <c r="T106" i="24"/>
  <c r="N106" i="24"/>
  <c r="N140" i="24" s="1"/>
  <c r="J106" i="24"/>
  <c r="I106" i="24"/>
  <c r="H106" i="24"/>
  <c r="G106" i="24"/>
  <c r="F106" i="24"/>
  <c r="E106" i="24"/>
  <c r="E140" i="24" s="1"/>
  <c r="AE102" i="24"/>
  <c r="Z102" i="24"/>
  <c r="Y102" i="24"/>
  <c r="X102" i="24"/>
  <c r="W102" i="24"/>
  <c r="V102" i="24"/>
  <c r="U102" i="24"/>
  <c r="T102" i="24"/>
  <c r="J102" i="24"/>
  <c r="I102" i="24"/>
  <c r="I101" i="24" s="1"/>
  <c r="H102" i="24"/>
  <c r="H101" i="24" s="1"/>
  <c r="G102" i="24"/>
  <c r="F102" i="24"/>
  <c r="E102" i="24"/>
  <c r="E139" i="24" s="1"/>
  <c r="E138" i="24" s="1"/>
  <c r="N137" i="24"/>
  <c r="M137" i="24"/>
  <c r="C100" i="24"/>
  <c r="P100" i="24" s="1"/>
  <c r="C99" i="24"/>
  <c r="P99" i="24" s="1"/>
  <c r="C96" i="24"/>
  <c r="P96" i="24" s="1"/>
  <c r="C94" i="24"/>
  <c r="P94" i="24" s="1"/>
  <c r="J93" i="24"/>
  <c r="I93" i="24"/>
  <c r="I90" i="24" s="1"/>
  <c r="H93" i="24"/>
  <c r="H90" i="24" s="1"/>
  <c r="G93" i="24"/>
  <c r="G90" i="24" s="1"/>
  <c r="E93" i="24"/>
  <c r="E90" i="24" s="1"/>
  <c r="C92" i="24"/>
  <c r="P92" i="24" s="1"/>
  <c r="C91" i="24"/>
  <c r="P91" i="24" s="1"/>
  <c r="J90" i="24"/>
  <c r="C89" i="24"/>
  <c r="P89" i="24" s="1"/>
  <c r="C88" i="24"/>
  <c r="P88" i="24" s="1"/>
  <c r="C87" i="24"/>
  <c r="P87" i="24" s="1"/>
  <c r="C84" i="24"/>
  <c r="P84" i="24" s="1"/>
  <c r="J83" i="24"/>
  <c r="J80" i="24" s="1"/>
  <c r="I83" i="24"/>
  <c r="I80" i="24" s="1"/>
  <c r="H83" i="24"/>
  <c r="E83" i="24"/>
  <c r="E80" i="24" s="1"/>
  <c r="C82" i="24"/>
  <c r="P82" i="24" s="1"/>
  <c r="C81" i="24"/>
  <c r="P81" i="24" s="1"/>
  <c r="H80" i="24"/>
  <c r="AE79" i="24"/>
  <c r="Z79" i="24"/>
  <c r="Y79" i="24"/>
  <c r="X79" i="24"/>
  <c r="W79" i="24"/>
  <c r="W66" i="24" s="1"/>
  <c r="V79" i="24"/>
  <c r="U79" i="24"/>
  <c r="T79" i="24"/>
  <c r="T66" i="24" s="1"/>
  <c r="C77" i="24"/>
  <c r="P77" i="24" s="1"/>
  <c r="N74" i="24"/>
  <c r="L74" i="24"/>
  <c r="K74" i="24"/>
  <c r="J74" i="24"/>
  <c r="I74" i="24"/>
  <c r="H74" i="24"/>
  <c r="G74" i="24"/>
  <c r="E74" i="24"/>
  <c r="C73" i="24"/>
  <c r="P73" i="24" s="1"/>
  <c r="C72" i="24"/>
  <c r="P72" i="24" s="1"/>
  <c r="C70" i="24"/>
  <c r="P70" i="24" s="1"/>
  <c r="N69" i="24"/>
  <c r="L69" i="24"/>
  <c r="K69" i="24"/>
  <c r="K68" i="24" s="1"/>
  <c r="K67" i="24" s="1"/>
  <c r="J69" i="24"/>
  <c r="I69" i="24"/>
  <c r="H69" i="24"/>
  <c r="G69" i="24"/>
  <c r="E69" i="24"/>
  <c r="D69" i="24"/>
  <c r="J68" i="24"/>
  <c r="C64" i="24"/>
  <c r="P64" i="24" s="1"/>
  <c r="C63" i="24"/>
  <c r="P63" i="24" s="1"/>
  <c r="C62" i="24"/>
  <c r="P62" i="24" s="1"/>
  <c r="K61" i="24"/>
  <c r="J61" i="24"/>
  <c r="J59" i="24" s="1"/>
  <c r="I61" i="24"/>
  <c r="H61" i="24"/>
  <c r="G61" i="24"/>
  <c r="G59" i="24" s="1"/>
  <c r="G133" i="24" s="1"/>
  <c r="F61" i="24"/>
  <c r="F59" i="24" s="1"/>
  <c r="F133" i="24" s="1"/>
  <c r="E61" i="24"/>
  <c r="E59" i="24" s="1"/>
  <c r="E133" i="24" s="1"/>
  <c r="D61" i="24"/>
  <c r="D59" i="24" s="1"/>
  <c r="D133" i="24" s="1"/>
  <c r="C60" i="24"/>
  <c r="P60" i="24" s="1"/>
  <c r="AE59" i="24"/>
  <c r="Z59" i="24"/>
  <c r="Y59" i="24"/>
  <c r="X59" i="24"/>
  <c r="W59" i="24"/>
  <c r="V59" i="24"/>
  <c r="U59" i="24"/>
  <c r="T59" i="24"/>
  <c r="I59" i="24"/>
  <c r="H59" i="24"/>
  <c r="C56" i="24"/>
  <c r="P56" i="24" s="1"/>
  <c r="J55" i="24"/>
  <c r="J52" i="24" s="1"/>
  <c r="I55" i="24"/>
  <c r="H55" i="24"/>
  <c r="H52" i="24" s="1"/>
  <c r="E55" i="24"/>
  <c r="E52" i="24" s="1"/>
  <c r="E132" i="24" s="1"/>
  <c r="C54" i="24"/>
  <c r="P54" i="24" s="1"/>
  <c r="AE52" i="24"/>
  <c r="Z52" i="24"/>
  <c r="Y52" i="24"/>
  <c r="X52" i="24"/>
  <c r="W52" i="24"/>
  <c r="V52" i="24"/>
  <c r="U52" i="24"/>
  <c r="T52" i="24"/>
  <c r="I52" i="24"/>
  <c r="N49" i="24"/>
  <c r="G49" i="24"/>
  <c r="C50" i="24"/>
  <c r="P50" i="24" s="1"/>
  <c r="J49" i="24"/>
  <c r="I49" i="24"/>
  <c r="H49" i="24"/>
  <c r="E49" i="24"/>
  <c r="M46" i="24"/>
  <c r="J46" i="24"/>
  <c r="I46" i="24"/>
  <c r="H46" i="24"/>
  <c r="F46" i="24"/>
  <c r="E46" i="24"/>
  <c r="C43" i="24"/>
  <c r="P43" i="24" s="1"/>
  <c r="C42" i="24"/>
  <c r="P42" i="24" s="1"/>
  <c r="C41" i="24"/>
  <c r="N38" i="24"/>
  <c r="E38" i="24"/>
  <c r="E35" i="24"/>
  <c r="N31" i="24"/>
  <c r="L31" i="24"/>
  <c r="J31" i="24"/>
  <c r="I31" i="24"/>
  <c r="H31" i="24"/>
  <c r="E31" i="24"/>
  <c r="AE30" i="24"/>
  <c r="Z30" i="24"/>
  <c r="Y30" i="24"/>
  <c r="X30" i="24"/>
  <c r="W30" i="24"/>
  <c r="V30" i="24"/>
  <c r="U30" i="24"/>
  <c r="T30" i="24"/>
  <c r="C28" i="24"/>
  <c r="P28" i="24" s="1"/>
  <c r="C27" i="24"/>
  <c r="P27" i="24" s="1"/>
  <c r="C26" i="24"/>
  <c r="P26" i="24" s="1"/>
  <c r="C25" i="24"/>
  <c r="P25" i="24" s="1"/>
  <c r="C24" i="24"/>
  <c r="P24" i="24" s="1"/>
  <c r="C23" i="24"/>
  <c r="P23" i="24" s="1"/>
  <c r="C22" i="24"/>
  <c r="C19" i="24"/>
  <c r="P19" i="24" s="1"/>
  <c r="C18" i="24"/>
  <c r="P18" i="24" s="1"/>
  <c r="AE16" i="24"/>
  <c r="Z16" i="24"/>
  <c r="Y16" i="24"/>
  <c r="X16" i="24"/>
  <c r="X6" i="24" s="1"/>
  <c r="W16" i="24"/>
  <c r="V16" i="24"/>
  <c r="U16" i="24"/>
  <c r="T16" i="24"/>
  <c r="J16" i="24"/>
  <c r="I16" i="24"/>
  <c r="H16" i="24"/>
  <c r="E16" i="24"/>
  <c r="E130" i="24" s="1"/>
  <c r="C11" i="24"/>
  <c r="P11" i="24" s="1"/>
  <c r="L8" i="24"/>
  <c r="C10" i="24"/>
  <c r="P10" i="24" s="1"/>
  <c r="C9" i="24"/>
  <c r="E8" i="24"/>
  <c r="E7" i="24" s="1"/>
  <c r="E129" i="24" s="1"/>
  <c r="D8" i="24"/>
  <c r="J7" i="24"/>
  <c r="I7" i="24"/>
  <c r="H7" i="24"/>
  <c r="B1" i="24"/>
  <c r="G167" i="23"/>
  <c r="F146" i="23"/>
  <c r="D145" i="23"/>
  <c r="E169" i="23"/>
  <c r="G168" i="23"/>
  <c r="F168" i="23"/>
  <c r="E168" i="23"/>
  <c r="D168" i="23"/>
  <c r="E167" i="23"/>
  <c r="E166" i="23"/>
  <c r="AE165" i="23"/>
  <c r="Z165" i="23"/>
  <c r="Y165" i="23"/>
  <c r="X165" i="23"/>
  <c r="W165" i="23"/>
  <c r="V165" i="23"/>
  <c r="U165" i="23"/>
  <c r="T165" i="23"/>
  <c r="N165" i="23"/>
  <c r="M165" i="23"/>
  <c r="L165" i="23"/>
  <c r="K165" i="23"/>
  <c r="J165" i="23"/>
  <c r="I165" i="23"/>
  <c r="H165" i="23"/>
  <c r="C164" i="23"/>
  <c r="AE159" i="23"/>
  <c r="Z159" i="23"/>
  <c r="Y159" i="23"/>
  <c r="X159" i="23"/>
  <c r="W159" i="23"/>
  <c r="V159" i="23"/>
  <c r="U159" i="23"/>
  <c r="T159" i="23"/>
  <c r="J159" i="23"/>
  <c r="I159" i="23"/>
  <c r="H159" i="23"/>
  <c r="E148" i="23"/>
  <c r="G147" i="23"/>
  <c r="F147" i="23"/>
  <c r="E147" i="23"/>
  <c r="D147" i="23"/>
  <c r="E146" i="23"/>
  <c r="F145" i="23"/>
  <c r="E145" i="23"/>
  <c r="AE144" i="23"/>
  <c r="Z144" i="23"/>
  <c r="Y144" i="23"/>
  <c r="X144" i="23"/>
  <c r="W144" i="23"/>
  <c r="V144" i="23"/>
  <c r="U144" i="23"/>
  <c r="T144" i="23"/>
  <c r="N144" i="23"/>
  <c r="M144" i="23"/>
  <c r="L144" i="23"/>
  <c r="K144" i="23"/>
  <c r="J144" i="23"/>
  <c r="I144" i="23"/>
  <c r="H144" i="23"/>
  <c r="C143" i="23"/>
  <c r="L141" i="23"/>
  <c r="E141" i="23"/>
  <c r="AE138" i="23"/>
  <c r="Z138" i="23"/>
  <c r="Y138" i="23"/>
  <c r="X138" i="23"/>
  <c r="W138" i="23"/>
  <c r="V138" i="23"/>
  <c r="U138" i="23"/>
  <c r="T138" i="23"/>
  <c r="J138" i="23"/>
  <c r="I138" i="23"/>
  <c r="H138" i="23"/>
  <c r="G138" i="23"/>
  <c r="F138" i="23"/>
  <c r="K137" i="23"/>
  <c r="G137" i="23"/>
  <c r="F137" i="23"/>
  <c r="E137" i="23"/>
  <c r="D137" i="23"/>
  <c r="AE134" i="23"/>
  <c r="Z134" i="23"/>
  <c r="Y134" i="23"/>
  <c r="X134" i="23"/>
  <c r="W134" i="23"/>
  <c r="V134" i="23"/>
  <c r="U134" i="23"/>
  <c r="T134" i="23"/>
  <c r="J134" i="23"/>
  <c r="I134" i="23"/>
  <c r="H134" i="23"/>
  <c r="AE128" i="23"/>
  <c r="AE127" i="23" s="1"/>
  <c r="Z128" i="23"/>
  <c r="Y128" i="23"/>
  <c r="X128" i="23"/>
  <c r="W128" i="23"/>
  <c r="V128" i="23"/>
  <c r="U128" i="23"/>
  <c r="T128" i="23"/>
  <c r="J128" i="23"/>
  <c r="I128" i="23"/>
  <c r="H128" i="23"/>
  <c r="Y127" i="23"/>
  <c r="C116" i="23"/>
  <c r="P116" i="23" s="1"/>
  <c r="C115" i="23"/>
  <c r="P115" i="23" s="1"/>
  <c r="G146" i="23"/>
  <c r="G145" i="23"/>
  <c r="F166" i="23"/>
  <c r="N112" i="23"/>
  <c r="M112" i="23"/>
  <c r="L112" i="23"/>
  <c r="K112" i="23"/>
  <c r="J112" i="23"/>
  <c r="I112" i="23"/>
  <c r="H112" i="23"/>
  <c r="G112" i="23"/>
  <c r="E112" i="23"/>
  <c r="C108" i="23"/>
  <c r="P108" i="23" s="1"/>
  <c r="AE106" i="23"/>
  <c r="Z106" i="23"/>
  <c r="Y106" i="23"/>
  <c r="X106" i="23"/>
  <c r="W106" i="23"/>
  <c r="V106" i="23"/>
  <c r="U106" i="23"/>
  <c r="T106" i="23"/>
  <c r="K106" i="23"/>
  <c r="K140" i="23" s="1"/>
  <c r="J106" i="23"/>
  <c r="I106" i="23"/>
  <c r="H106" i="23"/>
  <c r="G106" i="23"/>
  <c r="F106" i="23"/>
  <c r="E106" i="23"/>
  <c r="E140" i="23" s="1"/>
  <c r="AE102" i="23"/>
  <c r="Z102" i="23"/>
  <c r="Y102" i="23"/>
  <c r="X102" i="23"/>
  <c r="W102" i="23"/>
  <c r="V102" i="23"/>
  <c r="U102" i="23"/>
  <c r="T102" i="23"/>
  <c r="J102" i="23"/>
  <c r="J101" i="23" s="1"/>
  <c r="I102" i="23"/>
  <c r="H102" i="23"/>
  <c r="G102" i="23"/>
  <c r="F102" i="23"/>
  <c r="E102" i="23"/>
  <c r="E139" i="23" s="1"/>
  <c r="N137" i="23"/>
  <c r="C100" i="23"/>
  <c r="P100" i="23" s="1"/>
  <c r="C99" i="23"/>
  <c r="P99" i="23" s="1"/>
  <c r="C94" i="23"/>
  <c r="P94" i="23" s="1"/>
  <c r="J93" i="23"/>
  <c r="J90" i="23" s="1"/>
  <c r="I93" i="23"/>
  <c r="I90" i="23" s="1"/>
  <c r="H93" i="23"/>
  <c r="H90" i="23" s="1"/>
  <c r="G93" i="23"/>
  <c r="G90" i="23" s="1"/>
  <c r="E93" i="23"/>
  <c r="E90" i="23" s="1"/>
  <c r="C92" i="23"/>
  <c r="P92" i="23" s="1"/>
  <c r="C89" i="23"/>
  <c r="P89" i="23" s="1"/>
  <c r="C88" i="23"/>
  <c r="P88" i="23" s="1"/>
  <c r="C87" i="23"/>
  <c r="C86" i="23"/>
  <c r="C84" i="23"/>
  <c r="P84" i="23" s="1"/>
  <c r="J83" i="23"/>
  <c r="J80" i="23" s="1"/>
  <c r="I83" i="23"/>
  <c r="I80" i="23" s="1"/>
  <c r="H83" i="23"/>
  <c r="H80" i="23" s="1"/>
  <c r="E83" i="23"/>
  <c r="E80" i="23" s="1"/>
  <c r="C82" i="23"/>
  <c r="P82" i="23" s="1"/>
  <c r="AE79" i="23"/>
  <c r="Z79" i="23"/>
  <c r="Y79" i="23"/>
  <c r="Y66" i="23" s="1"/>
  <c r="X79" i="23"/>
  <c r="W79" i="23"/>
  <c r="V79" i="23"/>
  <c r="U79" i="23"/>
  <c r="T79" i="23"/>
  <c r="C77" i="23"/>
  <c r="P77" i="23" s="1"/>
  <c r="C76" i="23"/>
  <c r="N74" i="23"/>
  <c r="L74" i="23"/>
  <c r="K74" i="23"/>
  <c r="J74" i="23"/>
  <c r="I74" i="23"/>
  <c r="H74" i="23"/>
  <c r="G74" i="23"/>
  <c r="E74" i="23"/>
  <c r="C72" i="23"/>
  <c r="P72" i="23" s="1"/>
  <c r="C70" i="23"/>
  <c r="P70" i="23" s="1"/>
  <c r="N69" i="23"/>
  <c r="N68" i="23" s="1"/>
  <c r="N67" i="23" s="1"/>
  <c r="L69" i="23"/>
  <c r="K69" i="23"/>
  <c r="K68" i="23" s="1"/>
  <c r="K67" i="23" s="1"/>
  <c r="J69" i="23"/>
  <c r="I69" i="23"/>
  <c r="H69" i="23"/>
  <c r="G69" i="23"/>
  <c r="E69" i="23"/>
  <c r="X66" i="23"/>
  <c r="U66" i="23"/>
  <c r="T66" i="23"/>
  <c r="C64" i="23"/>
  <c r="P64" i="23" s="1"/>
  <c r="C63" i="23"/>
  <c r="P63" i="23" s="1"/>
  <c r="L61" i="23"/>
  <c r="C62" i="23"/>
  <c r="P62" i="23" s="1"/>
  <c r="K61" i="23"/>
  <c r="K59" i="23" s="1"/>
  <c r="K133" i="23" s="1"/>
  <c r="J61" i="23"/>
  <c r="I61" i="23"/>
  <c r="H61" i="23"/>
  <c r="H59" i="23" s="1"/>
  <c r="G61" i="23"/>
  <c r="G59" i="23" s="1"/>
  <c r="G133" i="23" s="1"/>
  <c r="F61" i="23"/>
  <c r="F59" i="23" s="1"/>
  <c r="F133" i="23" s="1"/>
  <c r="E61" i="23"/>
  <c r="E59" i="23" s="1"/>
  <c r="E133" i="23" s="1"/>
  <c r="D61" i="23"/>
  <c r="C60" i="23"/>
  <c r="P60" i="23" s="1"/>
  <c r="AE59" i="23"/>
  <c r="Z59" i="23"/>
  <c r="Y59" i="23"/>
  <c r="X59" i="23"/>
  <c r="W59" i="23"/>
  <c r="V59" i="23"/>
  <c r="U59" i="23"/>
  <c r="T59" i="23"/>
  <c r="J59" i="23"/>
  <c r="I59" i="23"/>
  <c r="C58" i="23"/>
  <c r="C56" i="23"/>
  <c r="P56" i="23" s="1"/>
  <c r="J55" i="23"/>
  <c r="I55" i="23"/>
  <c r="H55" i="23"/>
  <c r="H52" i="23" s="1"/>
  <c r="E55" i="23"/>
  <c r="E52" i="23" s="1"/>
  <c r="E132" i="23" s="1"/>
  <c r="AE52" i="23"/>
  <c r="Z52" i="23"/>
  <c r="Y52" i="23"/>
  <c r="X52" i="23"/>
  <c r="W52" i="23"/>
  <c r="V52" i="23"/>
  <c r="U52" i="23"/>
  <c r="T52" i="23"/>
  <c r="J52" i="23"/>
  <c r="I52" i="23"/>
  <c r="D49" i="23"/>
  <c r="C51" i="23"/>
  <c r="C50" i="23"/>
  <c r="P50" i="23" s="1"/>
  <c r="J49" i="23"/>
  <c r="I49" i="23"/>
  <c r="H49" i="23"/>
  <c r="E49" i="23"/>
  <c r="N46" i="23"/>
  <c r="K46" i="23"/>
  <c r="J46" i="23"/>
  <c r="I46" i="23"/>
  <c r="H46" i="23"/>
  <c r="G46" i="23"/>
  <c r="E46" i="23"/>
  <c r="C43" i="23"/>
  <c r="P43" i="23" s="1"/>
  <c r="E38" i="23"/>
  <c r="M35" i="23"/>
  <c r="E35" i="23"/>
  <c r="C33" i="23"/>
  <c r="K31" i="23"/>
  <c r="J31" i="23"/>
  <c r="I31" i="23"/>
  <c r="H31" i="23"/>
  <c r="E31" i="23"/>
  <c r="AE30" i="23"/>
  <c r="Z30" i="23"/>
  <c r="Y30" i="23"/>
  <c r="X30" i="23"/>
  <c r="W30" i="23"/>
  <c r="V30" i="23"/>
  <c r="U30" i="23"/>
  <c r="T30" i="23"/>
  <c r="C28" i="23"/>
  <c r="P28" i="23" s="1"/>
  <c r="C27" i="23"/>
  <c r="P27" i="23" s="1"/>
  <c r="C26" i="23"/>
  <c r="P26" i="23" s="1"/>
  <c r="C24" i="23"/>
  <c r="P24" i="23" s="1"/>
  <c r="C23" i="23"/>
  <c r="P23" i="23" s="1"/>
  <c r="C21" i="23"/>
  <c r="P21" i="23" s="1"/>
  <c r="C18" i="23"/>
  <c r="P18" i="23" s="1"/>
  <c r="AE16" i="23"/>
  <c r="Z16" i="23"/>
  <c r="Y16" i="23"/>
  <c r="X16" i="23"/>
  <c r="W16" i="23"/>
  <c r="V16" i="23"/>
  <c r="U16" i="23"/>
  <c r="T16" i="23"/>
  <c r="J16" i="23"/>
  <c r="I16" i="23"/>
  <c r="H16" i="23"/>
  <c r="E16" i="23"/>
  <c r="E130" i="23" s="1"/>
  <c r="E7" i="23"/>
  <c r="C11" i="23"/>
  <c r="P11" i="23" s="1"/>
  <c r="C10" i="23"/>
  <c r="P10" i="23" s="1"/>
  <c r="C9" i="23"/>
  <c r="M8" i="23"/>
  <c r="E8" i="23"/>
  <c r="J7" i="23"/>
  <c r="I7" i="23"/>
  <c r="H7" i="23"/>
  <c r="B1" i="23"/>
  <c r="AC2" i="41"/>
  <c r="AC2" i="40"/>
  <c r="AC2" i="39"/>
  <c r="AA140" i="2" l="1"/>
  <c r="AA101" i="2"/>
  <c r="AA162" i="2" s="1"/>
  <c r="E79" i="24"/>
  <c r="E136" i="24" s="1"/>
  <c r="Y6" i="23"/>
  <c r="G68" i="23"/>
  <c r="G67" i="23" s="1"/>
  <c r="T101" i="23"/>
  <c r="Y101" i="24"/>
  <c r="C166" i="24"/>
  <c r="AE101" i="18"/>
  <c r="U101" i="16"/>
  <c r="H30" i="14"/>
  <c r="N68" i="37"/>
  <c r="N67" i="37" s="1"/>
  <c r="U6" i="36"/>
  <c r="E68" i="36"/>
  <c r="E67" i="36" s="1"/>
  <c r="H68" i="36"/>
  <c r="H67" i="36" s="1"/>
  <c r="Y127" i="36"/>
  <c r="E165" i="35"/>
  <c r="T127" i="33"/>
  <c r="E101" i="31"/>
  <c r="E162" i="31" s="1"/>
  <c r="E165" i="31"/>
  <c r="I127" i="30"/>
  <c r="J127" i="30"/>
  <c r="C168" i="30"/>
  <c r="I30" i="27"/>
  <c r="C133" i="26"/>
  <c r="P133" i="26" s="1"/>
  <c r="Y101" i="26"/>
  <c r="W101" i="26"/>
  <c r="AA104" i="3"/>
  <c r="AA102" i="3" s="1"/>
  <c r="E138" i="26"/>
  <c r="I68" i="33"/>
  <c r="I67" i="33" s="1"/>
  <c r="H101" i="29"/>
  <c r="J30" i="23"/>
  <c r="C168" i="20"/>
  <c r="T101" i="37"/>
  <c r="G101" i="36"/>
  <c r="H101" i="35"/>
  <c r="C49" i="34"/>
  <c r="Z101" i="32"/>
  <c r="X101" i="32"/>
  <c r="K68" i="31"/>
  <c r="K67" i="31" s="1"/>
  <c r="F101" i="31"/>
  <c r="AE101" i="31"/>
  <c r="C141" i="30"/>
  <c r="P141" i="30" s="1"/>
  <c r="Y6" i="27"/>
  <c r="G68" i="26"/>
  <c r="G67" i="26" s="1"/>
  <c r="J30" i="25"/>
  <c r="U127" i="25"/>
  <c r="E68" i="23"/>
  <c r="E67" i="23" s="1"/>
  <c r="E68" i="34"/>
  <c r="E67" i="34" s="1"/>
  <c r="E30" i="14"/>
  <c r="E131" i="14" s="1"/>
  <c r="J68" i="14"/>
  <c r="Z6" i="37"/>
  <c r="I127" i="37"/>
  <c r="E30" i="36"/>
  <c r="E131" i="36" s="1"/>
  <c r="V101" i="33"/>
  <c r="V101" i="25"/>
  <c r="I68" i="16"/>
  <c r="I67" i="16" s="1"/>
  <c r="T101" i="19"/>
  <c r="Y101" i="16"/>
  <c r="C168" i="15"/>
  <c r="X6" i="37"/>
  <c r="Y6" i="36"/>
  <c r="L68" i="36"/>
  <c r="L67" i="36" s="1"/>
  <c r="H127" i="36"/>
  <c r="V127" i="30"/>
  <c r="G68" i="36"/>
  <c r="G67" i="36" s="1"/>
  <c r="AE6" i="21"/>
  <c r="X101" i="21"/>
  <c r="I68" i="23"/>
  <c r="I67" i="23" s="1"/>
  <c r="G68" i="24"/>
  <c r="G67" i="24" s="1"/>
  <c r="T6" i="20"/>
  <c r="J68" i="23"/>
  <c r="J67" i="23" s="1"/>
  <c r="E34" i="24"/>
  <c r="E30" i="24" s="1"/>
  <c r="E131" i="24" s="1"/>
  <c r="H68" i="24"/>
  <c r="H67" i="24" s="1"/>
  <c r="V101" i="20"/>
  <c r="C61" i="17"/>
  <c r="C137" i="17"/>
  <c r="P137" i="17" s="1"/>
  <c r="C168" i="17"/>
  <c r="W6" i="14"/>
  <c r="K68" i="36"/>
  <c r="K67" i="36" s="1"/>
  <c r="N68" i="36"/>
  <c r="N67" i="36" s="1"/>
  <c r="I68" i="35"/>
  <c r="I67" i="35" s="1"/>
  <c r="T101" i="35"/>
  <c r="J68" i="34"/>
  <c r="J67" i="34" s="1"/>
  <c r="N68" i="33"/>
  <c r="N67" i="33" s="1"/>
  <c r="I127" i="32"/>
  <c r="H127" i="31"/>
  <c r="X127" i="30"/>
  <c r="W101" i="29"/>
  <c r="N68" i="28"/>
  <c r="N67" i="28" s="1"/>
  <c r="I79" i="27"/>
  <c r="G101" i="27"/>
  <c r="J68" i="26"/>
  <c r="J67" i="26" s="1"/>
  <c r="C141" i="26"/>
  <c r="P141" i="26" s="1"/>
  <c r="AE127" i="26"/>
  <c r="AA34" i="2"/>
  <c r="W127" i="23"/>
  <c r="U101" i="17"/>
  <c r="E165" i="16"/>
  <c r="U127" i="15"/>
  <c r="X101" i="37"/>
  <c r="T101" i="36"/>
  <c r="H30" i="33"/>
  <c r="H30" i="32"/>
  <c r="G101" i="31"/>
  <c r="H101" i="27"/>
  <c r="E165" i="27"/>
  <c r="K68" i="26"/>
  <c r="K67" i="26" s="1"/>
  <c r="J68" i="25"/>
  <c r="AE101" i="25"/>
  <c r="Y127" i="25"/>
  <c r="U127" i="24"/>
  <c r="V6" i="20"/>
  <c r="W101" i="19"/>
  <c r="V101" i="18"/>
  <c r="Y127" i="18"/>
  <c r="I30" i="17"/>
  <c r="J101" i="16"/>
  <c r="V6" i="15"/>
  <c r="X101" i="15"/>
  <c r="G101" i="14"/>
  <c r="J68" i="35"/>
  <c r="J67" i="35" s="1"/>
  <c r="E79" i="34"/>
  <c r="E136" i="34" s="1"/>
  <c r="AE127" i="33"/>
  <c r="J127" i="32"/>
  <c r="J79" i="27"/>
  <c r="E30" i="25"/>
  <c r="E131" i="25" s="1"/>
  <c r="G101" i="25"/>
  <c r="C145" i="37"/>
  <c r="P145" i="37" s="1"/>
  <c r="AA134" i="1"/>
  <c r="X6" i="20"/>
  <c r="E34" i="31"/>
  <c r="E30" i="31" s="1"/>
  <c r="E131" i="31" s="1"/>
  <c r="Z127" i="30"/>
  <c r="AE127" i="30"/>
  <c r="X101" i="29"/>
  <c r="G68" i="28"/>
  <c r="G67" i="28" s="1"/>
  <c r="C46" i="27"/>
  <c r="U101" i="26"/>
  <c r="C146" i="28"/>
  <c r="U6" i="23"/>
  <c r="H79" i="23"/>
  <c r="W6" i="19"/>
  <c r="V6" i="23"/>
  <c r="T6" i="24"/>
  <c r="L68" i="24"/>
  <c r="L67" i="24" s="1"/>
  <c r="T127" i="24"/>
  <c r="C148" i="21"/>
  <c r="P148" i="21" s="1"/>
  <c r="C137" i="21"/>
  <c r="P137" i="21" s="1"/>
  <c r="Y101" i="19"/>
  <c r="V127" i="19"/>
  <c r="C137" i="18"/>
  <c r="C168" i="18"/>
  <c r="C49" i="17"/>
  <c r="X101" i="17"/>
  <c r="J127" i="17"/>
  <c r="I101" i="16"/>
  <c r="C137" i="16"/>
  <c r="C147" i="16"/>
  <c r="P147" i="16" s="1"/>
  <c r="J68" i="15"/>
  <c r="J67" i="15" s="1"/>
  <c r="Z101" i="15"/>
  <c r="AE6" i="14"/>
  <c r="H30" i="37"/>
  <c r="T6" i="35"/>
  <c r="X101" i="35"/>
  <c r="U127" i="35"/>
  <c r="G68" i="33"/>
  <c r="G67" i="33" s="1"/>
  <c r="C147" i="33"/>
  <c r="P147" i="33" s="1"/>
  <c r="V101" i="31"/>
  <c r="U127" i="31"/>
  <c r="H68" i="29"/>
  <c r="H67" i="29" s="1"/>
  <c r="H66" i="29" s="1"/>
  <c r="AE101" i="29"/>
  <c r="C168" i="29"/>
  <c r="T101" i="27"/>
  <c r="T127" i="26"/>
  <c r="AE127" i="25"/>
  <c r="C137" i="25"/>
  <c r="P137" i="25" s="1"/>
  <c r="H79" i="24"/>
  <c r="J79" i="23"/>
  <c r="C137" i="23"/>
  <c r="P137" i="23" s="1"/>
  <c r="E68" i="16"/>
  <c r="E67" i="16" s="1"/>
  <c r="H127" i="16"/>
  <c r="C59" i="14"/>
  <c r="J101" i="14"/>
  <c r="E165" i="14"/>
  <c r="Z101" i="37"/>
  <c r="W127" i="35"/>
  <c r="I127" i="35"/>
  <c r="P137" i="34"/>
  <c r="C147" i="34"/>
  <c r="P147" i="34" s="1"/>
  <c r="C168" i="34"/>
  <c r="T101" i="32"/>
  <c r="W101" i="31"/>
  <c r="C146" i="30"/>
  <c r="H30" i="29"/>
  <c r="W101" i="28"/>
  <c r="E34" i="26"/>
  <c r="AA138" i="2"/>
  <c r="P7" i="53"/>
  <c r="AA128" i="1"/>
  <c r="AA127" i="1" s="1"/>
  <c r="AA30" i="2"/>
  <c r="AA131" i="2" s="1"/>
  <c r="AA128" i="2" s="1"/>
  <c r="J6" i="23"/>
  <c r="AA79" i="2"/>
  <c r="AA136" i="2" s="1"/>
  <c r="AA34" i="3"/>
  <c r="AA46" i="3"/>
  <c r="AA52" i="3"/>
  <c r="N127" i="53"/>
  <c r="P93" i="53"/>
  <c r="P90" i="53" s="1"/>
  <c r="P79" i="53" s="1"/>
  <c r="P34" i="53"/>
  <c r="AA7" i="3"/>
  <c r="AA128" i="5"/>
  <c r="AA6" i="1"/>
  <c r="AA160" i="1" s="1"/>
  <c r="AA130" i="3"/>
  <c r="AA132" i="3"/>
  <c r="AA68" i="3"/>
  <c r="AA6" i="5"/>
  <c r="AA160" i="5" s="1"/>
  <c r="C147" i="21"/>
  <c r="C137" i="19"/>
  <c r="P137" i="19" s="1"/>
  <c r="E165" i="19"/>
  <c r="L67" i="14"/>
  <c r="L135" i="14" s="1"/>
  <c r="G8" i="23"/>
  <c r="G7" i="23" s="1"/>
  <c r="G129" i="23" s="1"/>
  <c r="D9" i="58"/>
  <c r="D10" i="58"/>
  <c r="D11" i="58"/>
  <c r="D12" i="55"/>
  <c r="C13" i="23"/>
  <c r="D14" i="56"/>
  <c r="D15" i="57"/>
  <c r="N16" i="23"/>
  <c r="N130" i="23" s="1"/>
  <c r="D17" i="58"/>
  <c r="D18" i="58"/>
  <c r="D19" i="55"/>
  <c r="C20" i="23"/>
  <c r="P20" i="23" s="1"/>
  <c r="D20" i="56"/>
  <c r="D21" i="57"/>
  <c r="D22" i="58"/>
  <c r="D23" i="58"/>
  <c r="M31" i="23"/>
  <c r="D33" i="57"/>
  <c r="D31" i="57" s="1"/>
  <c r="D36" i="58"/>
  <c r="D38" i="23"/>
  <c r="C38" i="23" s="1"/>
  <c r="L38" i="23"/>
  <c r="D39" i="56"/>
  <c r="C44" i="23"/>
  <c r="P44" i="23" s="1"/>
  <c r="D45" i="55"/>
  <c r="L46" i="23"/>
  <c r="D48" i="56"/>
  <c r="D46" i="56" s="1"/>
  <c r="D54" i="55"/>
  <c r="C57" i="23"/>
  <c r="P57" i="23" s="1"/>
  <c r="D60" i="57"/>
  <c r="D63" i="57"/>
  <c r="D70" i="57"/>
  <c r="D82" i="55"/>
  <c r="C85" i="23"/>
  <c r="P85" i="23" s="1"/>
  <c r="D85" i="56"/>
  <c r="D86" i="57"/>
  <c r="D88" i="57"/>
  <c r="D92" i="56"/>
  <c r="F93" i="23"/>
  <c r="F90" i="23" s="1"/>
  <c r="D98" i="56"/>
  <c r="L137" i="23"/>
  <c r="D100" i="56"/>
  <c r="D137" i="56" s="1"/>
  <c r="D103" i="55"/>
  <c r="D104" i="58"/>
  <c r="M102" i="23"/>
  <c r="M139" i="23" s="1"/>
  <c r="D105" i="57"/>
  <c r="D107" i="56"/>
  <c r="D108" i="55"/>
  <c r="N141" i="23"/>
  <c r="D109" i="58"/>
  <c r="D141" i="58" s="1"/>
  <c r="I30" i="24"/>
  <c r="G135" i="21"/>
  <c r="AE101" i="19"/>
  <c r="T4" i="18"/>
  <c r="I127" i="15"/>
  <c r="I79" i="31"/>
  <c r="V127" i="31"/>
  <c r="J67" i="27"/>
  <c r="J66" i="27" s="1"/>
  <c r="J79" i="25"/>
  <c r="G8" i="24"/>
  <c r="E10" i="58"/>
  <c r="E15" i="57"/>
  <c r="E20" i="56"/>
  <c r="E21" i="57"/>
  <c r="E22" i="58"/>
  <c r="E24" i="58"/>
  <c r="E26" i="55"/>
  <c r="E28" i="55"/>
  <c r="E29" i="56"/>
  <c r="K35" i="24"/>
  <c r="E37" i="55"/>
  <c r="E40" i="57"/>
  <c r="E41" i="58"/>
  <c r="C44" i="24"/>
  <c r="P44" i="24" s="1"/>
  <c r="E50" i="56"/>
  <c r="E54" i="55"/>
  <c r="E56" i="55"/>
  <c r="E57" i="56"/>
  <c r="M55" i="24"/>
  <c r="M52" i="24" s="1"/>
  <c r="M132" i="24" s="1"/>
  <c r="E58" i="57"/>
  <c r="E62" i="57"/>
  <c r="E64" i="57"/>
  <c r="E72" i="57"/>
  <c r="E82" i="55"/>
  <c r="C85" i="24"/>
  <c r="P85" i="24" s="1"/>
  <c r="E85" i="56"/>
  <c r="E87" i="55"/>
  <c r="E88" i="57"/>
  <c r="E92" i="56"/>
  <c r="F93" i="24"/>
  <c r="F90" i="24" s="1"/>
  <c r="E95" i="58"/>
  <c r="E96" i="56"/>
  <c r="E97" i="58"/>
  <c r="L137" i="24"/>
  <c r="E100" i="56"/>
  <c r="E137" i="56" s="1"/>
  <c r="K102" i="24"/>
  <c r="K139" i="24" s="1"/>
  <c r="E103" i="55"/>
  <c r="E104" i="58"/>
  <c r="L106" i="24"/>
  <c r="L140" i="24" s="1"/>
  <c r="E107" i="56"/>
  <c r="C109" i="24"/>
  <c r="P109" i="24" s="1"/>
  <c r="N141" i="24"/>
  <c r="E109" i="58"/>
  <c r="E141" i="58" s="1"/>
  <c r="K8" i="25"/>
  <c r="F9" i="55"/>
  <c r="F11" i="55"/>
  <c r="F14" i="57"/>
  <c r="F19" i="56"/>
  <c r="F23" i="55"/>
  <c r="C25" i="25"/>
  <c r="P25" i="25" s="1"/>
  <c r="F26" i="56"/>
  <c r="F27" i="56"/>
  <c r="F28" i="56"/>
  <c r="F29" i="57"/>
  <c r="N31" i="25"/>
  <c r="F33" i="58"/>
  <c r="F31" i="58" s="1"/>
  <c r="F36" i="55"/>
  <c r="L35" i="25"/>
  <c r="F37" i="56"/>
  <c r="F39" i="57"/>
  <c r="N38" i="25"/>
  <c r="F40" i="58"/>
  <c r="C42" i="25"/>
  <c r="P42" i="25" s="1"/>
  <c r="F44" i="55"/>
  <c r="F45" i="56"/>
  <c r="F46" i="25"/>
  <c r="F50" i="57"/>
  <c r="N49" i="25"/>
  <c r="F51" i="58"/>
  <c r="C54" i="25"/>
  <c r="P54" i="25" s="1"/>
  <c r="F60" i="58"/>
  <c r="F63" i="58"/>
  <c r="C71" i="25"/>
  <c r="P71" i="25" s="1"/>
  <c r="C73" i="25"/>
  <c r="P73" i="25" s="1"/>
  <c r="M74" i="25"/>
  <c r="F76" i="57"/>
  <c r="F77" i="58"/>
  <c r="F81" i="56"/>
  <c r="F84" i="56"/>
  <c r="F87" i="56"/>
  <c r="C91" i="25"/>
  <c r="P91" i="25" s="1"/>
  <c r="F92" i="57"/>
  <c r="M93" i="25"/>
  <c r="M90" i="25" s="1"/>
  <c r="F94" i="57"/>
  <c r="K93" i="25"/>
  <c r="K90" i="25" s="1"/>
  <c r="F95" i="55"/>
  <c r="C96" i="25"/>
  <c r="P96" i="25" s="1"/>
  <c r="F96" i="57"/>
  <c r="F97" i="55"/>
  <c r="F98" i="57"/>
  <c r="M137" i="25"/>
  <c r="F100" i="57"/>
  <c r="F137" i="57" s="1"/>
  <c r="F104" i="55"/>
  <c r="F105" i="58"/>
  <c r="F108" i="56"/>
  <c r="L8" i="26"/>
  <c r="G9" i="56"/>
  <c r="G12" i="57"/>
  <c r="G14" i="58"/>
  <c r="G15" i="55"/>
  <c r="L16" i="26"/>
  <c r="L130" i="26" s="1"/>
  <c r="G17" i="56"/>
  <c r="G19" i="57"/>
  <c r="G20" i="58"/>
  <c r="C22" i="26"/>
  <c r="P22" i="26" s="1"/>
  <c r="G22" i="56"/>
  <c r="G26" i="57"/>
  <c r="K31" i="26"/>
  <c r="G33" i="55"/>
  <c r="G31" i="55" s="1"/>
  <c r="C36" i="26"/>
  <c r="P36" i="26" s="1"/>
  <c r="F35" i="26"/>
  <c r="M35" i="26"/>
  <c r="G37" i="57"/>
  <c r="G39" i="58"/>
  <c r="C41" i="26"/>
  <c r="P41" i="26" s="1"/>
  <c r="G42" i="5"/>
  <c r="G46" i="26"/>
  <c r="N46" i="26"/>
  <c r="G48" i="58"/>
  <c r="G46" i="58" s="1"/>
  <c r="K49" i="26"/>
  <c r="G51" i="55"/>
  <c r="G56" i="57"/>
  <c r="G57" i="58"/>
  <c r="G60" i="55"/>
  <c r="K61" i="26"/>
  <c r="K59" i="26" s="1"/>
  <c r="K133" i="26" s="1"/>
  <c r="G62" i="55"/>
  <c r="G64" i="55"/>
  <c r="G75" i="57"/>
  <c r="G77" i="55"/>
  <c r="C81" i="26"/>
  <c r="P81" i="26" s="1"/>
  <c r="G82" i="57"/>
  <c r="G84" i="57"/>
  <c r="G85" i="58"/>
  <c r="G92" i="58"/>
  <c r="N93" i="26"/>
  <c r="N90" i="26" s="1"/>
  <c r="G94" i="58"/>
  <c r="G95" i="56"/>
  <c r="G99" i="58"/>
  <c r="M102" i="26"/>
  <c r="M139" i="26" s="1"/>
  <c r="G103" i="57"/>
  <c r="G105" i="55"/>
  <c r="N106" i="26"/>
  <c r="N140" i="26" s="1"/>
  <c r="G107" i="58"/>
  <c r="L141" i="26"/>
  <c r="G109" i="56"/>
  <c r="G141" i="56" s="1"/>
  <c r="F8" i="27"/>
  <c r="H10" i="57"/>
  <c r="H11" i="57"/>
  <c r="H12" i="58"/>
  <c r="C15" i="27"/>
  <c r="P15" i="27" s="1"/>
  <c r="H15" i="56"/>
  <c r="H20" i="55"/>
  <c r="C21" i="27"/>
  <c r="P21" i="27" s="1"/>
  <c r="H21" i="56"/>
  <c r="H22" i="57"/>
  <c r="H23" i="57"/>
  <c r="H24" i="57"/>
  <c r="H25" i="58"/>
  <c r="H27" i="58"/>
  <c r="L31" i="27"/>
  <c r="H33" i="56"/>
  <c r="H31" i="56" s="1"/>
  <c r="H39" i="55"/>
  <c r="H41" i="57"/>
  <c r="H42" i="58"/>
  <c r="H44" i="57"/>
  <c r="H45" i="58"/>
  <c r="L49" i="27"/>
  <c r="H51" i="56"/>
  <c r="H56" i="58"/>
  <c r="H58" i="56"/>
  <c r="L61" i="27"/>
  <c r="L59" i="27" s="1"/>
  <c r="L133" i="27" s="1"/>
  <c r="H62" i="56"/>
  <c r="H64" i="56"/>
  <c r="H81" i="58"/>
  <c r="H84" i="58"/>
  <c r="L83" i="27"/>
  <c r="L80" i="27" s="1"/>
  <c r="H86" i="56"/>
  <c r="H87" i="58"/>
  <c r="H92" i="55"/>
  <c r="H96" i="55"/>
  <c r="H97" i="57"/>
  <c r="H104" i="57"/>
  <c r="C108" i="27"/>
  <c r="P108" i="27" s="1"/>
  <c r="M141" i="27"/>
  <c r="H109" i="57"/>
  <c r="H141" i="57" s="1"/>
  <c r="I9" i="58"/>
  <c r="I18" i="58"/>
  <c r="C20" i="28"/>
  <c r="P20" i="28" s="1"/>
  <c r="I20" i="56"/>
  <c r="I23" i="58"/>
  <c r="I25" i="55"/>
  <c r="I26" i="55"/>
  <c r="I28" i="55"/>
  <c r="C29" i="28"/>
  <c r="P29" i="28" s="1"/>
  <c r="I29" i="56"/>
  <c r="F31" i="28"/>
  <c r="M31" i="28"/>
  <c r="I33" i="57"/>
  <c r="I31" i="57" s="1"/>
  <c r="I36" i="58"/>
  <c r="C39" i="28"/>
  <c r="P39" i="28" s="1"/>
  <c r="F38" i="28"/>
  <c r="M38" i="28"/>
  <c r="I40" i="57"/>
  <c r="I41" i="58"/>
  <c r="C44" i="28"/>
  <c r="P44" i="28" s="1"/>
  <c r="I50" i="56"/>
  <c r="F49" i="28"/>
  <c r="M49" i="28"/>
  <c r="I51" i="57"/>
  <c r="I53" i="58"/>
  <c r="I56" i="55"/>
  <c r="C57" i="28"/>
  <c r="P57" i="28" s="1"/>
  <c r="F55" i="28"/>
  <c r="F52" i="28" s="1"/>
  <c r="F132" i="28" s="1"/>
  <c r="I60" i="57"/>
  <c r="I63" i="57"/>
  <c r="I64" i="57"/>
  <c r="I72" i="57"/>
  <c r="I82" i="55"/>
  <c r="I85" i="56"/>
  <c r="I87" i="55"/>
  <c r="I91" i="56"/>
  <c r="F93" i="28"/>
  <c r="F90" i="28" s="1"/>
  <c r="I98" i="56"/>
  <c r="L137" i="28"/>
  <c r="I100" i="56"/>
  <c r="I137" i="56" s="1"/>
  <c r="C104" i="28"/>
  <c r="P104" i="28" s="1"/>
  <c r="I105" i="57"/>
  <c r="L106" i="28"/>
  <c r="L140" i="28" s="1"/>
  <c r="I107" i="56"/>
  <c r="I108" i="55"/>
  <c r="K8" i="29"/>
  <c r="J9" i="55"/>
  <c r="C12" i="29"/>
  <c r="P12" i="29" s="1"/>
  <c r="M7" i="29"/>
  <c r="M129" i="29" s="1"/>
  <c r="J14" i="57"/>
  <c r="J15" i="58"/>
  <c r="J18" i="55"/>
  <c r="C19" i="29"/>
  <c r="P19" i="29" s="1"/>
  <c r="J19" i="56"/>
  <c r="J22" i="55"/>
  <c r="J24" i="55"/>
  <c r="J25" i="56"/>
  <c r="J26" i="56"/>
  <c r="L35" i="29"/>
  <c r="J37" i="56"/>
  <c r="J39" i="57"/>
  <c r="J41" i="55"/>
  <c r="C42" i="29"/>
  <c r="P42" i="29" s="1"/>
  <c r="J44" i="55"/>
  <c r="J45" i="56"/>
  <c r="M46" i="29"/>
  <c r="J48" i="57"/>
  <c r="J46" i="57" s="1"/>
  <c r="G49" i="29"/>
  <c r="J53" i="55"/>
  <c r="J54" i="56"/>
  <c r="J57" i="57"/>
  <c r="J58" i="58"/>
  <c r="J60" i="58"/>
  <c r="N61" i="29"/>
  <c r="N59" i="29" s="1"/>
  <c r="N133" i="29" s="1"/>
  <c r="J62" i="58"/>
  <c r="J63" i="58"/>
  <c r="J64" i="58"/>
  <c r="C73" i="29"/>
  <c r="P73" i="29" s="1"/>
  <c r="J81" i="56"/>
  <c r="J84" i="56"/>
  <c r="J87" i="56"/>
  <c r="J91" i="57"/>
  <c r="J94" i="57"/>
  <c r="C96" i="29"/>
  <c r="P96" i="29" s="1"/>
  <c r="J97" i="55"/>
  <c r="J98" i="57"/>
  <c r="M137" i="29"/>
  <c r="J100" i="57"/>
  <c r="J137" i="57" s="1"/>
  <c r="J104" i="55"/>
  <c r="J105" i="58"/>
  <c r="J108" i="56"/>
  <c r="K141" i="29"/>
  <c r="J109" i="55"/>
  <c r="J141" i="55" s="1"/>
  <c r="C9" i="30"/>
  <c r="P9" i="30" s="1"/>
  <c r="K9" i="56"/>
  <c r="K11" i="56"/>
  <c r="K15" i="55"/>
  <c r="C17" i="30"/>
  <c r="P17" i="30" s="1"/>
  <c r="K18" i="56"/>
  <c r="K21" i="55"/>
  <c r="K23" i="56"/>
  <c r="K24" i="56"/>
  <c r="K25" i="57"/>
  <c r="K27" i="57"/>
  <c r="K28" i="57"/>
  <c r="K29" i="58"/>
  <c r="C36" i="30"/>
  <c r="P36" i="30" s="1"/>
  <c r="K38" i="30"/>
  <c r="K40" i="55"/>
  <c r="C41" i="30"/>
  <c r="P41" i="30" s="1"/>
  <c r="K42" i="5"/>
  <c r="K45" i="57"/>
  <c r="N46" i="30"/>
  <c r="K48" i="58"/>
  <c r="K46" i="58" s="1"/>
  <c r="K53" i="56"/>
  <c r="K54" i="57"/>
  <c r="K55" i="30"/>
  <c r="K58" i="55"/>
  <c r="K60" i="55"/>
  <c r="K63" i="55"/>
  <c r="K64" i="55"/>
  <c r="F69" i="30"/>
  <c r="K75" i="57"/>
  <c r="K81" i="57"/>
  <c r="K86" i="55"/>
  <c r="C87" i="30"/>
  <c r="P87" i="30" s="1"/>
  <c r="K87" i="57"/>
  <c r="K91" i="58"/>
  <c r="N93" i="30"/>
  <c r="K94" i="58"/>
  <c r="F93" i="30"/>
  <c r="K96" i="58"/>
  <c r="K97" i="56"/>
  <c r="K98" i="58"/>
  <c r="N137" i="30"/>
  <c r="K100" i="58"/>
  <c r="K137" i="58" s="1"/>
  <c r="K108" i="57"/>
  <c r="L9" i="57"/>
  <c r="L11" i="57"/>
  <c r="L12" i="58"/>
  <c r="L14" i="55"/>
  <c r="L18" i="57"/>
  <c r="L19" i="58"/>
  <c r="C21" i="31"/>
  <c r="P21" i="31" s="1"/>
  <c r="L23" i="57"/>
  <c r="L24" i="57"/>
  <c r="L26" i="58"/>
  <c r="L28" i="58"/>
  <c r="L31" i="31"/>
  <c r="L33" i="56"/>
  <c r="L31" i="56" s="1"/>
  <c r="L36" i="57"/>
  <c r="N35" i="31"/>
  <c r="L37" i="58"/>
  <c r="L39" i="55"/>
  <c r="L40" i="56"/>
  <c r="K46" i="31"/>
  <c r="L48" i="55"/>
  <c r="L46" i="55" s="1"/>
  <c r="L50" i="55"/>
  <c r="L56" i="58"/>
  <c r="C58" i="31"/>
  <c r="P58" i="31" s="1"/>
  <c r="L60" i="56"/>
  <c r="L63" i="56"/>
  <c r="L64" i="56"/>
  <c r="L81" i="58"/>
  <c r="L84" i="58"/>
  <c r="C86" i="31"/>
  <c r="P86" i="31" s="1"/>
  <c r="L83" i="31"/>
  <c r="L86" i="56"/>
  <c r="L87" i="58"/>
  <c r="L96" i="55"/>
  <c r="L97" i="57"/>
  <c r="L99" i="55"/>
  <c r="K137" i="31"/>
  <c r="L100" i="55"/>
  <c r="L137" i="55" s="1"/>
  <c r="C103" i="31"/>
  <c r="P103" i="31" s="1"/>
  <c r="N102" i="31"/>
  <c r="N139" i="31" s="1"/>
  <c r="L103" i="58"/>
  <c r="L104" i="57"/>
  <c r="L105" i="56"/>
  <c r="L107" i="55"/>
  <c r="L108" i="58"/>
  <c r="M9" i="58"/>
  <c r="M11" i="58"/>
  <c r="C14" i="32"/>
  <c r="P14" i="32" s="1"/>
  <c r="M15" i="57"/>
  <c r="N16" i="32"/>
  <c r="N130" i="32" s="1"/>
  <c r="M17" i="58"/>
  <c r="M19" i="55"/>
  <c r="M20" i="56"/>
  <c r="M22" i="58"/>
  <c r="M24" i="58"/>
  <c r="M26" i="55"/>
  <c r="M28" i="55"/>
  <c r="M29" i="56"/>
  <c r="F31" i="32"/>
  <c r="M31" i="32"/>
  <c r="M33" i="57"/>
  <c r="M31" i="57" s="1"/>
  <c r="M36" i="58"/>
  <c r="C39" i="32"/>
  <c r="P39" i="32" s="1"/>
  <c r="F38" i="32"/>
  <c r="M38" i="32"/>
  <c r="M40" i="57"/>
  <c r="M41" i="58"/>
  <c r="C44" i="32"/>
  <c r="P44" i="32" s="1"/>
  <c r="M50" i="56"/>
  <c r="M53" i="58"/>
  <c r="M54" i="55"/>
  <c r="M56" i="55"/>
  <c r="M58" i="57"/>
  <c r="M61" i="32"/>
  <c r="M59" i="32" s="1"/>
  <c r="M133" i="32" s="1"/>
  <c r="M62" i="57"/>
  <c r="M64" i="57"/>
  <c r="M77" i="57"/>
  <c r="M81" i="55"/>
  <c r="M84" i="55"/>
  <c r="C85" i="32"/>
  <c r="P85" i="32" s="1"/>
  <c r="M85" i="56"/>
  <c r="M86" i="57"/>
  <c r="M88" i="57"/>
  <c r="M92" i="56"/>
  <c r="F93" i="32"/>
  <c r="F90" i="32" s="1"/>
  <c r="M98" i="56"/>
  <c r="L137" i="32"/>
  <c r="M100" i="56"/>
  <c r="M137" i="56" s="1"/>
  <c r="C104" i="32"/>
  <c r="P104" i="32" s="1"/>
  <c r="M105" i="57"/>
  <c r="L106" i="32"/>
  <c r="L140" i="32" s="1"/>
  <c r="M107" i="56"/>
  <c r="M108" i="55"/>
  <c r="N141" i="32"/>
  <c r="M109" i="58"/>
  <c r="M141" i="58" s="1"/>
  <c r="K8" i="33"/>
  <c r="N9" i="55"/>
  <c r="N11" i="55"/>
  <c r="M7" i="33"/>
  <c r="M129" i="33" s="1"/>
  <c r="N14" i="57"/>
  <c r="N20" i="57"/>
  <c r="N21" i="58"/>
  <c r="N23" i="55"/>
  <c r="C25" i="33"/>
  <c r="P25" i="33" s="1"/>
  <c r="N26" i="56"/>
  <c r="G31" i="33"/>
  <c r="N36" i="55"/>
  <c r="N37" i="56"/>
  <c r="N39" i="57"/>
  <c r="N40" i="58"/>
  <c r="C42" i="33"/>
  <c r="P42" i="33" s="1"/>
  <c r="N45" i="56"/>
  <c r="M46" i="33"/>
  <c r="N48" i="57"/>
  <c r="N46" i="57" s="1"/>
  <c r="G49" i="33"/>
  <c r="N53" i="55"/>
  <c r="C54" i="33"/>
  <c r="P54" i="33" s="1"/>
  <c r="N57" i="57"/>
  <c r="N58" i="58"/>
  <c r="N61" i="33"/>
  <c r="N59" i="33" s="1"/>
  <c r="N133" i="33" s="1"/>
  <c r="N62" i="58"/>
  <c r="N63" i="58"/>
  <c r="N64" i="58"/>
  <c r="N81" i="56"/>
  <c r="N84" i="56"/>
  <c r="N87" i="56"/>
  <c r="N91" i="57"/>
  <c r="N94" i="57"/>
  <c r="C96" i="33"/>
  <c r="P96" i="33" s="1"/>
  <c r="N97" i="55"/>
  <c r="C98" i="33"/>
  <c r="P98" i="33" s="1"/>
  <c r="N98" i="57"/>
  <c r="N99" i="57"/>
  <c r="N100" i="57"/>
  <c r="N137" i="57" s="1"/>
  <c r="N103" i="56"/>
  <c r="N104" i="55"/>
  <c r="N105" i="58"/>
  <c r="N108" i="56"/>
  <c r="O10" i="56"/>
  <c r="O11" i="56"/>
  <c r="O19" i="57"/>
  <c r="O20" i="58"/>
  <c r="C22" i="34"/>
  <c r="P22" i="34" s="1"/>
  <c r="O22" i="56"/>
  <c r="O27" i="57"/>
  <c r="O28" i="57"/>
  <c r="O29" i="58"/>
  <c r="O36" i="56"/>
  <c r="K38" i="34"/>
  <c r="O40" i="55"/>
  <c r="O41" i="56"/>
  <c r="O42" i="5"/>
  <c r="O44" i="56"/>
  <c r="O45" i="57"/>
  <c r="N46" i="34"/>
  <c r="O48" i="58"/>
  <c r="O46" i="58" s="1"/>
  <c r="K49" i="34"/>
  <c r="O51" i="55"/>
  <c r="C53" i="34"/>
  <c r="P53" i="34" s="1"/>
  <c r="O53" i="56"/>
  <c r="O54" i="57"/>
  <c r="O56" i="57"/>
  <c r="O57" i="58"/>
  <c r="O60" i="55"/>
  <c r="O63" i="55"/>
  <c r="O75" i="57"/>
  <c r="O77" i="55"/>
  <c r="C81" i="34"/>
  <c r="P81" i="34" s="1"/>
  <c r="O82" i="57"/>
  <c r="O84" i="57"/>
  <c r="O85" i="58"/>
  <c r="C87" i="34"/>
  <c r="P87" i="34" s="1"/>
  <c r="O87" i="57"/>
  <c r="O91" i="58"/>
  <c r="O92" i="58"/>
  <c r="O96" i="58"/>
  <c r="O97" i="56"/>
  <c r="O99" i="58"/>
  <c r="M102" i="34"/>
  <c r="M139" i="34" s="1"/>
  <c r="O103" i="57"/>
  <c r="O105" i="55"/>
  <c r="N106" i="34"/>
  <c r="N140" i="34" s="1"/>
  <c r="O107" i="58"/>
  <c r="P15" i="56"/>
  <c r="M16" i="35"/>
  <c r="M130" i="35" s="1"/>
  <c r="P17" i="57"/>
  <c r="P18" i="57"/>
  <c r="P19" i="58"/>
  <c r="C21" i="35"/>
  <c r="P21" i="35" s="1"/>
  <c r="P21" i="56"/>
  <c r="P22" i="57"/>
  <c r="P26" i="58"/>
  <c r="P28" i="58"/>
  <c r="L31" i="35"/>
  <c r="P33" i="56"/>
  <c r="P31" i="56" s="1"/>
  <c r="P36" i="57"/>
  <c r="P40" i="56"/>
  <c r="P42" i="58"/>
  <c r="P44" i="57"/>
  <c r="P45" i="58"/>
  <c r="K46" i="35"/>
  <c r="P48" i="55"/>
  <c r="P46" i="55" s="1"/>
  <c r="P50" i="55"/>
  <c r="P53" i="57"/>
  <c r="P54" i="58"/>
  <c r="P56" i="58"/>
  <c r="L55" i="35"/>
  <c r="P58" i="56"/>
  <c r="L61" i="35"/>
  <c r="P62" i="56"/>
  <c r="P73" i="57"/>
  <c r="P77" i="56"/>
  <c r="P82" i="58"/>
  <c r="P84" i="58"/>
  <c r="P85" i="55"/>
  <c r="P86" i="56"/>
  <c r="P87" i="58"/>
  <c r="P92" i="55"/>
  <c r="P94" i="55"/>
  <c r="P95" i="57"/>
  <c r="P96" i="55"/>
  <c r="C97" i="35"/>
  <c r="P97" i="35" s="1"/>
  <c r="P97" i="57"/>
  <c r="P98" i="55"/>
  <c r="P99" i="55"/>
  <c r="K137" i="35"/>
  <c r="P100" i="55"/>
  <c r="P137" i="55" s="1"/>
  <c r="P103" i="58"/>
  <c r="P105" i="56"/>
  <c r="C108" i="35"/>
  <c r="P108" i="35" s="1"/>
  <c r="P108" i="58"/>
  <c r="M141" i="35"/>
  <c r="P109" i="57"/>
  <c r="P141" i="57" s="1"/>
  <c r="G8" i="36"/>
  <c r="Q10" i="58"/>
  <c r="Q12" i="55"/>
  <c r="L13" i="36"/>
  <c r="Q14" i="56"/>
  <c r="N16" i="36"/>
  <c r="N130" i="36" s="1"/>
  <c r="Q17" i="58"/>
  <c r="Q19" i="55"/>
  <c r="Q20" i="56"/>
  <c r="Q22" i="58"/>
  <c r="Q24" i="58"/>
  <c r="Q25" i="55"/>
  <c r="Q26" i="55"/>
  <c r="Q27" i="55"/>
  <c r="Q28" i="55"/>
  <c r="Q29" i="56"/>
  <c r="F31" i="36"/>
  <c r="Q33" i="57"/>
  <c r="Q31" i="57" s="1"/>
  <c r="Q36" i="58"/>
  <c r="Q39" i="56"/>
  <c r="Q42" i="55"/>
  <c r="Q44" i="58"/>
  <c r="Q45" i="55"/>
  <c r="L46" i="36"/>
  <c r="Q48" i="56"/>
  <c r="Q46" i="56" s="1"/>
  <c r="Q50" i="56"/>
  <c r="Q54" i="55"/>
  <c r="Q56" i="55"/>
  <c r="Q57" i="56"/>
  <c r="M55" i="36"/>
  <c r="Q58" i="57"/>
  <c r="M61" i="36"/>
  <c r="Q62" i="57"/>
  <c r="Q64" i="57"/>
  <c r="C75" i="36"/>
  <c r="P75" i="36" s="1"/>
  <c r="Q82" i="55"/>
  <c r="Q84" i="55"/>
  <c r="Q87" i="55"/>
  <c r="Q91" i="56"/>
  <c r="L93" i="36"/>
  <c r="Q94" i="56"/>
  <c r="Q99" i="56"/>
  <c r="C104" i="36"/>
  <c r="P104" i="36" s="1"/>
  <c r="Q105" i="57"/>
  <c r="L106" i="36"/>
  <c r="L140" i="36" s="1"/>
  <c r="Q107" i="56"/>
  <c r="Q108" i="55"/>
  <c r="C5" i="37"/>
  <c r="P5" i="37" s="1"/>
  <c r="R12" i="56"/>
  <c r="R15" i="58"/>
  <c r="K16" i="37"/>
  <c r="K130" i="37" s="1"/>
  <c r="R17" i="55"/>
  <c r="R18" i="55"/>
  <c r="R20" i="57"/>
  <c r="R21" i="58"/>
  <c r="R23" i="55"/>
  <c r="C25" i="37"/>
  <c r="P25" i="37" s="1"/>
  <c r="R26" i="56"/>
  <c r="R27" i="56"/>
  <c r="R28" i="56"/>
  <c r="R29" i="57"/>
  <c r="N31" i="37"/>
  <c r="R33" i="58"/>
  <c r="R31" i="58" s="1"/>
  <c r="G38" i="37"/>
  <c r="C42" i="37"/>
  <c r="P42" i="37" s="1"/>
  <c r="C45" i="37"/>
  <c r="P45" i="37" s="1"/>
  <c r="F46" i="37"/>
  <c r="R50" i="57"/>
  <c r="R51" i="58"/>
  <c r="C54" i="37"/>
  <c r="P54" i="37" s="1"/>
  <c r="R57" i="57"/>
  <c r="R76" i="57"/>
  <c r="R77" i="58"/>
  <c r="R81" i="56"/>
  <c r="R85" i="57"/>
  <c r="R87" i="56"/>
  <c r="C91" i="37"/>
  <c r="P91" i="37" s="1"/>
  <c r="R94" i="57"/>
  <c r="C96" i="37"/>
  <c r="P96" i="37" s="1"/>
  <c r="C98" i="37"/>
  <c r="P98" i="37" s="1"/>
  <c r="R99" i="57"/>
  <c r="R103" i="56"/>
  <c r="R105" i="58"/>
  <c r="S10" i="56"/>
  <c r="S11" i="56"/>
  <c r="S18" i="56"/>
  <c r="S24" i="56"/>
  <c r="K38" i="14"/>
  <c r="S40" i="55"/>
  <c r="S42" i="57"/>
  <c r="G46" i="14"/>
  <c r="S50" i="58"/>
  <c r="C53" i="14"/>
  <c r="P53" i="14" s="1"/>
  <c r="S56" i="57"/>
  <c r="S57" i="58"/>
  <c r="K61" i="14"/>
  <c r="K59" i="14" s="1"/>
  <c r="K133" i="14" s="1"/>
  <c r="S62" i="55"/>
  <c r="S81" i="57"/>
  <c r="K83" i="14"/>
  <c r="K80" i="14" s="1"/>
  <c r="S86" i="55"/>
  <c r="S87" i="57"/>
  <c r="S91" i="58"/>
  <c r="N93" i="14"/>
  <c r="N90" i="14" s="1"/>
  <c r="S94" i="58"/>
  <c r="S95" i="56"/>
  <c r="S99" i="58"/>
  <c r="M102" i="14"/>
  <c r="S103" i="57"/>
  <c r="S104" i="56"/>
  <c r="S105" i="55"/>
  <c r="N106" i="14"/>
  <c r="N140" i="14" s="1"/>
  <c r="S107" i="58"/>
  <c r="L141" i="14"/>
  <c r="S109" i="56"/>
  <c r="S141" i="56" s="1"/>
  <c r="F8" i="15"/>
  <c r="F7" i="15" s="1"/>
  <c r="T10" i="57"/>
  <c r="T11" i="57"/>
  <c r="T18" i="57"/>
  <c r="C21" i="15"/>
  <c r="P21" i="15" s="1"/>
  <c r="T26" i="58"/>
  <c r="T27" i="58"/>
  <c r="L38" i="15"/>
  <c r="T40" i="56"/>
  <c r="T50" i="55"/>
  <c r="T57" i="55"/>
  <c r="T60" i="56"/>
  <c r="T73" i="57"/>
  <c r="C76" i="15"/>
  <c r="P76" i="15" s="1"/>
  <c r="T77" i="56"/>
  <c r="T82" i="58"/>
  <c r="T85" i="55"/>
  <c r="T91" i="55"/>
  <c r="M93" i="15"/>
  <c r="M90" i="15" s="1"/>
  <c r="T95" i="57"/>
  <c r="C97" i="15"/>
  <c r="P97" i="15" s="1"/>
  <c r="T98" i="55"/>
  <c r="T104" i="57"/>
  <c r="K106" i="15"/>
  <c r="K140" i="15" s="1"/>
  <c r="T107" i="55"/>
  <c r="N8" i="16"/>
  <c r="U9" i="58"/>
  <c r="U11" i="58"/>
  <c r="C14" i="16"/>
  <c r="P14" i="16" s="1"/>
  <c r="F13" i="16"/>
  <c r="U15" i="57"/>
  <c r="N16" i="16"/>
  <c r="N130" i="16" s="1"/>
  <c r="U17" i="58"/>
  <c r="U18" i="58"/>
  <c r="C20" i="16"/>
  <c r="P20" i="16" s="1"/>
  <c r="U20" i="56"/>
  <c r="U23" i="58"/>
  <c r="U25" i="55"/>
  <c r="U28" i="55"/>
  <c r="U29" i="56"/>
  <c r="F31" i="16"/>
  <c r="M31" i="16"/>
  <c r="U33" i="57"/>
  <c r="U31" i="57" s="1"/>
  <c r="K35" i="16"/>
  <c r="U37" i="55"/>
  <c r="U39" i="56"/>
  <c r="U42" i="55"/>
  <c r="U44" i="58"/>
  <c r="C48" i="16"/>
  <c r="P48" i="16" s="1"/>
  <c r="P46" i="16" s="1"/>
  <c r="U50" i="56"/>
  <c r="F49" i="16"/>
  <c r="M49" i="16"/>
  <c r="U51" i="57"/>
  <c r="U53" i="58"/>
  <c r="M55" i="16"/>
  <c r="M52" i="16" s="1"/>
  <c r="M132" i="16" s="1"/>
  <c r="U58" i="57"/>
  <c r="M61" i="16"/>
  <c r="M59" i="16" s="1"/>
  <c r="M133" i="16" s="1"/>
  <c r="U62" i="57"/>
  <c r="U64" i="57"/>
  <c r="U72" i="57"/>
  <c r="F74" i="16"/>
  <c r="U77" i="57"/>
  <c r="U81" i="55"/>
  <c r="U84" i="55"/>
  <c r="M83" i="16"/>
  <c r="M80" i="16" s="1"/>
  <c r="U86" i="57"/>
  <c r="U91" i="56"/>
  <c r="L93" i="16"/>
  <c r="L90" i="16" s="1"/>
  <c r="U94" i="56"/>
  <c r="N93" i="16"/>
  <c r="N90" i="16" s="1"/>
  <c r="U95" i="58"/>
  <c r="U96" i="56"/>
  <c r="U105" i="57"/>
  <c r="U108" i="55"/>
  <c r="N141" i="16"/>
  <c r="U109" i="58"/>
  <c r="U141" i="58" s="1"/>
  <c r="C5" i="17"/>
  <c r="P5" i="17" s="1"/>
  <c r="V9" i="55"/>
  <c r="V10" i="55"/>
  <c r="V11" i="55"/>
  <c r="V15" i="58"/>
  <c r="V18" i="55"/>
  <c r="V22" i="55"/>
  <c r="V24" i="55"/>
  <c r="V26" i="56"/>
  <c r="V28" i="56"/>
  <c r="V29" i="57"/>
  <c r="G31" i="17"/>
  <c r="V36" i="55"/>
  <c r="G38" i="17"/>
  <c r="N38" i="17"/>
  <c r="V40" i="58"/>
  <c r="V41" i="55"/>
  <c r="C42" i="17"/>
  <c r="P42" i="17" s="1"/>
  <c r="V42" i="56"/>
  <c r="V44" i="55"/>
  <c r="V45" i="56"/>
  <c r="M46" i="17"/>
  <c r="V48" i="57"/>
  <c r="V46" i="57" s="1"/>
  <c r="G49" i="17"/>
  <c r="V53" i="55"/>
  <c r="V54" i="56"/>
  <c r="V56" i="56"/>
  <c r="V57" i="57"/>
  <c r="V58" i="58"/>
  <c r="V60" i="58"/>
  <c r="V63" i="58"/>
  <c r="C71" i="17"/>
  <c r="P71" i="17" s="1"/>
  <c r="C73" i="17"/>
  <c r="P73" i="17" s="1"/>
  <c r="M74" i="17"/>
  <c r="V76" i="57"/>
  <c r="V77" i="58"/>
  <c r="V81" i="56"/>
  <c r="G83" i="17"/>
  <c r="G80" i="17" s="1"/>
  <c r="G79" i="17" s="1"/>
  <c r="G136" i="17" s="1"/>
  <c r="V86" i="58"/>
  <c r="V87" i="56"/>
  <c r="V92" i="57"/>
  <c r="V95" i="55"/>
  <c r="V96" i="57"/>
  <c r="C98" i="17"/>
  <c r="P98" i="17" s="1"/>
  <c r="V99" i="57"/>
  <c r="L102" i="17"/>
  <c r="L139" i="17" s="1"/>
  <c r="V103" i="56"/>
  <c r="V104" i="55"/>
  <c r="V105" i="58"/>
  <c r="V108" i="56"/>
  <c r="W9" i="56"/>
  <c r="W12" i="57"/>
  <c r="W14" i="58"/>
  <c r="C17" i="18"/>
  <c r="P17" i="18" s="1"/>
  <c r="W21" i="55"/>
  <c r="W22" i="56"/>
  <c r="W26" i="57"/>
  <c r="W33" i="55"/>
  <c r="W31" i="55" s="1"/>
  <c r="W36" i="56"/>
  <c r="W39" i="58"/>
  <c r="W40" i="55"/>
  <c r="W41" i="56"/>
  <c r="W45" i="57"/>
  <c r="W48" i="58"/>
  <c r="W46" i="58" s="1"/>
  <c r="W50" i="58"/>
  <c r="W51" i="55"/>
  <c r="W53" i="56"/>
  <c r="W54" i="57"/>
  <c r="W56" i="57"/>
  <c r="W57" i="58"/>
  <c r="W60" i="55"/>
  <c r="W63" i="55"/>
  <c r="C70" i="18"/>
  <c r="P70" i="18" s="1"/>
  <c r="W77" i="55"/>
  <c r="W82" i="57"/>
  <c r="W84" i="57"/>
  <c r="W85" i="58"/>
  <c r="C87" i="18"/>
  <c r="P87" i="18" s="1"/>
  <c r="W87" i="57"/>
  <c r="W91" i="58"/>
  <c r="W92" i="58"/>
  <c r="W98" i="58"/>
  <c r="N137" i="18"/>
  <c r="W100" i="58"/>
  <c r="W137" i="58" s="1"/>
  <c r="W104" i="56"/>
  <c r="W105" i="55"/>
  <c r="N140" i="18"/>
  <c r="W107" i="58"/>
  <c r="W108" i="57"/>
  <c r="X14" i="55"/>
  <c r="X19" i="58"/>
  <c r="X20" i="55"/>
  <c r="X22" i="57"/>
  <c r="X24" i="57"/>
  <c r="X25" i="58"/>
  <c r="X27" i="58"/>
  <c r="X29" i="55"/>
  <c r="X33" i="56"/>
  <c r="X31" i="56" s="1"/>
  <c r="X39" i="55"/>
  <c r="X41" i="57"/>
  <c r="X42" i="58"/>
  <c r="X48" i="55"/>
  <c r="X46" i="55" s="1"/>
  <c r="C51" i="19"/>
  <c r="P51" i="19" s="1"/>
  <c r="X51" i="56"/>
  <c r="X54" i="58"/>
  <c r="X56" i="58"/>
  <c r="X57" i="55"/>
  <c r="X58" i="56"/>
  <c r="L133" i="19"/>
  <c r="X62" i="56"/>
  <c r="X73" i="57"/>
  <c r="X77" i="56"/>
  <c r="X86" i="56"/>
  <c r="X87" i="58"/>
  <c r="X92" i="55"/>
  <c r="X96" i="55"/>
  <c r="X97" i="57"/>
  <c r="X98" i="55"/>
  <c r="K137" i="19"/>
  <c r="X100" i="55"/>
  <c r="X137" i="55" s="1"/>
  <c r="X103" i="58"/>
  <c r="X105" i="56"/>
  <c r="C108" i="19"/>
  <c r="P108" i="19" s="1"/>
  <c r="M141" i="19"/>
  <c r="X109" i="57"/>
  <c r="X141" i="57" s="1"/>
  <c r="Y10" i="58"/>
  <c r="Y11" i="58"/>
  <c r="Y12" i="55"/>
  <c r="Y14" i="56"/>
  <c r="Y18" i="58"/>
  <c r="Y19" i="55"/>
  <c r="Y20" i="56"/>
  <c r="Y23" i="58"/>
  <c r="Y26" i="55"/>
  <c r="Y27" i="55"/>
  <c r="C29" i="20"/>
  <c r="P29" i="20" s="1"/>
  <c r="Y33" i="57"/>
  <c r="Y31" i="57" s="1"/>
  <c r="Y36" i="58"/>
  <c r="Y39" i="56"/>
  <c r="Y42" i="55"/>
  <c r="Y50" i="56"/>
  <c r="Y54" i="55"/>
  <c r="Y60" i="57"/>
  <c r="Y64" i="57"/>
  <c r="Y77" i="57"/>
  <c r="Y81" i="55"/>
  <c r="Y84" i="55"/>
  <c r="C85" i="20"/>
  <c r="P85" i="20" s="1"/>
  <c r="Y85" i="56"/>
  <c r="Y86" i="57"/>
  <c r="Y91" i="56"/>
  <c r="Y94" i="56"/>
  <c r="Y95" i="58"/>
  <c r="Y96" i="56"/>
  <c r="Y97" i="58"/>
  <c r="Y99" i="56"/>
  <c r="K162" i="20"/>
  <c r="Y103" i="55"/>
  <c r="Y104" i="58"/>
  <c r="Y107" i="56"/>
  <c r="Y109" i="58"/>
  <c r="Y141" i="58" s="1"/>
  <c r="C5" i="21"/>
  <c r="P5" i="21" s="1"/>
  <c r="Z9" i="55"/>
  <c r="Z10" i="55"/>
  <c r="Z11" i="55"/>
  <c r="Z14" i="57"/>
  <c r="Z15" i="58"/>
  <c r="Z18" i="55"/>
  <c r="Z22" i="55"/>
  <c r="Z23" i="55"/>
  <c r="Z25" i="56"/>
  <c r="C35" i="21"/>
  <c r="Z45" i="56"/>
  <c r="Z50" i="57"/>
  <c r="Z51" i="58"/>
  <c r="C54" i="21"/>
  <c r="P54" i="21" s="1"/>
  <c r="Z57" i="57"/>
  <c r="Z58" i="58"/>
  <c r="N133" i="21"/>
  <c r="Z62" i="58"/>
  <c r="Z64" i="58"/>
  <c r="Z76" i="57"/>
  <c r="Z77" i="58"/>
  <c r="Z81" i="56"/>
  <c r="Z82" i="56"/>
  <c r="Z84" i="56"/>
  <c r="Z92" i="57"/>
  <c r="Z95" i="55"/>
  <c r="Z96" i="57"/>
  <c r="Z98" i="57"/>
  <c r="Z99" i="57"/>
  <c r="Z103" i="56"/>
  <c r="C105" i="21"/>
  <c r="P105" i="21" s="1"/>
  <c r="Z107" i="57"/>
  <c r="Z108" i="56"/>
  <c r="P9" i="23"/>
  <c r="C14" i="23"/>
  <c r="P14" i="23" s="1"/>
  <c r="F16" i="23"/>
  <c r="F130" i="23" s="1"/>
  <c r="P58" i="23"/>
  <c r="P86" i="23"/>
  <c r="K8" i="23"/>
  <c r="D9" i="55"/>
  <c r="D10" i="55"/>
  <c r="D11" i="55"/>
  <c r="D12" i="56"/>
  <c r="D15" i="58"/>
  <c r="K16" i="23"/>
  <c r="K130" i="23" s="1"/>
  <c r="D17" i="55"/>
  <c r="D18" i="55"/>
  <c r="D20" i="57"/>
  <c r="D21" i="58"/>
  <c r="D23" i="55"/>
  <c r="D25" i="56"/>
  <c r="F38" i="23"/>
  <c r="M38" i="23"/>
  <c r="M34" i="23" s="1"/>
  <c r="D39" i="57"/>
  <c r="N38" i="23"/>
  <c r="D40" i="58"/>
  <c r="C42" i="23"/>
  <c r="P42" i="23" s="1"/>
  <c r="D44" i="55"/>
  <c r="D45" i="56"/>
  <c r="M46" i="23"/>
  <c r="D48" i="57"/>
  <c r="D46" i="57" s="1"/>
  <c r="G49" i="23"/>
  <c r="D53" i="55"/>
  <c r="D54" i="56"/>
  <c r="F55" i="23"/>
  <c r="F52" i="23" s="1"/>
  <c r="F132" i="23" s="1"/>
  <c r="G55" i="23"/>
  <c r="G52" i="23" s="1"/>
  <c r="G132" i="23" s="1"/>
  <c r="D60" i="58"/>
  <c r="D63" i="58"/>
  <c r="C71" i="23"/>
  <c r="P71" i="23" s="1"/>
  <c r="C73" i="23"/>
  <c r="P73" i="23" s="1"/>
  <c r="D76" i="57"/>
  <c r="D82" i="56"/>
  <c r="D84" i="56"/>
  <c r="D86" i="58"/>
  <c r="C91" i="23"/>
  <c r="P91" i="23" s="1"/>
  <c r="D91" i="57"/>
  <c r="D92" i="57"/>
  <c r="D94" i="57"/>
  <c r="D95" i="55"/>
  <c r="D96" i="57"/>
  <c r="C98" i="23"/>
  <c r="P98" i="23" s="1"/>
  <c r="D99" i="57"/>
  <c r="M137" i="23"/>
  <c r="D100" i="57"/>
  <c r="D137" i="57" s="1"/>
  <c r="D103" i="56"/>
  <c r="K102" i="23"/>
  <c r="D104" i="55"/>
  <c r="D105" i="58"/>
  <c r="D107" i="57"/>
  <c r="D108" i="56"/>
  <c r="K141" i="23"/>
  <c r="D109" i="55"/>
  <c r="D141" i="55" s="1"/>
  <c r="C145" i="23"/>
  <c r="P145" i="23" s="1"/>
  <c r="P9" i="24"/>
  <c r="N68" i="24"/>
  <c r="N67" i="24" s="1"/>
  <c r="N135" i="24" s="1"/>
  <c r="C57" i="20"/>
  <c r="P57" i="20" s="1"/>
  <c r="P147" i="20"/>
  <c r="P12" i="19"/>
  <c r="P19" i="19"/>
  <c r="P45" i="19"/>
  <c r="AE6" i="19"/>
  <c r="AE4" i="19" s="1"/>
  <c r="W6" i="17"/>
  <c r="L68" i="17"/>
  <c r="W6" i="16"/>
  <c r="K68" i="16"/>
  <c r="K67" i="16" s="1"/>
  <c r="K135" i="16" s="1"/>
  <c r="H30" i="15"/>
  <c r="P45" i="15"/>
  <c r="P20" i="14"/>
  <c r="J66" i="14"/>
  <c r="J67" i="14"/>
  <c r="H101" i="14"/>
  <c r="W127" i="37"/>
  <c r="P9" i="36"/>
  <c r="P137" i="35"/>
  <c r="U6" i="34"/>
  <c r="I79" i="34"/>
  <c r="I66" i="34" s="1"/>
  <c r="P21" i="33"/>
  <c r="Z6" i="32"/>
  <c r="J101" i="32"/>
  <c r="AE101" i="32"/>
  <c r="T101" i="31"/>
  <c r="P20" i="30"/>
  <c r="U101" i="30"/>
  <c r="C147" i="30"/>
  <c r="P147" i="30" s="1"/>
  <c r="H127" i="28"/>
  <c r="E59" i="27"/>
  <c r="E133" i="27" s="1"/>
  <c r="E79" i="27"/>
  <c r="E136" i="27" s="1"/>
  <c r="V127" i="27"/>
  <c r="P20" i="26"/>
  <c r="J30" i="26"/>
  <c r="E79" i="26"/>
  <c r="E136" i="26" s="1"/>
  <c r="I101" i="26"/>
  <c r="V101" i="26"/>
  <c r="T6" i="25"/>
  <c r="T4" i="25" s="1"/>
  <c r="P58" i="25"/>
  <c r="E12" i="56"/>
  <c r="E14" i="57"/>
  <c r="E15" i="58"/>
  <c r="K16" i="24"/>
  <c r="K130" i="24" s="1"/>
  <c r="E17" i="55"/>
  <c r="E18" i="55"/>
  <c r="E20" i="57"/>
  <c r="E21" i="58"/>
  <c r="E22" i="55"/>
  <c r="E23" i="55"/>
  <c r="E24" i="55"/>
  <c r="E26" i="56"/>
  <c r="E29" i="57"/>
  <c r="E37" i="56"/>
  <c r="E40" i="58"/>
  <c r="E41" i="55"/>
  <c r="E42" i="56"/>
  <c r="E44" i="55"/>
  <c r="E57" i="57"/>
  <c r="E58" i="58"/>
  <c r="E62" i="58"/>
  <c r="E64" i="58"/>
  <c r="E92" i="57"/>
  <c r="E96" i="57"/>
  <c r="E97" i="55"/>
  <c r="E105" i="58"/>
  <c r="E108" i="56"/>
  <c r="E106" i="56" s="1"/>
  <c r="E140" i="56" s="1"/>
  <c r="L8" i="25"/>
  <c r="F9" i="56"/>
  <c r="F11" i="56"/>
  <c r="L16" i="25"/>
  <c r="L130" i="25" s="1"/>
  <c r="F17" i="56"/>
  <c r="F18" i="56"/>
  <c r="F21" i="55"/>
  <c r="C22" i="25"/>
  <c r="P22" i="25" s="1"/>
  <c r="F26" i="57"/>
  <c r="F36" i="56"/>
  <c r="F37" i="57"/>
  <c r="F39" i="58"/>
  <c r="C41" i="25"/>
  <c r="P41" i="25" s="1"/>
  <c r="F42" i="5"/>
  <c r="N46" i="25"/>
  <c r="F48" i="58"/>
  <c r="F46" i="58" s="1"/>
  <c r="F53" i="56"/>
  <c r="F58" i="55"/>
  <c r="F62" i="55"/>
  <c r="F63" i="55"/>
  <c r="F64" i="55"/>
  <c r="F75" i="57"/>
  <c r="F74" i="57" s="1"/>
  <c r="F77" i="55"/>
  <c r="C81" i="25"/>
  <c r="P81" i="25" s="1"/>
  <c r="F81" i="57"/>
  <c r="C87" i="25"/>
  <c r="P87" i="25" s="1"/>
  <c r="F87" i="57"/>
  <c r="F91" i="58"/>
  <c r="F92" i="58"/>
  <c r="F95" i="56"/>
  <c r="F99" i="58"/>
  <c r="N137" i="25"/>
  <c r="F100" i="58"/>
  <c r="F137" i="58" s="1"/>
  <c r="F104" i="56"/>
  <c r="F105" i="55"/>
  <c r="F107" i="58"/>
  <c r="F108" i="57"/>
  <c r="G10" i="57"/>
  <c r="G11" i="57"/>
  <c r="G15" i="56"/>
  <c r="M16" i="26"/>
  <c r="M130" i="26" s="1"/>
  <c r="G17" i="57"/>
  <c r="G18" i="57"/>
  <c r="G21" i="56"/>
  <c r="G22" i="57"/>
  <c r="G26" i="58"/>
  <c r="G28" i="58"/>
  <c r="G33" i="56"/>
  <c r="G31" i="56" s="1"/>
  <c r="G36" i="57"/>
  <c r="G37" i="58"/>
  <c r="G39" i="55"/>
  <c r="G41" i="57"/>
  <c r="G42" i="58"/>
  <c r="G44" i="57"/>
  <c r="G45" i="58"/>
  <c r="G48" i="55"/>
  <c r="G46" i="55" s="1"/>
  <c r="G50" i="55"/>
  <c r="G53" i="57"/>
  <c r="G62" i="56"/>
  <c r="G81" i="58"/>
  <c r="G82" i="58"/>
  <c r="G84" i="58"/>
  <c r="G85" i="55"/>
  <c r="G91" i="55"/>
  <c r="G92" i="55"/>
  <c r="G94" i="55"/>
  <c r="G95" i="57"/>
  <c r="G96" i="55"/>
  <c r="G97" i="57"/>
  <c r="G99" i="55"/>
  <c r="G103" i="58"/>
  <c r="G104" i="57"/>
  <c r="G105" i="56"/>
  <c r="G107" i="55"/>
  <c r="G108" i="58"/>
  <c r="H10" i="58"/>
  <c r="H14" i="56"/>
  <c r="H13" i="56" s="1"/>
  <c r="H21" i="57"/>
  <c r="H22" i="58"/>
  <c r="H24" i="58"/>
  <c r="H25" i="55"/>
  <c r="H26" i="55"/>
  <c r="H27" i="55"/>
  <c r="H28" i="55"/>
  <c r="H29" i="56"/>
  <c r="F31" i="27"/>
  <c r="M31" i="27"/>
  <c r="H33" i="57"/>
  <c r="H31" i="57" s="1"/>
  <c r="H36" i="58"/>
  <c r="H37" i="55"/>
  <c r="H45" i="55"/>
  <c r="L46" i="27"/>
  <c r="H48" i="56"/>
  <c r="H46" i="56" s="1"/>
  <c r="F49" i="27"/>
  <c r="H51" i="57"/>
  <c r="H53" i="58"/>
  <c r="H57" i="56"/>
  <c r="H58" i="57"/>
  <c r="M61" i="27"/>
  <c r="H62" i="57"/>
  <c r="H70" i="57"/>
  <c r="H77" i="57"/>
  <c r="H81" i="55"/>
  <c r="H84" i="55"/>
  <c r="C85" i="27"/>
  <c r="P85" i="27" s="1"/>
  <c r="H85" i="56"/>
  <c r="H87" i="55"/>
  <c r="H91" i="56"/>
  <c r="H92" i="56"/>
  <c r="H94" i="56"/>
  <c r="H95" i="58"/>
  <c r="H97" i="58"/>
  <c r="H98" i="56"/>
  <c r="H99" i="56"/>
  <c r="H100" i="56"/>
  <c r="H137" i="56" s="1"/>
  <c r="H103" i="55"/>
  <c r="H105" i="57"/>
  <c r="I14" i="57"/>
  <c r="I15" i="58"/>
  <c r="K16" i="28"/>
  <c r="K130" i="28" s="1"/>
  <c r="I17" i="55"/>
  <c r="I18" i="55"/>
  <c r="I19" i="56"/>
  <c r="I22" i="55"/>
  <c r="I23" i="55"/>
  <c r="I24" i="55"/>
  <c r="I25" i="56"/>
  <c r="I27" i="56"/>
  <c r="I28" i="56"/>
  <c r="I37" i="56"/>
  <c r="I39" i="57"/>
  <c r="I45" i="56"/>
  <c r="I48" i="57"/>
  <c r="I46" i="57" s="1"/>
  <c r="I50" i="57"/>
  <c r="I57" i="57"/>
  <c r="I58" i="58"/>
  <c r="I62" i="58"/>
  <c r="I64" i="58"/>
  <c r="I76" i="57"/>
  <c r="I82" i="56"/>
  <c r="I84" i="56"/>
  <c r="I86" i="58"/>
  <c r="I87" i="56"/>
  <c r="I91" i="57"/>
  <c r="I98" i="57"/>
  <c r="I99" i="57"/>
  <c r="I100" i="57"/>
  <c r="I137" i="57" s="1"/>
  <c r="I103" i="56"/>
  <c r="I104" i="55"/>
  <c r="I105" i="58"/>
  <c r="I108" i="56"/>
  <c r="J10" i="56"/>
  <c r="J11" i="56"/>
  <c r="J14" i="58"/>
  <c r="J13" i="58" s="1"/>
  <c r="J15" i="55"/>
  <c r="J26" i="57"/>
  <c r="J36" i="56"/>
  <c r="J35" i="56" s="1"/>
  <c r="J37" i="57"/>
  <c r="J39" i="58"/>
  <c r="C41" i="29"/>
  <c r="P41" i="29" s="1"/>
  <c r="J42" i="5"/>
  <c r="J45" i="57"/>
  <c r="J48" i="58"/>
  <c r="J46" i="58" s="1"/>
  <c r="J50" i="58"/>
  <c r="J51" i="55"/>
  <c r="J58" i="55"/>
  <c r="J60" i="55"/>
  <c r="J63" i="55"/>
  <c r="J64" i="55"/>
  <c r="C70" i="29"/>
  <c r="P70" i="29" s="1"/>
  <c r="J77" i="55"/>
  <c r="J82" i="57"/>
  <c r="J84" i="57"/>
  <c r="J85" i="58"/>
  <c r="J86" i="55"/>
  <c r="J87" i="57"/>
  <c r="J91" i="58"/>
  <c r="J94" i="58"/>
  <c r="J95" i="56"/>
  <c r="J98" i="58"/>
  <c r="N137" i="29"/>
  <c r="J100" i="58"/>
  <c r="J137" i="58" s="1"/>
  <c r="J103" i="57"/>
  <c r="J104" i="56"/>
  <c r="J105" i="55"/>
  <c r="J108" i="57"/>
  <c r="K15" i="56"/>
  <c r="M16" i="30"/>
  <c r="M130" i="30" s="1"/>
  <c r="K17" i="57"/>
  <c r="K18" i="57"/>
  <c r="K21" i="56"/>
  <c r="K22" i="57"/>
  <c r="K23" i="57"/>
  <c r="K24" i="57"/>
  <c r="K25" i="58"/>
  <c r="K27" i="58"/>
  <c r="K33" i="56"/>
  <c r="K31" i="56" s="1"/>
  <c r="K36" i="57"/>
  <c r="K41" i="57"/>
  <c r="K42" i="58"/>
  <c r="K44" i="57"/>
  <c r="K45" i="58"/>
  <c r="K51" i="56"/>
  <c r="K60" i="56"/>
  <c r="K62" i="56"/>
  <c r="K63" i="56"/>
  <c r="K64" i="56"/>
  <c r="K71" i="57"/>
  <c r="K73" i="57"/>
  <c r="K81" i="58"/>
  <c r="K86" i="56"/>
  <c r="K87" i="58"/>
  <c r="K92" i="55"/>
  <c r="K94" i="55"/>
  <c r="K98" i="55"/>
  <c r="K100" i="55"/>
  <c r="K137" i="55" s="1"/>
  <c r="K103" i="58"/>
  <c r="K104" i="57"/>
  <c r="K105" i="56"/>
  <c r="K107" i="55"/>
  <c r="K108" i="58"/>
  <c r="L10" i="58"/>
  <c r="L12" i="55"/>
  <c r="L14" i="56"/>
  <c r="L15" i="57"/>
  <c r="L21" i="57"/>
  <c r="L22" i="58"/>
  <c r="L24" i="58"/>
  <c r="L25" i="55"/>
  <c r="L28" i="55"/>
  <c r="L29" i="56"/>
  <c r="L33" i="57"/>
  <c r="L31" i="57" s="1"/>
  <c r="L36" i="58"/>
  <c r="L39" i="56"/>
  <c r="C44" i="31"/>
  <c r="P44" i="31" s="1"/>
  <c r="L45" i="55"/>
  <c r="L48" i="56"/>
  <c r="L46" i="56" s="1"/>
  <c r="F49" i="31"/>
  <c r="L51" i="57"/>
  <c r="L53" i="58"/>
  <c r="L57" i="56"/>
  <c r="L58" i="57"/>
  <c r="L60" i="57"/>
  <c r="L63" i="57"/>
  <c r="L70" i="57"/>
  <c r="C75" i="31"/>
  <c r="P75" i="31" s="1"/>
  <c r="L88" i="57"/>
  <c r="L95" i="58"/>
  <c r="L96" i="56"/>
  <c r="L97" i="58"/>
  <c r="L137" i="31"/>
  <c r="L100" i="56"/>
  <c r="L137" i="56" s="1"/>
  <c r="C104" i="31"/>
  <c r="P104" i="31" s="1"/>
  <c r="L105" i="57"/>
  <c r="L108" i="55"/>
  <c r="D141" i="31"/>
  <c r="C141" i="31" s="1"/>
  <c r="P141" i="31" s="1"/>
  <c r="L109" i="58"/>
  <c r="L141" i="58" s="1"/>
  <c r="M9" i="55"/>
  <c r="M10" i="55"/>
  <c r="M11" i="55"/>
  <c r="M14" i="57"/>
  <c r="M13" i="57" s="1"/>
  <c r="M15" i="58"/>
  <c r="M19" i="56"/>
  <c r="M22" i="55"/>
  <c r="M23" i="55"/>
  <c r="M24" i="55"/>
  <c r="M25" i="56"/>
  <c r="M27" i="56"/>
  <c r="M28" i="56"/>
  <c r="M39" i="57"/>
  <c r="M40" i="58"/>
  <c r="M41" i="55"/>
  <c r="M51" i="58"/>
  <c r="M53" i="55"/>
  <c r="M54" i="56"/>
  <c r="M56" i="56"/>
  <c r="M57" i="57"/>
  <c r="M58" i="58"/>
  <c r="M60" i="58"/>
  <c r="M63" i="58"/>
  <c r="M64" i="58"/>
  <c r="M76" i="57"/>
  <c r="M77" i="58"/>
  <c r="M81" i="56"/>
  <c r="M82" i="56"/>
  <c r="M84" i="56"/>
  <c r="M85" i="57"/>
  <c r="M86" i="58"/>
  <c r="M92" i="57"/>
  <c r="M94" i="57"/>
  <c r="M95" i="55"/>
  <c r="M98" i="57"/>
  <c r="M99" i="57"/>
  <c r="M100" i="57"/>
  <c r="M137" i="57" s="1"/>
  <c r="M103" i="56"/>
  <c r="M104" i="55"/>
  <c r="M107" i="57"/>
  <c r="M109" i="55"/>
  <c r="M141" i="55" s="1"/>
  <c r="N9" i="56"/>
  <c r="N10" i="56"/>
  <c r="N11" i="56"/>
  <c r="L16" i="33"/>
  <c r="L130" i="33" s="1"/>
  <c r="N17" i="56"/>
  <c r="N18" i="56"/>
  <c r="N21" i="55"/>
  <c r="N22" i="56"/>
  <c r="N25" i="57"/>
  <c r="N27" i="57"/>
  <c r="N28" i="57"/>
  <c r="N29" i="58"/>
  <c r="C36" i="33"/>
  <c r="P36" i="33" s="1"/>
  <c r="N36" i="56"/>
  <c r="N37" i="57"/>
  <c r="N42" i="57"/>
  <c r="N44" i="56"/>
  <c r="N50" i="58"/>
  <c r="N51" i="55"/>
  <c r="N58" i="55"/>
  <c r="K61" i="33"/>
  <c r="K59" i="33" s="1"/>
  <c r="K133" i="33" s="1"/>
  <c r="N62" i="55"/>
  <c r="N63" i="55"/>
  <c r="C70" i="33"/>
  <c r="P70" i="33" s="1"/>
  <c r="N77" i="55"/>
  <c r="N82" i="57"/>
  <c r="N92" i="58"/>
  <c r="N99" i="58"/>
  <c r="N103" i="57"/>
  <c r="N104" i="56"/>
  <c r="N105" i="55"/>
  <c r="N107" i="58"/>
  <c r="L141" i="33"/>
  <c r="N109" i="56"/>
  <c r="N141" i="56" s="1"/>
  <c r="O9" i="57"/>
  <c r="O15" i="56"/>
  <c r="M16" i="34"/>
  <c r="M130" i="34" s="1"/>
  <c r="O17" i="57"/>
  <c r="O18" i="57"/>
  <c r="O21" i="56"/>
  <c r="O22" i="57"/>
  <c r="O26" i="58"/>
  <c r="O28" i="58"/>
  <c r="O33" i="56"/>
  <c r="O31" i="56" s="1"/>
  <c r="O37" i="58"/>
  <c r="O39" i="55"/>
  <c r="O41" i="57"/>
  <c r="O42" i="58"/>
  <c r="O44" i="57"/>
  <c r="O45" i="58"/>
  <c r="O51" i="56"/>
  <c r="O53" i="57"/>
  <c r="O58" i="56"/>
  <c r="O62" i="56"/>
  <c r="O63" i="56"/>
  <c r="O64" i="56"/>
  <c r="O71" i="57"/>
  <c r="O73" i="57"/>
  <c r="O81" i="58"/>
  <c r="O84" i="58"/>
  <c r="O86" i="56"/>
  <c r="O87" i="58"/>
  <c r="O95" i="57"/>
  <c r="O96" i="55"/>
  <c r="O97" i="57"/>
  <c r="O98" i="55"/>
  <c r="O100" i="55"/>
  <c r="O137" i="55" s="1"/>
  <c r="O109" i="57"/>
  <c r="O141" i="57" s="1"/>
  <c r="P9" i="58"/>
  <c r="P11" i="58"/>
  <c r="P12" i="55"/>
  <c r="N16" i="35"/>
  <c r="N130" i="35" s="1"/>
  <c r="P17" i="58"/>
  <c r="P18" i="58"/>
  <c r="P19" i="55"/>
  <c r="P20" i="56"/>
  <c r="P23" i="58"/>
  <c r="P25" i="55"/>
  <c r="P27" i="55"/>
  <c r="C29" i="35"/>
  <c r="P29" i="35" s="1"/>
  <c r="P33" i="57"/>
  <c r="P31" i="57" s="1"/>
  <c r="P36" i="58"/>
  <c r="C39" i="35"/>
  <c r="P39" i="35" s="1"/>
  <c r="P40" i="57"/>
  <c r="P41" i="58"/>
  <c r="C44" i="35"/>
  <c r="P44" i="35" s="1"/>
  <c r="P51" i="57"/>
  <c r="P53" i="58"/>
  <c r="P56" i="55"/>
  <c r="P60" i="57"/>
  <c r="P63" i="57"/>
  <c r="P64" i="57"/>
  <c r="P82" i="55"/>
  <c r="C85" i="35"/>
  <c r="P85" i="35" s="1"/>
  <c r="P87" i="55"/>
  <c r="P91" i="56"/>
  <c r="P92" i="56"/>
  <c r="P94" i="56"/>
  <c r="P95" i="58"/>
  <c r="P96" i="56"/>
  <c r="P97" i="58"/>
  <c r="P99" i="56"/>
  <c r="P105" i="57"/>
  <c r="P107" i="56"/>
  <c r="P108" i="55"/>
  <c r="N141" i="35"/>
  <c r="P109" i="58"/>
  <c r="P141" i="58" s="1"/>
  <c r="Q9" i="55"/>
  <c r="Q10" i="55"/>
  <c r="Q11" i="55"/>
  <c r="K16" i="36"/>
  <c r="K130" i="36" s="1"/>
  <c r="Q17" i="55"/>
  <c r="Q18" i="55"/>
  <c r="Q22" i="55"/>
  <c r="Q23" i="55"/>
  <c r="Q24" i="55"/>
  <c r="Q26" i="56"/>
  <c r="Q33" i="58"/>
  <c r="Q31" i="58" s="1"/>
  <c r="Q36" i="55"/>
  <c r="Q40" i="58"/>
  <c r="Q41" i="55"/>
  <c r="Q45" i="56"/>
  <c r="Q48" i="57"/>
  <c r="Q46" i="57" s="1"/>
  <c r="Q50" i="57"/>
  <c r="Q57" i="57"/>
  <c r="Q58" i="58"/>
  <c r="Q60" i="58"/>
  <c r="Q63" i="58"/>
  <c r="Q77" i="58"/>
  <c r="Q81" i="56"/>
  <c r="Q92" i="57"/>
  <c r="Q94" i="57"/>
  <c r="Q95" i="55"/>
  <c r="Q107" i="57"/>
  <c r="Q109" i="55"/>
  <c r="Q141" i="55" s="1"/>
  <c r="R9" i="56"/>
  <c r="R12" i="57"/>
  <c r="L16" i="37"/>
  <c r="L130" i="37" s="1"/>
  <c r="R17" i="56"/>
  <c r="R18" i="56"/>
  <c r="R21" i="55"/>
  <c r="R22" i="56"/>
  <c r="R23" i="56"/>
  <c r="R24" i="56"/>
  <c r="R26" i="57"/>
  <c r="K31" i="37"/>
  <c r="R33" i="55"/>
  <c r="R31" i="55" s="1"/>
  <c r="C36" i="37"/>
  <c r="P36" i="37" s="1"/>
  <c r="R36" i="56"/>
  <c r="R37" i="57"/>
  <c r="R39" i="58"/>
  <c r="C41" i="37"/>
  <c r="P41" i="37" s="1"/>
  <c r="R42" i="5"/>
  <c r="R42" i="57"/>
  <c r="R44" i="56"/>
  <c r="R45" i="57"/>
  <c r="G46" i="37"/>
  <c r="N46" i="37"/>
  <c r="R48" i="58"/>
  <c r="R46" i="58" s="1"/>
  <c r="R50" i="58"/>
  <c r="R51" i="55"/>
  <c r="R54" i="57"/>
  <c r="R56" i="57"/>
  <c r="R57" i="58"/>
  <c r="K61" i="37"/>
  <c r="K59" i="37" s="1"/>
  <c r="K133" i="37" s="1"/>
  <c r="R62" i="55"/>
  <c r="R64" i="55"/>
  <c r="R75" i="57"/>
  <c r="R77" i="55"/>
  <c r="R82" i="57"/>
  <c r="R87" i="57"/>
  <c r="R91" i="58"/>
  <c r="R94" i="58"/>
  <c r="R95" i="56"/>
  <c r="R96" i="58"/>
  <c r="R97" i="56"/>
  <c r="R98" i="58"/>
  <c r="N137" i="37"/>
  <c r="R100" i="58"/>
  <c r="R137" i="58" s="1"/>
  <c r="R104" i="56"/>
  <c r="R105" i="55"/>
  <c r="R107" i="58"/>
  <c r="R108" i="57"/>
  <c r="S23" i="57"/>
  <c r="S24" i="57"/>
  <c r="S27" i="58"/>
  <c r="S37" i="58"/>
  <c r="S39" i="55"/>
  <c r="S50" i="55"/>
  <c r="S51" i="56"/>
  <c r="S60" i="56"/>
  <c r="S81" i="58"/>
  <c r="S82" i="58"/>
  <c r="S84" i="58"/>
  <c r="S85" i="55"/>
  <c r="S86" i="56"/>
  <c r="S87" i="58"/>
  <c r="S92" i="55"/>
  <c r="S95" i="57"/>
  <c r="S96" i="55"/>
  <c r="S97" i="57"/>
  <c r="S99" i="55"/>
  <c r="S103" i="58"/>
  <c r="S105" i="56"/>
  <c r="S108" i="58"/>
  <c r="S109" i="57"/>
  <c r="S141" i="57" s="1"/>
  <c r="G8" i="15"/>
  <c r="T10" i="58"/>
  <c r="T11" i="58"/>
  <c r="T18" i="58"/>
  <c r="C20" i="15"/>
  <c r="P20" i="15" s="1"/>
  <c r="T23" i="58"/>
  <c r="T24" i="58"/>
  <c r="T26" i="55"/>
  <c r="T27" i="55"/>
  <c r="T28" i="55"/>
  <c r="T37" i="55"/>
  <c r="T39" i="56"/>
  <c r="T40" i="57"/>
  <c r="T42" i="55"/>
  <c r="T44" i="58"/>
  <c r="T50" i="56"/>
  <c r="F49" i="15"/>
  <c r="T51" i="57"/>
  <c r="T56" i="55"/>
  <c r="T57" i="56"/>
  <c r="T60" i="57"/>
  <c r="T62" i="57"/>
  <c r="T63" i="57"/>
  <c r="T64" i="57"/>
  <c r="T72" i="57"/>
  <c r="T77" i="57"/>
  <c r="T81" i="55"/>
  <c r="T82" i="55"/>
  <c r="T84" i="55"/>
  <c r="C85" i="15"/>
  <c r="P85" i="15" s="1"/>
  <c r="T85" i="56"/>
  <c r="T86" i="57"/>
  <c r="T87" i="55"/>
  <c r="T88" i="57"/>
  <c r="T91" i="56"/>
  <c r="T92" i="56"/>
  <c r="T94" i="56"/>
  <c r="T95" i="58"/>
  <c r="T96" i="56"/>
  <c r="T97" i="58"/>
  <c r="T98" i="56"/>
  <c r="T99" i="56"/>
  <c r="L137" i="15"/>
  <c r="T100" i="56"/>
  <c r="T137" i="56" s="1"/>
  <c r="T103" i="55"/>
  <c r="T104" i="58"/>
  <c r="T105" i="57"/>
  <c r="T107" i="56"/>
  <c r="T108" i="55"/>
  <c r="N141" i="15"/>
  <c r="T109" i="58"/>
  <c r="T141" i="58" s="1"/>
  <c r="U9" i="55"/>
  <c r="U10" i="55"/>
  <c r="U11" i="55"/>
  <c r="U12" i="56"/>
  <c r="M13" i="16"/>
  <c r="U14" i="57"/>
  <c r="U15" i="58"/>
  <c r="K16" i="16"/>
  <c r="K130" i="16" s="1"/>
  <c r="U17" i="55"/>
  <c r="U18" i="55"/>
  <c r="U19" i="56"/>
  <c r="U20" i="57"/>
  <c r="U21" i="58"/>
  <c r="U22" i="55"/>
  <c r="U23" i="55"/>
  <c r="U24" i="55"/>
  <c r="U25" i="56"/>
  <c r="U26" i="56"/>
  <c r="U27" i="56"/>
  <c r="U28" i="56"/>
  <c r="U29" i="57"/>
  <c r="U33" i="58"/>
  <c r="U31" i="58" s="1"/>
  <c r="U36" i="55"/>
  <c r="U37" i="56"/>
  <c r="U39" i="57"/>
  <c r="U40" i="58"/>
  <c r="U41" i="55"/>
  <c r="U42" i="56"/>
  <c r="U44" i="55"/>
  <c r="U45" i="56"/>
  <c r="U48" i="57"/>
  <c r="U46" i="57" s="1"/>
  <c r="U50" i="57"/>
  <c r="U49" i="57" s="1"/>
  <c r="U51" i="58"/>
  <c r="U53" i="55"/>
  <c r="U54" i="56"/>
  <c r="U56" i="56"/>
  <c r="U57" i="57"/>
  <c r="U58" i="58"/>
  <c r="U60" i="58"/>
  <c r="U62" i="58"/>
  <c r="U63" i="58"/>
  <c r="U64" i="58"/>
  <c r="U76" i="57"/>
  <c r="U77" i="58"/>
  <c r="U81" i="56"/>
  <c r="U82" i="56"/>
  <c r="U84" i="56"/>
  <c r="U85" i="57"/>
  <c r="U86" i="58"/>
  <c r="U87" i="56"/>
  <c r="U91" i="57"/>
  <c r="U92" i="57"/>
  <c r="U94" i="57"/>
  <c r="U95" i="55"/>
  <c r="U96" i="57"/>
  <c r="U97" i="55"/>
  <c r="U98" i="57"/>
  <c r="U99" i="57"/>
  <c r="U100" i="57"/>
  <c r="U137" i="57" s="1"/>
  <c r="U103" i="56"/>
  <c r="U104" i="55"/>
  <c r="U105" i="58"/>
  <c r="U107" i="57"/>
  <c r="U108" i="56"/>
  <c r="U109" i="55"/>
  <c r="U141" i="55" s="1"/>
  <c r="D8" i="17"/>
  <c r="C8" i="17" s="1"/>
  <c r="V9" i="56"/>
  <c r="V10" i="56"/>
  <c r="V11" i="56"/>
  <c r="V12" i="57"/>
  <c r="N13" i="17"/>
  <c r="V14" i="58"/>
  <c r="V15" i="55"/>
  <c r="L16" i="17"/>
  <c r="L130" i="17" s="1"/>
  <c r="V17" i="56"/>
  <c r="V18" i="56"/>
  <c r="V19" i="57"/>
  <c r="V20" i="58"/>
  <c r="V21" i="55"/>
  <c r="V22" i="56"/>
  <c r="V23" i="56"/>
  <c r="V24" i="56"/>
  <c r="V25" i="57"/>
  <c r="V26" i="57"/>
  <c r="V27" i="57"/>
  <c r="V28" i="57"/>
  <c r="V29" i="58"/>
  <c r="K31" i="17"/>
  <c r="V33" i="55"/>
  <c r="V31" i="55" s="1"/>
  <c r="V36" i="56"/>
  <c r="V37" i="57"/>
  <c r="V39" i="58"/>
  <c r="V40" i="55"/>
  <c r="V41" i="56"/>
  <c r="V42" i="5"/>
  <c r="V42" i="57"/>
  <c r="V44" i="56"/>
  <c r="V45" i="57"/>
  <c r="N46" i="17"/>
  <c r="V48" i="58"/>
  <c r="V46" i="58" s="1"/>
  <c r="V50" i="58"/>
  <c r="V51" i="55"/>
  <c r="C53" i="17"/>
  <c r="P53" i="17" s="1"/>
  <c r="V53" i="56"/>
  <c r="V54" i="57"/>
  <c r="V56" i="57"/>
  <c r="V57" i="58"/>
  <c r="V58" i="55"/>
  <c r="V60" i="55"/>
  <c r="V62" i="55"/>
  <c r="V63" i="55"/>
  <c r="V64" i="55"/>
  <c r="V75" i="57"/>
  <c r="V77" i="55"/>
  <c r="V81" i="57"/>
  <c r="V82" i="57"/>
  <c r="V84" i="57"/>
  <c r="V85" i="58"/>
  <c r="V87" i="57"/>
  <c r="V91" i="58"/>
  <c r="V92" i="58"/>
  <c r="V94" i="58"/>
  <c r="V95" i="56"/>
  <c r="V96" i="58"/>
  <c r="V97" i="56"/>
  <c r="V98" i="58"/>
  <c r="V99" i="58"/>
  <c r="V100" i="58"/>
  <c r="V137" i="58" s="1"/>
  <c r="V103" i="57"/>
  <c r="V104" i="56"/>
  <c r="V105" i="55"/>
  <c r="V107" i="58"/>
  <c r="V108" i="57"/>
  <c r="V109" i="56"/>
  <c r="V141" i="56" s="1"/>
  <c r="W9" i="57"/>
  <c r="W10" i="57"/>
  <c r="W11" i="57"/>
  <c r="W12" i="58"/>
  <c r="W14" i="55"/>
  <c r="W15" i="56"/>
  <c r="M130" i="18"/>
  <c r="W17" i="57"/>
  <c r="W18" i="57"/>
  <c r="W19" i="58"/>
  <c r="W20" i="55"/>
  <c r="W21" i="56"/>
  <c r="W22" i="57"/>
  <c r="W23" i="57"/>
  <c r="W24" i="57"/>
  <c r="W25" i="58"/>
  <c r="W26" i="58"/>
  <c r="W27" i="58"/>
  <c r="W28" i="58"/>
  <c r="W29" i="55"/>
  <c r="W33" i="56"/>
  <c r="W31" i="56" s="1"/>
  <c r="W36" i="57"/>
  <c r="W37" i="58"/>
  <c r="W39" i="55"/>
  <c r="W38" i="55" s="1"/>
  <c r="W40" i="56"/>
  <c r="W41" i="57"/>
  <c r="W42" i="58"/>
  <c r="W44" i="57"/>
  <c r="W45" i="58"/>
  <c r="W48" i="55"/>
  <c r="W46" i="55" s="1"/>
  <c r="W50" i="55"/>
  <c r="W51" i="56"/>
  <c r="W53" i="57"/>
  <c r="W54" i="58"/>
  <c r="W56" i="58"/>
  <c r="W57" i="55"/>
  <c r="W58" i="56"/>
  <c r="W60" i="56"/>
  <c r="W62" i="56"/>
  <c r="W63" i="56"/>
  <c r="W64" i="56"/>
  <c r="W71" i="57"/>
  <c r="W73" i="57"/>
  <c r="W77" i="56"/>
  <c r="W81" i="58"/>
  <c r="W82" i="58"/>
  <c r="W84" i="58"/>
  <c r="W85" i="55"/>
  <c r="W86" i="56"/>
  <c r="W87" i="58"/>
  <c r="W91" i="55"/>
  <c r="W92" i="55"/>
  <c r="W94" i="55"/>
  <c r="W95" i="57"/>
  <c r="W96" i="55"/>
  <c r="W97" i="57"/>
  <c r="W98" i="55"/>
  <c r="W99" i="55"/>
  <c r="W100" i="55"/>
  <c r="W137" i="55" s="1"/>
  <c r="W103" i="58"/>
  <c r="W104" i="57"/>
  <c r="W105" i="56"/>
  <c r="W107" i="55"/>
  <c r="W108" i="58"/>
  <c r="W109" i="57"/>
  <c r="W141" i="57" s="1"/>
  <c r="X9" i="58"/>
  <c r="X10" i="58"/>
  <c r="X11" i="58"/>
  <c r="X12" i="55"/>
  <c r="C14" i="19"/>
  <c r="P14" i="19" s="1"/>
  <c r="X14" i="56"/>
  <c r="X15" i="57"/>
  <c r="N130" i="19"/>
  <c r="X17" i="58"/>
  <c r="X18" i="58"/>
  <c r="X19" i="55"/>
  <c r="C20" i="19"/>
  <c r="P20" i="19" s="1"/>
  <c r="X20" i="56"/>
  <c r="X21" i="57"/>
  <c r="X22" i="58"/>
  <c r="X23" i="58"/>
  <c r="X24" i="58"/>
  <c r="X25" i="55"/>
  <c r="X26" i="55"/>
  <c r="X27" i="55"/>
  <c r="X28" i="55"/>
  <c r="C29" i="19"/>
  <c r="P29" i="19" s="1"/>
  <c r="X29" i="56"/>
  <c r="X33" i="57"/>
  <c r="X31" i="57" s="1"/>
  <c r="X36" i="58"/>
  <c r="X37" i="55"/>
  <c r="X39" i="56"/>
  <c r="X40" i="57"/>
  <c r="X41" i="58"/>
  <c r="X42" i="55"/>
  <c r="X44" i="58"/>
  <c r="X45" i="55"/>
  <c r="C48" i="19"/>
  <c r="P48" i="19" s="1"/>
  <c r="P46" i="19" s="1"/>
  <c r="X48" i="56"/>
  <c r="X46" i="56" s="1"/>
  <c r="X50" i="56"/>
  <c r="X51" i="57"/>
  <c r="X53" i="58"/>
  <c r="X54" i="55"/>
  <c r="X56" i="55"/>
  <c r="X57" i="56"/>
  <c r="X58" i="57"/>
  <c r="X60" i="57"/>
  <c r="X62" i="57"/>
  <c r="X63" i="57"/>
  <c r="X64" i="57"/>
  <c r="X70" i="57"/>
  <c r="X72" i="57"/>
  <c r="C75" i="19"/>
  <c r="P75" i="19" s="1"/>
  <c r="X77" i="57"/>
  <c r="X81" i="55"/>
  <c r="X82" i="55"/>
  <c r="X84" i="55"/>
  <c r="X85" i="56"/>
  <c r="X86" i="57"/>
  <c r="X87" i="55"/>
  <c r="X88" i="57"/>
  <c r="X91" i="56"/>
  <c r="X92" i="56"/>
  <c r="X94" i="56"/>
  <c r="X95" i="58"/>
  <c r="X96" i="56"/>
  <c r="X97" i="58"/>
  <c r="X98" i="56"/>
  <c r="X99" i="56"/>
  <c r="X100" i="56"/>
  <c r="X137" i="56" s="1"/>
  <c r="X103" i="55"/>
  <c r="X104" i="58"/>
  <c r="X105" i="57"/>
  <c r="X107" i="56"/>
  <c r="X108" i="55"/>
  <c r="D141" i="19"/>
  <c r="C141" i="19" s="1"/>
  <c r="P141" i="19" s="1"/>
  <c r="X109" i="58"/>
  <c r="X141" i="58" s="1"/>
  <c r="Y9" i="55"/>
  <c r="Y10" i="55"/>
  <c r="Y11" i="55"/>
  <c r="Y12" i="56"/>
  <c r="Y14" i="57"/>
  <c r="Y15" i="58"/>
  <c r="Y17" i="55"/>
  <c r="Y18" i="55"/>
  <c r="Y19" i="56"/>
  <c r="Y20" i="57"/>
  <c r="Y21" i="58"/>
  <c r="Y22" i="55"/>
  <c r="Y23" i="55"/>
  <c r="Y24" i="55"/>
  <c r="Y25" i="56"/>
  <c r="Y26" i="56"/>
  <c r="Y27" i="56"/>
  <c r="Y28" i="56"/>
  <c r="Y29" i="57"/>
  <c r="Y33" i="58"/>
  <c r="Y31" i="58" s="1"/>
  <c r="Y36" i="55"/>
  <c r="Y37" i="56"/>
  <c r="Y39" i="57"/>
  <c r="Y40" i="58"/>
  <c r="Y41" i="55"/>
  <c r="Y42" i="56"/>
  <c r="Y44" i="55"/>
  <c r="Y45" i="56"/>
  <c r="Y48" i="57"/>
  <c r="Y46" i="57" s="1"/>
  <c r="Y50" i="57"/>
  <c r="Y51" i="58"/>
  <c r="Y53" i="55"/>
  <c r="Y54" i="56"/>
  <c r="Y56" i="56"/>
  <c r="Y57" i="57"/>
  <c r="Y58" i="58"/>
  <c r="Y60" i="58"/>
  <c r="Y62" i="58"/>
  <c r="Y63" i="58"/>
  <c r="Y64" i="58"/>
  <c r="Y76" i="57"/>
  <c r="Y77" i="58"/>
  <c r="Y81" i="56"/>
  <c r="Y82" i="56"/>
  <c r="Y84" i="56"/>
  <c r="Y85" i="57"/>
  <c r="Y86" i="58"/>
  <c r="Y87" i="56"/>
  <c r="Y91" i="57"/>
  <c r="Y92" i="57"/>
  <c r="Y94" i="57"/>
  <c r="Y95" i="55"/>
  <c r="Y96" i="57"/>
  <c r="Y97" i="55"/>
  <c r="Y98" i="57"/>
  <c r="Y99" i="57"/>
  <c r="Y100" i="57"/>
  <c r="Y137" i="57" s="1"/>
  <c r="Y103" i="56"/>
  <c r="Y104" i="55"/>
  <c r="Y105" i="58"/>
  <c r="Y107" i="57"/>
  <c r="Y108" i="56"/>
  <c r="Y106" i="56" s="1"/>
  <c r="Y140" i="56" s="1"/>
  <c r="Y109" i="55"/>
  <c r="Y141" i="55" s="1"/>
  <c r="C9" i="21"/>
  <c r="P9" i="21" s="1"/>
  <c r="Z9" i="56"/>
  <c r="Z10" i="56"/>
  <c r="Z11" i="56"/>
  <c r="Z12" i="57"/>
  <c r="Z14" i="58"/>
  <c r="Z13" i="58" s="1"/>
  <c r="Z15" i="55"/>
  <c r="L130" i="21"/>
  <c r="Z17" i="56"/>
  <c r="Z18" i="56"/>
  <c r="Z19" i="57"/>
  <c r="Z20" i="58"/>
  <c r="Z21" i="55"/>
  <c r="Z22" i="56"/>
  <c r="Z23" i="56"/>
  <c r="Z24" i="56"/>
  <c r="Z25" i="57"/>
  <c r="Z26" i="57"/>
  <c r="Z27" i="57"/>
  <c r="Z28" i="57"/>
  <c r="Z29" i="58"/>
  <c r="Z33" i="55"/>
  <c r="Z31" i="55" s="1"/>
  <c r="C36" i="21"/>
  <c r="P36" i="21" s="1"/>
  <c r="Z36" i="56"/>
  <c r="Z37" i="57"/>
  <c r="Z39" i="58"/>
  <c r="Z40" i="55"/>
  <c r="Z41" i="56"/>
  <c r="Z42" i="5"/>
  <c r="Z42" i="57"/>
  <c r="Z44" i="56"/>
  <c r="Z45" i="57"/>
  <c r="Z48" i="58"/>
  <c r="Z46" i="58" s="1"/>
  <c r="Z50" i="58"/>
  <c r="Z49" i="58" s="1"/>
  <c r="Z51" i="55"/>
  <c r="Z53" i="56"/>
  <c r="Z54" i="57"/>
  <c r="Z56" i="57"/>
  <c r="Z57" i="58"/>
  <c r="Z58" i="55"/>
  <c r="Z60" i="55"/>
  <c r="Z62" i="55"/>
  <c r="Z63" i="55"/>
  <c r="Z64" i="55"/>
  <c r="Z75" i="57"/>
  <c r="Z74" i="57" s="1"/>
  <c r="Z77" i="55"/>
  <c r="C81" i="21"/>
  <c r="P81" i="21" s="1"/>
  <c r="Z81" i="57"/>
  <c r="Z82" i="57"/>
  <c r="Z84" i="57"/>
  <c r="Z85" i="58"/>
  <c r="Z86" i="55"/>
  <c r="Z87" i="57"/>
  <c r="Z91" i="58"/>
  <c r="Z92" i="58"/>
  <c r="Z94" i="58"/>
  <c r="Z95" i="56"/>
  <c r="Z96" i="58"/>
  <c r="Z97" i="56"/>
  <c r="Z98" i="58"/>
  <c r="Z99" i="58"/>
  <c r="N137" i="21"/>
  <c r="Z100" i="58"/>
  <c r="Z137" i="58" s="1"/>
  <c r="Z103" i="57"/>
  <c r="Z104" i="56"/>
  <c r="Z105" i="55"/>
  <c r="C107" i="21"/>
  <c r="P107" i="21" s="1"/>
  <c r="Z107" i="58"/>
  <c r="Z108" i="57"/>
  <c r="L141" i="21"/>
  <c r="Z109" i="56"/>
  <c r="Z141" i="56" s="1"/>
  <c r="K134" i="53"/>
  <c r="K127" i="53" s="1"/>
  <c r="C15" i="23"/>
  <c r="P15" i="23" s="1"/>
  <c r="E34" i="23"/>
  <c r="E30" i="23" s="1"/>
  <c r="Z6" i="23"/>
  <c r="H68" i="23"/>
  <c r="H67" i="23" s="1"/>
  <c r="L68" i="23"/>
  <c r="L67" i="23" s="1"/>
  <c r="P87" i="23"/>
  <c r="C96" i="23"/>
  <c r="P96" i="23" s="1"/>
  <c r="X101" i="23"/>
  <c r="M106" i="23"/>
  <c r="M140" i="23" s="1"/>
  <c r="D8" i="23"/>
  <c r="C8" i="23" s="1"/>
  <c r="D9" i="56"/>
  <c r="D10" i="56"/>
  <c r="D11" i="56"/>
  <c r="D12" i="57"/>
  <c r="D14" i="58"/>
  <c r="D15" i="55"/>
  <c r="C17" i="23"/>
  <c r="P17" i="23" s="1"/>
  <c r="L16" i="23"/>
  <c r="L130" i="23" s="1"/>
  <c r="D17" i="56"/>
  <c r="D18" i="56"/>
  <c r="D19" i="57"/>
  <c r="D20" i="58"/>
  <c r="D21" i="55"/>
  <c r="C22" i="23"/>
  <c r="P22" i="23" s="1"/>
  <c r="D22" i="56"/>
  <c r="D23" i="56"/>
  <c r="D24" i="56"/>
  <c r="D25" i="57"/>
  <c r="D26" i="57"/>
  <c r="D27" i="57"/>
  <c r="D28" i="57"/>
  <c r="D29" i="58"/>
  <c r="D33" i="55"/>
  <c r="D31" i="55" s="1"/>
  <c r="C36" i="23"/>
  <c r="P36" i="23" s="1"/>
  <c r="D36" i="56"/>
  <c r="D37" i="57"/>
  <c r="D39" i="58"/>
  <c r="D40" i="55"/>
  <c r="C41" i="23"/>
  <c r="P41" i="23" s="1"/>
  <c r="D41" i="56"/>
  <c r="D42" i="5"/>
  <c r="D42" i="57"/>
  <c r="D44" i="56"/>
  <c r="D45" i="57"/>
  <c r="D48" i="58"/>
  <c r="D46" i="58" s="1"/>
  <c r="D50" i="58"/>
  <c r="D51" i="55"/>
  <c r="D53" i="56"/>
  <c r="D54" i="57"/>
  <c r="D56" i="57"/>
  <c r="D57" i="58"/>
  <c r="D58" i="55"/>
  <c r="D60" i="55"/>
  <c r="D62" i="55"/>
  <c r="D63" i="55"/>
  <c r="D64" i="55"/>
  <c r="D75" i="57"/>
  <c r="D77" i="55"/>
  <c r="D81" i="57"/>
  <c r="D82" i="57"/>
  <c r="D84" i="57"/>
  <c r="D85" i="58"/>
  <c r="D86" i="55"/>
  <c r="D87" i="57"/>
  <c r="D91" i="58"/>
  <c r="D92" i="58"/>
  <c r="D94" i="58"/>
  <c r="D95" i="56"/>
  <c r="D96" i="58"/>
  <c r="D97" i="56"/>
  <c r="D98" i="58"/>
  <c r="D99" i="58"/>
  <c r="D100" i="58"/>
  <c r="D137" i="58" s="1"/>
  <c r="D103" i="57"/>
  <c r="D104" i="56"/>
  <c r="D105" i="55"/>
  <c r="D107" i="58"/>
  <c r="D108" i="57"/>
  <c r="D109" i="56"/>
  <c r="D141" i="56" s="1"/>
  <c r="C5" i="24"/>
  <c r="P5" i="24" s="1"/>
  <c r="C12" i="24"/>
  <c r="P12" i="24" s="1"/>
  <c r="P22" i="24"/>
  <c r="F31" i="24"/>
  <c r="G38" i="24"/>
  <c r="C45" i="24"/>
  <c r="P45" i="24" s="1"/>
  <c r="F49" i="24"/>
  <c r="N55" i="24"/>
  <c r="N52" i="24" s="1"/>
  <c r="N132" i="24" s="1"/>
  <c r="N61" i="24"/>
  <c r="N59" i="24" s="1"/>
  <c r="N133" i="24" s="1"/>
  <c r="J79" i="24"/>
  <c r="C98" i="24"/>
  <c r="P98" i="24" s="1"/>
  <c r="T101" i="24"/>
  <c r="X101" i="24"/>
  <c r="W127" i="24"/>
  <c r="C53" i="21"/>
  <c r="P53" i="21" s="1"/>
  <c r="P86" i="21"/>
  <c r="U101" i="21"/>
  <c r="D145" i="21"/>
  <c r="C145" i="21" s="1"/>
  <c r="P145" i="21" s="1"/>
  <c r="J127" i="21"/>
  <c r="X127" i="21"/>
  <c r="C12" i="20"/>
  <c r="P12" i="20" s="1"/>
  <c r="C25" i="20"/>
  <c r="P25" i="20" s="1"/>
  <c r="C45" i="20"/>
  <c r="P45" i="20" s="1"/>
  <c r="C98" i="20"/>
  <c r="P98" i="20" s="1"/>
  <c r="C105" i="20"/>
  <c r="P105" i="20" s="1"/>
  <c r="T101" i="20"/>
  <c r="C146" i="20"/>
  <c r="P146" i="20" s="1"/>
  <c r="C21" i="19"/>
  <c r="P21" i="19" s="1"/>
  <c r="P42" i="19"/>
  <c r="C46" i="19"/>
  <c r="P54" i="19"/>
  <c r="C86" i="19"/>
  <c r="P86" i="19" s="1"/>
  <c r="G145" i="19"/>
  <c r="C147" i="19"/>
  <c r="P147" i="19" s="1"/>
  <c r="P14" i="18"/>
  <c r="C40" i="18"/>
  <c r="P40" i="18" s="1"/>
  <c r="L133" i="18"/>
  <c r="P85" i="18"/>
  <c r="T6" i="17"/>
  <c r="X6" i="17"/>
  <c r="F35" i="17"/>
  <c r="P40" i="17"/>
  <c r="P51" i="17"/>
  <c r="P49" i="17" s="1"/>
  <c r="V6" i="17"/>
  <c r="Z6" i="17"/>
  <c r="Z4" i="17" s="1"/>
  <c r="D59" i="17"/>
  <c r="C81" i="17"/>
  <c r="P81" i="17" s="1"/>
  <c r="C87" i="17"/>
  <c r="P87" i="17" s="1"/>
  <c r="I101" i="17"/>
  <c r="Z101" i="17"/>
  <c r="L141" i="17"/>
  <c r="C147" i="17"/>
  <c r="P147" i="17" s="1"/>
  <c r="C8" i="16"/>
  <c r="U6" i="16"/>
  <c r="G31" i="16"/>
  <c r="N31" i="16"/>
  <c r="C37" i="16"/>
  <c r="P37" i="16" s="1"/>
  <c r="P41" i="16"/>
  <c r="P53" i="16"/>
  <c r="C73" i="16"/>
  <c r="P73" i="16" s="1"/>
  <c r="I79" i="16"/>
  <c r="I66" i="16" s="1"/>
  <c r="V101" i="16"/>
  <c r="Z101" i="16"/>
  <c r="I30" i="15"/>
  <c r="I6" i="15" s="1"/>
  <c r="P42" i="15"/>
  <c r="C57" i="15"/>
  <c r="P57" i="15" s="1"/>
  <c r="H68" i="15"/>
  <c r="H67" i="15" s="1"/>
  <c r="L68" i="15"/>
  <c r="L67" i="15" s="1"/>
  <c r="L135" i="15" s="1"/>
  <c r="H79" i="15"/>
  <c r="C137" i="15"/>
  <c r="P137" i="15" s="1"/>
  <c r="P14" i="14"/>
  <c r="C21" i="14"/>
  <c r="P21" i="14" s="1"/>
  <c r="D38" i="14"/>
  <c r="C38" i="14" s="1"/>
  <c r="L49" i="14"/>
  <c r="I79" i="14"/>
  <c r="C97" i="14"/>
  <c r="P97" i="14" s="1"/>
  <c r="M141" i="14"/>
  <c r="C116" i="14"/>
  <c r="P116" i="14" s="1"/>
  <c r="P15" i="37"/>
  <c r="W6" i="37"/>
  <c r="AE6" i="37"/>
  <c r="I30" i="37"/>
  <c r="G68" i="37"/>
  <c r="G67" i="37" s="1"/>
  <c r="K68" i="37"/>
  <c r="K67" i="37" s="1"/>
  <c r="C87" i="37"/>
  <c r="P87" i="37" s="1"/>
  <c r="E138" i="37"/>
  <c r="N106" i="37"/>
  <c r="N140" i="37" s="1"/>
  <c r="U127" i="37"/>
  <c r="C137" i="37"/>
  <c r="P137" i="37" s="1"/>
  <c r="K8" i="36"/>
  <c r="M46" i="36"/>
  <c r="I68" i="36"/>
  <c r="I67" i="36" s="1"/>
  <c r="E79" i="36"/>
  <c r="E136" i="36" s="1"/>
  <c r="C96" i="36"/>
  <c r="P96" i="36" s="1"/>
  <c r="W101" i="36"/>
  <c r="D145" i="36"/>
  <c r="C145" i="36" s="1"/>
  <c r="K141" i="36"/>
  <c r="F167" i="36"/>
  <c r="V4" i="35"/>
  <c r="F31" i="35"/>
  <c r="J30" i="35"/>
  <c r="P42" i="35"/>
  <c r="M49" i="35"/>
  <c r="Z6" i="35"/>
  <c r="Z4" i="35" s="1"/>
  <c r="C57" i="35"/>
  <c r="P57" i="35" s="1"/>
  <c r="N68" i="35"/>
  <c r="N67" i="35" s="1"/>
  <c r="C114" i="35"/>
  <c r="P114" i="35" s="1"/>
  <c r="P167" i="35" s="1"/>
  <c r="D146" i="35"/>
  <c r="M8" i="34"/>
  <c r="P14" i="34"/>
  <c r="L31" i="34"/>
  <c r="C51" i="34"/>
  <c r="P51" i="34" s="1"/>
  <c r="C58" i="34"/>
  <c r="P58" i="34" s="1"/>
  <c r="G68" i="34"/>
  <c r="G67" i="34" s="1"/>
  <c r="G135" i="34" s="1"/>
  <c r="K68" i="34"/>
  <c r="K67" i="34" s="1"/>
  <c r="K135" i="34" s="1"/>
  <c r="C97" i="34"/>
  <c r="P97" i="34" s="1"/>
  <c r="C116" i="34"/>
  <c r="P116" i="34" s="1"/>
  <c r="M141" i="34"/>
  <c r="C9" i="33"/>
  <c r="P9" i="33" s="1"/>
  <c r="P15" i="33"/>
  <c r="I30" i="33"/>
  <c r="P58" i="33"/>
  <c r="N106" i="33"/>
  <c r="N140" i="33" s="1"/>
  <c r="G112" i="33"/>
  <c r="U127" i="33"/>
  <c r="K8" i="32"/>
  <c r="P22" i="32"/>
  <c r="P41" i="32"/>
  <c r="G49" i="32"/>
  <c r="G68" i="32"/>
  <c r="G67" i="32" s="1"/>
  <c r="G135" i="32" s="1"/>
  <c r="C91" i="32"/>
  <c r="P91" i="32" s="1"/>
  <c r="C96" i="32"/>
  <c r="P96" i="32" s="1"/>
  <c r="M137" i="32"/>
  <c r="G101" i="32"/>
  <c r="C105" i="32"/>
  <c r="P105" i="32" s="1"/>
  <c r="H101" i="32"/>
  <c r="P37" i="31"/>
  <c r="C39" i="31"/>
  <c r="P39" i="31" s="1"/>
  <c r="P45" i="31"/>
  <c r="T6" i="31"/>
  <c r="X6" i="31"/>
  <c r="P54" i="31"/>
  <c r="E79" i="31"/>
  <c r="E136" i="31" s="1"/>
  <c r="U101" i="31"/>
  <c r="Y101" i="31"/>
  <c r="T127" i="31"/>
  <c r="X127" i="31"/>
  <c r="V6" i="30"/>
  <c r="V4" i="30" s="1"/>
  <c r="Z6" i="30"/>
  <c r="Z4" i="30" s="1"/>
  <c r="C21" i="30"/>
  <c r="P21" i="30" s="1"/>
  <c r="L31" i="30"/>
  <c r="H30" i="30"/>
  <c r="H6" i="30" s="1"/>
  <c r="L61" i="30"/>
  <c r="L59" i="30" s="1"/>
  <c r="L133" i="30" s="1"/>
  <c r="C76" i="30"/>
  <c r="P76" i="30" s="1"/>
  <c r="H127" i="30"/>
  <c r="E34" i="29"/>
  <c r="E30" i="29" s="1"/>
  <c r="E131" i="29" s="1"/>
  <c r="N46" i="29"/>
  <c r="J30" i="29"/>
  <c r="P86" i="29"/>
  <c r="G101" i="29"/>
  <c r="G146" i="29"/>
  <c r="W127" i="29"/>
  <c r="AE127" i="29"/>
  <c r="I127" i="29"/>
  <c r="M46" i="28"/>
  <c r="J30" i="28"/>
  <c r="C73" i="28"/>
  <c r="P73" i="28" s="1"/>
  <c r="G101" i="28"/>
  <c r="C105" i="28"/>
  <c r="P105" i="28" s="1"/>
  <c r="P19" i="27"/>
  <c r="P25" i="27"/>
  <c r="C29" i="27"/>
  <c r="P29" i="27" s="1"/>
  <c r="E34" i="27"/>
  <c r="E30" i="27" s="1"/>
  <c r="E131" i="27" s="1"/>
  <c r="P14" i="26"/>
  <c r="V6" i="26"/>
  <c r="V4" i="26" s="1"/>
  <c r="Z6" i="26"/>
  <c r="C21" i="26"/>
  <c r="P21" i="26" s="1"/>
  <c r="L31" i="26"/>
  <c r="D49" i="26"/>
  <c r="C49" i="26" s="1"/>
  <c r="AE6" i="26"/>
  <c r="L68" i="26"/>
  <c r="C86" i="26"/>
  <c r="P86" i="26" s="1"/>
  <c r="C95" i="26"/>
  <c r="P95" i="26" s="1"/>
  <c r="G101" i="26"/>
  <c r="C108" i="26"/>
  <c r="P108" i="26" s="1"/>
  <c r="U127" i="26"/>
  <c r="Y127" i="26"/>
  <c r="U6" i="25"/>
  <c r="Y6" i="25"/>
  <c r="C19" i="25"/>
  <c r="P19" i="25" s="1"/>
  <c r="F101" i="25"/>
  <c r="G146" i="25"/>
  <c r="E9" i="56"/>
  <c r="E10" i="56"/>
  <c r="E11" i="56"/>
  <c r="E12" i="57"/>
  <c r="G7" i="24"/>
  <c r="G129" i="24" s="1"/>
  <c r="E14" i="58"/>
  <c r="E15" i="55"/>
  <c r="C17" i="24"/>
  <c r="P17" i="24" s="1"/>
  <c r="L16" i="24"/>
  <c r="L130" i="24" s="1"/>
  <c r="E17" i="56"/>
  <c r="E18" i="56"/>
  <c r="E19" i="57"/>
  <c r="E20" i="58"/>
  <c r="E21" i="55"/>
  <c r="E22" i="56"/>
  <c r="E23" i="56"/>
  <c r="E24" i="56"/>
  <c r="E25" i="57"/>
  <c r="E26" i="57"/>
  <c r="E27" i="57"/>
  <c r="E28" i="57"/>
  <c r="E29" i="58"/>
  <c r="K31" i="24"/>
  <c r="E33" i="55"/>
  <c r="E31" i="55" s="1"/>
  <c r="C36" i="24"/>
  <c r="P36" i="24" s="1"/>
  <c r="E36" i="56"/>
  <c r="E37" i="57"/>
  <c r="E39" i="58"/>
  <c r="E38" i="58" s="1"/>
  <c r="E40" i="55"/>
  <c r="E41" i="56"/>
  <c r="E42" i="5"/>
  <c r="E42" i="57"/>
  <c r="E44" i="56"/>
  <c r="E45" i="57"/>
  <c r="G46" i="24"/>
  <c r="N46" i="24"/>
  <c r="E48" i="58"/>
  <c r="E46" i="58" s="1"/>
  <c r="E50" i="58"/>
  <c r="E51" i="55"/>
  <c r="E53" i="56"/>
  <c r="E54" i="57"/>
  <c r="E56" i="57"/>
  <c r="G55" i="24"/>
  <c r="G52" i="24" s="1"/>
  <c r="G132" i="24" s="1"/>
  <c r="E57" i="58"/>
  <c r="E58" i="55"/>
  <c r="E60" i="55"/>
  <c r="E62" i="55"/>
  <c r="E63" i="55"/>
  <c r="E64" i="55"/>
  <c r="M74" i="24"/>
  <c r="E75" i="57"/>
  <c r="E77" i="55"/>
  <c r="E81" i="57"/>
  <c r="E82" i="57"/>
  <c r="E84" i="57"/>
  <c r="G83" i="24"/>
  <c r="G80" i="24" s="1"/>
  <c r="G79" i="24" s="1"/>
  <c r="E85" i="58"/>
  <c r="E86" i="55"/>
  <c r="E87" i="57"/>
  <c r="E91" i="58"/>
  <c r="E92" i="58"/>
  <c r="E94" i="58"/>
  <c r="E95" i="56"/>
  <c r="E96" i="58"/>
  <c r="E97" i="56"/>
  <c r="E98" i="58"/>
  <c r="E99" i="58"/>
  <c r="E100" i="58"/>
  <c r="E137" i="58" s="1"/>
  <c r="E103" i="57"/>
  <c r="E104" i="56"/>
  <c r="E105" i="55"/>
  <c r="E107" i="58"/>
  <c r="M106" i="24"/>
  <c r="M101" i="24" s="1"/>
  <c r="M162" i="24" s="1"/>
  <c r="E108" i="57"/>
  <c r="E109" i="56"/>
  <c r="E141" i="56" s="1"/>
  <c r="F9" i="57"/>
  <c r="F10" i="57"/>
  <c r="F11" i="57"/>
  <c r="F12" i="58"/>
  <c r="F14" i="55"/>
  <c r="F15" i="56"/>
  <c r="M16" i="25"/>
  <c r="M130" i="25" s="1"/>
  <c r="F17" i="57"/>
  <c r="F18" i="57"/>
  <c r="F19" i="58"/>
  <c r="F20" i="55"/>
  <c r="F21" i="56"/>
  <c r="F22" i="57"/>
  <c r="F23" i="57"/>
  <c r="F24" i="57"/>
  <c r="F25" i="58"/>
  <c r="F26" i="58"/>
  <c r="F27" i="58"/>
  <c r="F28" i="58"/>
  <c r="F29" i="55"/>
  <c r="F33" i="56"/>
  <c r="F31" i="56" s="1"/>
  <c r="M35" i="25"/>
  <c r="F36" i="57"/>
  <c r="F37" i="58"/>
  <c r="F39" i="55"/>
  <c r="F40" i="56"/>
  <c r="F41" i="57"/>
  <c r="F42" i="58"/>
  <c r="F44" i="57"/>
  <c r="F45" i="58"/>
  <c r="F48" i="55"/>
  <c r="F46" i="55" s="1"/>
  <c r="K49" i="25"/>
  <c r="F50" i="55"/>
  <c r="F51" i="56"/>
  <c r="F53" i="57"/>
  <c r="F54" i="58"/>
  <c r="F56" i="58"/>
  <c r="F57" i="55"/>
  <c r="F58" i="56"/>
  <c r="F60" i="56"/>
  <c r="F62" i="56"/>
  <c r="F63" i="56"/>
  <c r="F64" i="56"/>
  <c r="F71" i="57"/>
  <c r="F73" i="57"/>
  <c r="F77" i="56"/>
  <c r="F81" i="58"/>
  <c r="F82" i="58"/>
  <c r="F84" i="58"/>
  <c r="F85" i="55"/>
  <c r="F86" i="56"/>
  <c r="F87" i="58"/>
  <c r="F91" i="55"/>
  <c r="F92" i="55"/>
  <c r="F94" i="55"/>
  <c r="F95" i="57"/>
  <c r="F96" i="55"/>
  <c r="F97" i="57"/>
  <c r="F98" i="55"/>
  <c r="F99" i="55"/>
  <c r="F100" i="55"/>
  <c r="F137" i="55" s="1"/>
  <c r="F103" i="58"/>
  <c r="F104" i="57"/>
  <c r="F105" i="56"/>
  <c r="F107" i="55"/>
  <c r="F108" i="58"/>
  <c r="F109" i="57"/>
  <c r="F141" i="57" s="1"/>
  <c r="G9" i="58"/>
  <c r="G10" i="58"/>
  <c r="G11" i="58"/>
  <c r="G12" i="55"/>
  <c r="C13" i="26"/>
  <c r="G14" i="56"/>
  <c r="G13" i="56" s="1"/>
  <c r="G15" i="57"/>
  <c r="N16" i="26"/>
  <c r="N130" i="26" s="1"/>
  <c r="G17" i="58"/>
  <c r="G18" i="58"/>
  <c r="G19" i="55"/>
  <c r="G20" i="56"/>
  <c r="G21" i="57"/>
  <c r="G22" i="58"/>
  <c r="G23" i="58"/>
  <c r="G24" i="58"/>
  <c r="G25" i="55"/>
  <c r="G26" i="55"/>
  <c r="G27" i="55"/>
  <c r="G28" i="55"/>
  <c r="C29" i="26"/>
  <c r="P29" i="26" s="1"/>
  <c r="G29" i="56"/>
  <c r="M31" i="26"/>
  <c r="G33" i="57"/>
  <c r="G31" i="57" s="1"/>
  <c r="G35" i="26"/>
  <c r="N35" i="26"/>
  <c r="G36" i="58"/>
  <c r="G37" i="55"/>
  <c r="D38" i="26"/>
  <c r="G39" i="56"/>
  <c r="G40" i="57"/>
  <c r="G41" i="58"/>
  <c r="G42" i="55"/>
  <c r="C44" i="26"/>
  <c r="P44" i="26" s="1"/>
  <c r="G44" i="58"/>
  <c r="G45" i="55"/>
  <c r="C48" i="26"/>
  <c r="P48" i="26" s="1"/>
  <c r="L46" i="26"/>
  <c r="G48" i="56"/>
  <c r="G46" i="56" s="1"/>
  <c r="G50" i="56"/>
  <c r="F49" i="26"/>
  <c r="G51" i="57"/>
  <c r="G53" i="58"/>
  <c r="G54" i="55"/>
  <c r="G56" i="55"/>
  <c r="G57" i="56"/>
  <c r="G58" i="57"/>
  <c r="G60" i="57"/>
  <c r="G62" i="57"/>
  <c r="G63" i="57"/>
  <c r="G64" i="57"/>
  <c r="M69" i="26"/>
  <c r="G70" i="57"/>
  <c r="G72" i="57"/>
  <c r="G77" i="57"/>
  <c r="G81" i="55"/>
  <c r="G82" i="55"/>
  <c r="G84" i="55"/>
  <c r="G85" i="56"/>
  <c r="G86" i="57"/>
  <c r="G87" i="55"/>
  <c r="G88" i="57"/>
  <c r="G91" i="56"/>
  <c r="G92" i="56"/>
  <c r="G94" i="56"/>
  <c r="G95" i="58"/>
  <c r="G96" i="56"/>
  <c r="G97" i="58"/>
  <c r="G98" i="56"/>
  <c r="G99" i="56"/>
  <c r="G100" i="56"/>
  <c r="G137" i="56" s="1"/>
  <c r="G103" i="55"/>
  <c r="G104" i="58"/>
  <c r="G105" i="57"/>
  <c r="G107" i="56"/>
  <c r="K106" i="26"/>
  <c r="K140" i="26" s="1"/>
  <c r="G108" i="55"/>
  <c r="C109" i="26"/>
  <c r="P109" i="26" s="1"/>
  <c r="N141" i="26"/>
  <c r="G109" i="58"/>
  <c r="G141" i="58" s="1"/>
  <c r="H9" i="55"/>
  <c r="H10" i="55"/>
  <c r="H11" i="55"/>
  <c r="H12" i="56"/>
  <c r="H14" i="57"/>
  <c r="H15" i="58"/>
  <c r="K16" i="27"/>
  <c r="K130" i="27" s="1"/>
  <c r="H17" i="55"/>
  <c r="H18" i="55"/>
  <c r="H19" i="56"/>
  <c r="H20" i="57"/>
  <c r="H21" i="58"/>
  <c r="H22" i="55"/>
  <c r="H23" i="55"/>
  <c r="H24" i="55"/>
  <c r="H25" i="56"/>
  <c r="H26" i="56"/>
  <c r="H27" i="56"/>
  <c r="H28" i="56"/>
  <c r="H29" i="57"/>
  <c r="H33" i="58"/>
  <c r="H31" i="58" s="1"/>
  <c r="H36" i="55"/>
  <c r="H37" i="56"/>
  <c r="H39" i="57"/>
  <c r="H40" i="58"/>
  <c r="H41" i="55"/>
  <c r="H42" i="56"/>
  <c r="H44" i="55"/>
  <c r="H45" i="56"/>
  <c r="H48" i="57"/>
  <c r="H46" i="57" s="1"/>
  <c r="H50" i="57"/>
  <c r="H51" i="58"/>
  <c r="H53" i="55"/>
  <c r="H54" i="56"/>
  <c r="H56" i="56"/>
  <c r="H57" i="57"/>
  <c r="H58" i="58"/>
  <c r="H60" i="58"/>
  <c r="H62" i="58"/>
  <c r="H63" i="58"/>
  <c r="H64" i="58"/>
  <c r="H76" i="57"/>
  <c r="H77" i="58"/>
  <c r="H81" i="56"/>
  <c r="H82" i="56"/>
  <c r="H84" i="56"/>
  <c r="H85" i="57"/>
  <c r="H86" i="58"/>
  <c r="H87" i="56"/>
  <c r="H91" i="57"/>
  <c r="H92" i="57"/>
  <c r="H94" i="57"/>
  <c r="H95" i="55"/>
  <c r="H96" i="57"/>
  <c r="H97" i="55"/>
  <c r="H98" i="57"/>
  <c r="H99" i="57"/>
  <c r="H100" i="57"/>
  <c r="H137" i="57" s="1"/>
  <c r="H103" i="56"/>
  <c r="H104" i="55"/>
  <c r="H105" i="58"/>
  <c r="H107" i="57"/>
  <c r="H108" i="56"/>
  <c r="H109" i="55"/>
  <c r="H141" i="55" s="1"/>
  <c r="C9" i="28"/>
  <c r="P9" i="28" s="1"/>
  <c r="P8" i="28" s="1"/>
  <c r="I9" i="56"/>
  <c r="I10" i="56"/>
  <c r="I11" i="56"/>
  <c r="I12" i="57"/>
  <c r="I14" i="58"/>
  <c r="I15" i="55"/>
  <c r="C17" i="28"/>
  <c r="P17" i="28" s="1"/>
  <c r="L16" i="28"/>
  <c r="L130" i="28" s="1"/>
  <c r="I17" i="56"/>
  <c r="I18" i="56"/>
  <c r="I19" i="57"/>
  <c r="I20" i="58"/>
  <c r="I21" i="55"/>
  <c r="C22" i="28"/>
  <c r="P22" i="28" s="1"/>
  <c r="I22" i="56"/>
  <c r="I23" i="56"/>
  <c r="I24" i="56"/>
  <c r="I25" i="57"/>
  <c r="I26" i="57"/>
  <c r="I27" i="57"/>
  <c r="I28" i="57"/>
  <c r="I29" i="58"/>
  <c r="I33" i="55"/>
  <c r="I31" i="55" s="1"/>
  <c r="I36" i="56"/>
  <c r="I37" i="57"/>
  <c r="I39" i="58"/>
  <c r="I40" i="55"/>
  <c r="C41" i="28"/>
  <c r="P41" i="28" s="1"/>
  <c r="I41" i="56"/>
  <c r="I42" i="5"/>
  <c r="I42" i="57"/>
  <c r="I44" i="56"/>
  <c r="I45" i="57"/>
  <c r="N46" i="28"/>
  <c r="I48" i="58"/>
  <c r="I46" i="58" s="1"/>
  <c r="I50" i="58"/>
  <c r="I51" i="55"/>
  <c r="I53" i="56"/>
  <c r="I54" i="57"/>
  <c r="I56" i="57"/>
  <c r="I57" i="58"/>
  <c r="I58" i="55"/>
  <c r="I60" i="55"/>
  <c r="I62" i="55"/>
  <c r="I63" i="55"/>
  <c r="I64" i="55"/>
  <c r="C70" i="28"/>
  <c r="P70" i="28" s="1"/>
  <c r="M74" i="28"/>
  <c r="I75" i="57"/>
  <c r="I77" i="55"/>
  <c r="I81" i="57"/>
  <c r="I82" i="57"/>
  <c r="I84" i="57"/>
  <c r="I85" i="58"/>
  <c r="I86" i="55"/>
  <c r="C87" i="28"/>
  <c r="P87" i="28" s="1"/>
  <c r="I87" i="57"/>
  <c r="I91" i="58"/>
  <c r="I92" i="58"/>
  <c r="I94" i="58"/>
  <c r="I95" i="56"/>
  <c r="I96" i="58"/>
  <c r="I97" i="56"/>
  <c r="I98" i="58"/>
  <c r="I99" i="58"/>
  <c r="I100" i="58"/>
  <c r="I137" i="58" s="1"/>
  <c r="I103" i="57"/>
  <c r="I104" i="56"/>
  <c r="I105" i="55"/>
  <c r="I107" i="58"/>
  <c r="I108" i="57"/>
  <c r="I109" i="56"/>
  <c r="I141" i="56" s="1"/>
  <c r="J9" i="57"/>
  <c r="J10" i="57"/>
  <c r="J11" i="57"/>
  <c r="J12" i="58"/>
  <c r="J14" i="55"/>
  <c r="J15" i="56"/>
  <c r="M16" i="29"/>
  <c r="M130" i="29" s="1"/>
  <c r="J17" i="57"/>
  <c r="J18" i="57"/>
  <c r="J19" i="58"/>
  <c r="J20" i="55"/>
  <c r="J21" i="56"/>
  <c r="J22" i="57"/>
  <c r="J23" i="57"/>
  <c r="J24" i="57"/>
  <c r="J25" i="58"/>
  <c r="J26" i="58"/>
  <c r="J27" i="58"/>
  <c r="J28" i="58"/>
  <c r="J29" i="55"/>
  <c r="J33" i="56"/>
  <c r="J31" i="56" s="1"/>
  <c r="J36" i="57"/>
  <c r="J37" i="58"/>
  <c r="J39" i="55"/>
  <c r="J40" i="56"/>
  <c r="J41" i="57"/>
  <c r="J42" i="58"/>
  <c r="J44" i="57"/>
  <c r="J45" i="58"/>
  <c r="J48" i="55"/>
  <c r="J46" i="55" s="1"/>
  <c r="J50" i="55"/>
  <c r="J51" i="56"/>
  <c r="J53" i="57"/>
  <c r="J54" i="58"/>
  <c r="J56" i="58"/>
  <c r="J57" i="55"/>
  <c r="J58" i="56"/>
  <c r="J60" i="56"/>
  <c r="J62" i="56"/>
  <c r="J63" i="56"/>
  <c r="J64" i="56"/>
  <c r="J71" i="57"/>
  <c r="J73" i="57"/>
  <c r="J77" i="56"/>
  <c r="J81" i="58"/>
  <c r="J82" i="58"/>
  <c r="J84" i="58"/>
  <c r="J85" i="55"/>
  <c r="J86" i="56"/>
  <c r="J87" i="58"/>
  <c r="J91" i="55"/>
  <c r="J92" i="55"/>
  <c r="J94" i="55"/>
  <c r="J95" i="57"/>
  <c r="J96" i="55"/>
  <c r="J97" i="57"/>
  <c r="J98" i="55"/>
  <c r="J99" i="55"/>
  <c r="J100" i="55"/>
  <c r="J137" i="55" s="1"/>
  <c r="J103" i="58"/>
  <c r="J104" i="57"/>
  <c r="J105" i="56"/>
  <c r="J107" i="55"/>
  <c r="J108" i="58"/>
  <c r="J109" i="57"/>
  <c r="J141" i="57" s="1"/>
  <c r="K9" i="58"/>
  <c r="K10" i="58"/>
  <c r="K11" i="58"/>
  <c r="K12" i="55"/>
  <c r="C13" i="30"/>
  <c r="K14" i="56"/>
  <c r="K15" i="57"/>
  <c r="N16" i="30"/>
  <c r="N130" i="30" s="1"/>
  <c r="K17" i="58"/>
  <c r="K18" i="58"/>
  <c r="K19" i="55"/>
  <c r="K20" i="56"/>
  <c r="K21" i="57"/>
  <c r="K22" i="58"/>
  <c r="K23" i="58"/>
  <c r="K24" i="58"/>
  <c r="K25" i="55"/>
  <c r="K26" i="55"/>
  <c r="K27" i="55"/>
  <c r="K28" i="55"/>
  <c r="C29" i="30"/>
  <c r="P29" i="30" s="1"/>
  <c r="K29" i="56"/>
  <c r="K33" i="57"/>
  <c r="K31" i="57" s="1"/>
  <c r="K36" i="58"/>
  <c r="K37" i="55"/>
  <c r="C39" i="30"/>
  <c r="P39" i="30" s="1"/>
  <c r="L38" i="30"/>
  <c r="K39" i="56"/>
  <c r="K40" i="57"/>
  <c r="K41" i="58"/>
  <c r="K42" i="55"/>
  <c r="K44" i="58"/>
  <c r="K45" i="55"/>
  <c r="K48" i="56"/>
  <c r="K46" i="56" s="1"/>
  <c r="K50" i="56"/>
  <c r="F49" i="30"/>
  <c r="K51" i="57"/>
  <c r="K53" i="58"/>
  <c r="K54" i="55"/>
  <c r="K56" i="55"/>
  <c r="K57" i="56"/>
  <c r="K58" i="57"/>
  <c r="K60" i="57"/>
  <c r="K62" i="57"/>
  <c r="K63" i="57"/>
  <c r="K64" i="57"/>
  <c r="K70" i="57"/>
  <c r="K72" i="57"/>
  <c r="K77" i="57"/>
  <c r="K81" i="55"/>
  <c r="K82" i="55"/>
  <c r="K84" i="55"/>
  <c r="C85" i="30"/>
  <c r="P85" i="30" s="1"/>
  <c r="K85" i="56"/>
  <c r="K86" i="57"/>
  <c r="K87" i="55"/>
  <c r="K88" i="57"/>
  <c r="K91" i="56"/>
  <c r="K92" i="56"/>
  <c r="K94" i="56"/>
  <c r="K95" i="58"/>
  <c r="K96" i="56"/>
  <c r="K97" i="58"/>
  <c r="K98" i="56"/>
  <c r="K99" i="56"/>
  <c r="K100" i="56"/>
  <c r="K137" i="56" s="1"/>
  <c r="K103" i="55"/>
  <c r="K104" i="58"/>
  <c r="K105" i="57"/>
  <c r="K107" i="56"/>
  <c r="K108" i="55"/>
  <c r="N141" i="30"/>
  <c r="K109" i="58"/>
  <c r="K141" i="58" s="1"/>
  <c r="L9" i="55"/>
  <c r="L10" i="55"/>
  <c r="L11" i="55"/>
  <c r="L12" i="56"/>
  <c r="L14" i="57"/>
  <c r="L15" i="58"/>
  <c r="K16" i="31"/>
  <c r="K130" i="31" s="1"/>
  <c r="L17" i="55"/>
  <c r="L18" i="55"/>
  <c r="L19" i="56"/>
  <c r="L20" i="57"/>
  <c r="L21" i="58"/>
  <c r="L22" i="55"/>
  <c r="L23" i="55"/>
  <c r="L24" i="55"/>
  <c r="L25" i="56"/>
  <c r="L26" i="56"/>
  <c r="L27" i="56"/>
  <c r="L28" i="56"/>
  <c r="L29" i="57"/>
  <c r="L33" i="58"/>
  <c r="L31" i="58" s="1"/>
  <c r="L36" i="55"/>
  <c r="L37" i="56"/>
  <c r="L39" i="57"/>
  <c r="L40" i="58"/>
  <c r="L41" i="55"/>
  <c r="L42" i="56"/>
  <c r="L44" i="55"/>
  <c r="L45" i="56"/>
  <c r="L48" i="57"/>
  <c r="L46" i="57" s="1"/>
  <c r="L50" i="57"/>
  <c r="L51" i="58"/>
  <c r="L53" i="55"/>
  <c r="L54" i="56"/>
  <c r="L56" i="56"/>
  <c r="L57" i="57"/>
  <c r="L58" i="58"/>
  <c r="L60" i="58"/>
  <c r="L62" i="58"/>
  <c r="L63" i="58"/>
  <c r="L64" i="58"/>
  <c r="L76" i="57"/>
  <c r="L77" i="58"/>
  <c r="L81" i="56"/>
  <c r="L82" i="56"/>
  <c r="L84" i="56"/>
  <c r="L85" i="57"/>
  <c r="L86" i="58"/>
  <c r="L87" i="56"/>
  <c r="L91" i="57"/>
  <c r="L92" i="57"/>
  <c r="L94" i="57"/>
  <c r="L95" i="55"/>
  <c r="L96" i="57"/>
  <c r="L97" i="55"/>
  <c r="L98" i="57"/>
  <c r="L99" i="57"/>
  <c r="L100" i="57"/>
  <c r="L137" i="57" s="1"/>
  <c r="L103" i="56"/>
  <c r="L104" i="55"/>
  <c r="L105" i="58"/>
  <c r="L107" i="57"/>
  <c r="L108" i="56"/>
  <c r="L109" i="55"/>
  <c r="L141" i="55" s="1"/>
  <c r="C9" i="32"/>
  <c r="P9" i="32" s="1"/>
  <c r="L8" i="32"/>
  <c r="M9" i="56"/>
  <c r="M10" i="56"/>
  <c r="M11" i="56"/>
  <c r="M12" i="57"/>
  <c r="M14" i="58"/>
  <c r="M15" i="55"/>
  <c r="L16" i="32"/>
  <c r="L130" i="32" s="1"/>
  <c r="M17" i="56"/>
  <c r="M18" i="56"/>
  <c r="M19" i="57"/>
  <c r="M20" i="58"/>
  <c r="M21" i="55"/>
  <c r="M22" i="56"/>
  <c r="M23" i="56"/>
  <c r="M24" i="56"/>
  <c r="M25" i="57"/>
  <c r="M26" i="57"/>
  <c r="M27" i="57"/>
  <c r="M28" i="57"/>
  <c r="M29" i="58"/>
  <c r="M33" i="55"/>
  <c r="M31" i="55" s="1"/>
  <c r="M36" i="56"/>
  <c r="M37" i="57"/>
  <c r="G38" i="32"/>
  <c r="N38" i="32"/>
  <c r="M39" i="58"/>
  <c r="M38" i="58" s="1"/>
  <c r="M40" i="55"/>
  <c r="M41" i="56"/>
  <c r="M42" i="5"/>
  <c r="M42" i="57"/>
  <c r="M44" i="56"/>
  <c r="M45" i="57"/>
  <c r="G46" i="32"/>
  <c r="M48" i="58"/>
  <c r="M46" i="58" s="1"/>
  <c r="N49" i="32"/>
  <c r="M50" i="58"/>
  <c r="M51" i="55"/>
  <c r="M53" i="56"/>
  <c r="M54" i="57"/>
  <c r="M56" i="57"/>
  <c r="G55" i="32"/>
  <c r="M57" i="58"/>
  <c r="M58" i="55"/>
  <c r="M60" i="55"/>
  <c r="K61" i="32"/>
  <c r="K59" i="32" s="1"/>
  <c r="K133" i="32" s="1"/>
  <c r="M62" i="55"/>
  <c r="M63" i="55"/>
  <c r="M64" i="55"/>
  <c r="C70" i="32"/>
  <c r="P70" i="32" s="1"/>
  <c r="M74" i="32"/>
  <c r="M75" i="57"/>
  <c r="M74" i="57" s="1"/>
  <c r="M77" i="55"/>
  <c r="M81" i="57"/>
  <c r="M82" i="57"/>
  <c r="M84" i="57"/>
  <c r="G83" i="32"/>
  <c r="G80" i="32" s="1"/>
  <c r="G79" i="32" s="1"/>
  <c r="M85" i="58"/>
  <c r="M86" i="55"/>
  <c r="M87" i="57"/>
  <c r="M91" i="58"/>
  <c r="M92" i="58"/>
  <c r="M94" i="58"/>
  <c r="M95" i="56"/>
  <c r="M96" i="58"/>
  <c r="M97" i="56"/>
  <c r="M98" i="58"/>
  <c r="M99" i="58"/>
  <c r="M100" i="58"/>
  <c r="M137" i="58" s="1"/>
  <c r="M103" i="57"/>
  <c r="M104" i="56"/>
  <c r="M105" i="55"/>
  <c r="M107" i="58"/>
  <c r="M106" i="32"/>
  <c r="M140" i="32" s="1"/>
  <c r="M108" i="57"/>
  <c r="M109" i="56"/>
  <c r="M141" i="56" s="1"/>
  <c r="N9" i="57"/>
  <c r="N10" i="57"/>
  <c r="N11" i="57"/>
  <c r="N12" i="58"/>
  <c r="N14" i="55"/>
  <c r="N15" i="56"/>
  <c r="M16" i="33"/>
  <c r="M130" i="33" s="1"/>
  <c r="N17" i="57"/>
  <c r="N18" i="57"/>
  <c r="N19" i="58"/>
  <c r="N20" i="55"/>
  <c r="N21" i="56"/>
  <c r="N22" i="57"/>
  <c r="N23" i="57"/>
  <c r="N24" i="57"/>
  <c r="N25" i="58"/>
  <c r="N26" i="58"/>
  <c r="N27" i="58"/>
  <c r="N28" i="58"/>
  <c r="N29" i="55"/>
  <c r="N33" i="56"/>
  <c r="N31" i="56" s="1"/>
  <c r="N36" i="57"/>
  <c r="N37" i="58"/>
  <c r="N39" i="55"/>
  <c r="N40" i="56"/>
  <c r="N41" i="57"/>
  <c r="N42" i="58"/>
  <c r="N44" i="57"/>
  <c r="N45" i="58"/>
  <c r="N48" i="55"/>
  <c r="N46" i="55" s="1"/>
  <c r="N50" i="55"/>
  <c r="N51" i="56"/>
  <c r="N53" i="57"/>
  <c r="N54" i="58"/>
  <c r="N56" i="58"/>
  <c r="N57" i="55"/>
  <c r="N58" i="56"/>
  <c r="N60" i="56"/>
  <c r="N62" i="56"/>
  <c r="N63" i="56"/>
  <c r="N64" i="56"/>
  <c r="N71" i="57"/>
  <c r="N73" i="57"/>
  <c r="N77" i="56"/>
  <c r="N81" i="58"/>
  <c r="N82" i="58"/>
  <c r="N84" i="58"/>
  <c r="N85" i="55"/>
  <c r="N86" i="56"/>
  <c r="N87" i="58"/>
  <c r="N91" i="55"/>
  <c r="N92" i="55"/>
  <c r="N94" i="55"/>
  <c r="N95" i="57"/>
  <c r="N96" i="55"/>
  <c r="N97" i="57"/>
  <c r="N98" i="55"/>
  <c r="N99" i="55"/>
  <c r="N100" i="55"/>
  <c r="N137" i="55" s="1"/>
  <c r="N103" i="58"/>
  <c r="N104" i="57"/>
  <c r="N105" i="56"/>
  <c r="N107" i="55"/>
  <c r="N108" i="58"/>
  <c r="N109" i="57"/>
  <c r="N141" i="57" s="1"/>
  <c r="O9" i="58"/>
  <c r="O10" i="58"/>
  <c r="O11" i="58"/>
  <c r="O12" i="55"/>
  <c r="O14" i="56"/>
  <c r="O15" i="57"/>
  <c r="N16" i="34"/>
  <c r="N130" i="34" s="1"/>
  <c r="O17" i="58"/>
  <c r="O18" i="58"/>
  <c r="O19" i="55"/>
  <c r="C20" i="34"/>
  <c r="P20" i="34" s="1"/>
  <c r="O20" i="56"/>
  <c r="O21" i="57"/>
  <c r="O22" i="58"/>
  <c r="O23" i="58"/>
  <c r="O24" i="58"/>
  <c r="O25" i="55"/>
  <c r="O26" i="55"/>
  <c r="O27" i="55"/>
  <c r="O28" i="55"/>
  <c r="O29" i="56"/>
  <c r="M31" i="34"/>
  <c r="O33" i="57"/>
  <c r="O31" i="57" s="1"/>
  <c r="G35" i="34"/>
  <c r="N35" i="34"/>
  <c r="O36" i="58"/>
  <c r="O35" i="58" s="1"/>
  <c r="O37" i="55"/>
  <c r="O39" i="56"/>
  <c r="O40" i="57"/>
  <c r="O41" i="58"/>
  <c r="O42" i="55"/>
  <c r="C44" i="34"/>
  <c r="P44" i="34" s="1"/>
  <c r="O44" i="58"/>
  <c r="O45" i="55"/>
  <c r="C48" i="34"/>
  <c r="P48" i="34" s="1"/>
  <c r="P46" i="34" s="1"/>
  <c r="L46" i="34"/>
  <c r="O48" i="56"/>
  <c r="O46" i="56" s="1"/>
  <c r="L49" i="34"/>
  <c r="O50" i="56"/>
  <c r="O51" i="57"/>
  <c r="O53" i="58"/>
  <c r="O54" i="55"/>
  <c r="O56" i="55"/>
  <c r="O57" i="56"/>
  <c r="O58" i="57"/>
  <c r="O60" i="57"/>
  <c r="O62" i="57"/>
  <c r="O63" i="57"/>
  <c r="O64" i="57"/>
  <c r="O70" i="57"/>
  <c r="O72" i="57"/>
  <c r="C75" i="34"/>
  <c r="P75" i="34" s="1"/>
  <c r="O77" i="57"/>
  <c r="O81" i="55"/>
  <c r="O82" i="55"/>
  <c r="O84" i="55"/>
  <c r="O85" i="56"/>
  <c r="O86" i="57"/>
  <c r="O87" i="55"/>
  <c r="O88" i="57"/>
  <c r="O91" i="56"/>
  <c r="O92" i="56"/>
  <c r="O94" i="56"/>
  <c r="O95" i="58"/>
  <c r="O96" i="56"/>
  <c r="O97" i="58"/>
  <c r="O98" i="56"/>
  <c r="O99" i="56"/>
  <c r="L137" i="34"/>
  <c r="O100" i="56"/>
  <c r="O137" i="56" s="1"/>
  <c r="O103" i="55"/>
  <c r="O104" i="58"/>
  <c r="O105" i="57"/>
  <c r="O107" i="56"/>
  <c r="O108" i="55"/>
  <c r="D141" i="34"/>
  <c r="C141" i="34" s="1"/>
  <c r="P141" i="34" s="1"/>
  <c r="N141" i="34"/>
  <c r="O109" i="58"/>
  <c r="O141" i="58" s="1"/>
  <c r="P9" i="55"/>
  <c r="P10" i="55"/>
  <c r="P11" i="55"/>
  <c r="P12" i="56"/>
  <c r="M13" i="35"/>
  <c r="P14" i="57"/>
  <c r="P15" i="58"/>
  <c r="K16" i="35"/>
  <c r="K130" i="35" s="1"/>
  <c r="P17" i="55"/>
  <c r="P18" i="55"/>
  <c r="P19" i="56"/>
  <c r="P20" i="57"/>
  <c r="P21" i="58"/>
  <c r="P22" i="55"/>
  <c r="P23" i="55"/>
  <c r="P24" i="55"/>
  <c r="P25" i="56"/>
  <c r="P26" i="56"/>
  <c r="P27" i="56"/>
  <c r="P28" i="56"/>
  <c r="P29" i="57"/>
  <c r="P33" i="58"/>
  <c r="P31" i="58" s="1"/>
  <c r="P36" i="55"/>
  <c r="P37" i="56"/>
  <c r="P39" i="57"/>
  <c r="P40" i="58"/>
  <c r="P41" i="55"/>
  <c r="P42" i="56"/>
  <c r="P44" i="55"/>
  <c r="P45" i="56"/>
  <c r="P48" i="57"/>
  <c r="P46" i="57" s="1"/>
  <c r="P50" i="57"/>
  <c r="P51" i="58"/>
  <c r="P53" i="55"/>
  <c r="P54" i="56"/>
  <c r="P56" i="56"/>
  <c r="P57" i="57"/>
  <c r="P58" i="58"/>
  <c r="P60" i="58"/>
  <c r="P62" i="58"/>
  <c r="P63" i="58"/>
  <c r="P64" i="58"/>
  <c r="P76" i="57"/>
  <c r="P77" i="58"/>
  <c r="P81" i="56"/>
  <c r="P82" i="56"/>
  <c r="P84" i="56"/>
  <c r="P85" i="57"/>
  <c r="P86" i="58"/>
  <c r="P87" i="56"/>
  <c r="P91" i="57"/>
  <c r="P92" i="57"/>
  <c r="P94" i="57"/>
  <c r="P95" i="55"/>
  <c r="P96" i="57"/>
  <c r="P97" i="55"/>
  <c r="P98" i="57"/>
  <c r="P99" i="57"/>
  <c r="P100" i="57"/>
  <c r="P137" i="57" s="1"/>
  <c r="P103" i="56"/>
  <c r="P104" i="55"/>
  <c r="P105" i="58"/>
  <c r="P107" i="57"/>
  <c r="P108" i="56"/>
  <c r="P109" i="55"/>
  <c r="P141" i="55" s="1"/>
  <c r="D8" i="36"/>
  <c r="Q9" i="56"/>
  <c r="Q10" i="56"/>
  <c r="Q11" i="56"/>
  <c r="Q12" i="57"/>
  <c r="G13" i="36"/>
  <c r="N13" i="36"/>
  <c r="Q14" i="58"/>
  <c r="Q15" i="55"/>
  <c r="L16" i="36"/>
  <c r="L130" i="36" s="1"/>
  <c r="Q17" i="56"/>
  <c r="Q18" i="56"/>
  <c r="Q19" i="57"/>
  <c r="Q20" i="58"/>
  <c r="Q21" i="55"/>
  <c r="Q22" i="56"/>
  <c r="Q23" i="56"/>
  <c r="Q24" i="56"/>
  <c r="Q25" i="57"/>
  <c r="Q26" i="57"/>
  <c r="Q27" i="57"/>
  <c r="Q28" i="57"/>
  <c r="Q29" i="58"/>
  <c r="K31" i="36"/>
  <c r="Q33" i="55"/>
  <c r="Q31" i="55" s="1"/>
  <c r="Q36" i="56"/>
  <c r="Q37" i="57"/>
  <c r="Q39" i="58"/>
  <c r="Q38" i="58" s="1"/>
  <c r="Q40" i="55"/>
  <c r="C41" i="36"/>
  <c r="P41" i="36" s="1"/>
  <c r="Q41" i="56"/>
  <c r="Q42" i="5"/>
  <c r="Q42" i="57"/>
  <c r="Q44" i="56"/>
  <c r="Q45" i="57"/>
  <c r="G46" i="36"/>
  <c r="Q48" i="58"/>
  <c r="Q46" i="58" s="1"/>
  <c r="N49" i="36"/>
  <c r="Q50" i="58"/>
  <c r="Q51" i="55"/>
  <c r="Q53" i="56"/>
  <c r="Q54" i="57"/>
  <c r="Q56" i="57"/>
  <c r="G55" i="36"/>
  <c r="G52" i="36" s="1"/>
  <c r="G132" i="36" s="1"/>
  <c r="Q57" i="58"/>
  <c r="Q58" i="55"/>
  <c r="Q60" i="55"/>
  <c r="K61" i="36"/>
  <c r="K59" i="36" s="1"/>
  <c r="K133" i="36" s="1"/>
  <c r="Q62" i="55"/>
  <c r="Q63" i="55"/>
  <c r="Q64" i="55"/>
  <c r="M74" i="36"/>
  <c r="Q75" i="57"/>
  <c r="Q77" i="55"/>
  <c r="Q81" i="57"/>
  <c r="Q82" i="57"/>
  <c r="Q84" i="57"/>
  <c r="G83" i="36"/>
  <c r="G80" i="36" s="1"/>
  <c r="Q85" i="58"/>
  <c r="Q86" i="55"/>
  <c r="Q87" i="57"/>
  <c r="Q91" i="58"/>
  <c r="Q92" i="58"/>
  <c r="Q94" i="58"/>
  <c r="Q95" i="56"/>
  <c r="Q96" i="58"/>
  <c r="Q97" i="56"/>
  <c r="Q98" i="58"/>
  <c r="Q99" i="58"/>
  <c r="N137" i="36"/>
  <c r="Q100" i="58"/>
  <c r="Q137" i="58" s="1"/>
  <c r="Q103" i="57"/>
  <c r="Q104" i="56"/>
  <c r="Q105" i="55"/>
  <c r="Q107" i="58"/>
  <c r="Q108" i="57"/>
  <c r="Q109" i="56"/>
  <c r="Q141" i="56" s="1"/>
  <c r="R9" i="57"/>
  <c r="R10" i="57"/>
  <c r="R11" i="57"/>
  <c r="R12" i="58"/>
  <c r="K13" i="37"/>
  <c r="R14" i="55"/>
  <c r="R15" i="56"/>
  <c r="M16" i="37"/>
  <c r="M130" i="37" s="1"/>
  <c r="R17" i="57"/>
  <c r="R18" i="57"/>
  <c r="R19" i="58"/>
  <c r="R20" i="55"/>
  <c r="R21" i="56"/>
  <c r="R22" i="57"/>
  <c r="R23" i="57"/>
  <c r="R24" i="57"/>
  <c r="R25" i="58"/>
  <c r="R26" i="58"/>
  <c r="R27" i="58"/>
  <c r="R28" i="58"/>
  <c r="R29" i="55"/>
  <c r="R33" i="56"/>
  <c r="R31" i="56" s="1"/>
  <c r="R36" i="57"/>
  <c r="R37" i="58"/>
  <c r="R39" i="55"/>
  <c r="R40" i="56"/>
  <c r="R41" i="57"/>
  <c r="R42" i="58"/>
  <c r="R44" i="57"/>
  <c r="R45" i="58"/>
  <c r="R48" i="55"/>
  <c r="R46" i="55" s="1"/>
  <c r="R50" i="55"/>
  <c r="R49" i="55" s="1"/>
  <c r="R51" i="56"/>
  <c r="R53" i="57"/>
  <c r="R54" i="58"/>
  <c r="R56" i="58"/>
  <c r="R57" i="55"/>
  <c r="R58" i="56"/>
  <c r="R60" i="56"/>
  <c r="R62" i="56"/>
  <c r="R63" i="56"/>
  <c r="R64" i="56"/>
  <c r="R71" i="57"/>
  <c r="R73" i="57"/>
  <c r="R77" i="56"/>
  <c r="R81" i="58"/>
  <c r="R82" i="58"/>
  <c r="R84" i="58"/>
  <c r="R85" i="55"/>
  <c r="R86" i="56"/>
  <c r="R87" i="58"/>
  <c r="R91" i="55"/>
  <c r="R92" i="55"/>
  <c r="R94" i="55"/>
  <c r="R95" i="57"/>
  <c r="R96" i="55"/>
  <c r="R97" i="57"/>
  <c r="R98" i="55"/>
  <c r="R99" i="55"/>
  <c r="R100" i="55"/>
  <c r="R137" i="55" s="1"/>
  <c r="R103" i="58"/>
  <c r="R104" i="57"/>
  <c r="R105" i="56"/>
  <c r="R107" i="55"/>
  <c r="R108" i="58"/>
  <c r="R109" i="57"/>
  <c r="R141" i="57" s="1"/>
  <c r="S10" i="58"/>
  <c r="S11" i="58"/>
  <c r="D13" i="14"/>
  <c r="C13" i="14" s="1"/>
  <c r="S18" i="58"/>
  <c r="S23" i="58"/>
  <c r="S24" i="58"/>
  <c r="S26" i="55"/>
  <c r="S27" i="55"/>
  <c r="S28" i="55"/>
  <c r="C29" i="14"/>
  <c r="P29" i="14" s="1"/>
  <c r="F31" i="14"/>
  <c r="G35" i="14"/>
  <c r="S37" i="55"/>
  <c r="C39" i="14"/>
  <c r="P39" i="14" s="1"/>
  <c r="L38" i="14"/>
  <c r="S39" i="56"/>
  <c r="S40" i="57"/>
  <c r="S42" i="55"/>
  <c r="C44" i="14"/>
  <c r="P44" i="14" s="1"/>
  <c r="S44" i="58"/>
  <c r="D46" i="14"/>
  <c r="C46" i="14" s="1"/>
  <c r="S50" i="56"/>
  <c r="F49" i="14"/>
  <c r="S51" i="57"/>
  <c r="S56" i="55"/>
  <c r="S57" i="56"/>
  <c r="S60" i="57"/>
  <c r="M61" i="14"/>
  <c r="M59" i="14" s="1"/>
  <c r="M133" i="14" s="1"/>
  <c r="S62" i="57"/>
  <c r="S63" i="57"/>
  <c r="S64" i="57"/>
  <c r="S70" i="57"/>
  <c r="S72" i="57"/>
  <c r="S77" i="57"/>
  <c r="S81" i="55"/>
  <c r="S82" i="55"/>
  <c r="S84" i="55"/>
  <c r="S85" i="56"/>
  <c r="S86" i="57"/>
  <c r="S87" i="55"/>
  <c r="S88" i="57"/>
  <c r="S91" i="56"/>
  <c r="S92" i="56"/>
  <c r="S94" i="56"/>
  <c r="S95" i="58"/>
  <c r="S96" i="56"/>
  <c r="S97" i="58"/>
  <c r="S98" i="56"/>
  <c r="S99" i="56"/>
  <c r="L137" i="14"/>
  <c r="S100" i="56"/>
  <c r="S137" i="56" s="1"/>
  <c r="S103" i="55"/>
  <c r="C104" i="14"/>
  <c r="P104" i="14" s="1"/>
  <c r="S104" i="58"/>
  <c r="S105" i="57"/>
  <c r="S107" i="56"/>
  <c r="S108" i="55"/>
  <c r="D141" i="14"/>
  <c r="C141" i="14" s="1"/>
  <c r="P141" i="14" s="1"/>
  <c r="S109" i="58"/>
  <c r="S141" i="58" s="1"/>
  <c r="T10" i="55"/>
  <c r="T11" i="55"/>
  <c r="T18" i="55"/>
  <c r="T23" i="55"/>
  <c r="T24" i="55"/>
  <c r="T26" i="56"/>
  <c r="T27" i="56"/>
  <c r="T28" i="56"/>
  <c r="T37" i="56"/>
  <c r="T39" i="57"/>
  <c r="T40" i="58"/>
  <c r="T42" i="56"/>
  <c r="T44" i="55"/>
  <c r="T50" i="57"/>
  <c r="T51" i="58"/>
  <c r="T56" i="56"/>
  <c r="T57" i="57"/>
  <c r="T60" i="58"/>
  <c r="T62" i="58"/>
  <c r="T63" i="58"/>
  <c r="T64" i="58"/>
  <c r="T77" i="58"/>
  <c r="T81" i="56"/>
  <c r="T82" i="56"/>
  <c r="T84" i="56"/>
  <c r="T85" i="57"/>
  <c r="T86" i="58"/>
  <c r="T87" i="56"/>
  <c r="T91" i="57"/>
  <c r="T92" i="57"/>
  <c r="T94" i="57"/>
  <c r="T95" i="55"/>
  <c r="T96" i="57"/>
  <c r="T97" i="55"/>
  <c r="T98" i="57"/>
  <c r="T99" i="57"/>
  <c r="T100" i="57"/>
  <c r="T137" i="57" s="1"/>
  <c r="T103" i="56"/>
  <c r="T104" i="55"/>
  <c r="T105" i="58"/>
  <c r="T107" i="57"/>
  <c r="T108" i="56"/>
  <c r="T109" i="55"/>
  <c r="T141" i="55" s="1"/>
  <c r="U9" i="56"/>
  <c r="U10" i="56"/>
  <c r="U11" i="56"/>
  <c r="U12" i="57"/>
  <c r="N13" i="16"/>
  <c r="U14" i="58"/>
  <c r="U15" i="55"/>
  <c r="L16" i="16"/>
  <c r="L130" i="16" s="1"/>
  <c r="U17" i="56"/>
  <c r="U18" i="56"/>
  <c r="U19" i="57"/>
  <c r="U20" i="58"/>
  <c r="U21" i="55"/>
  <c r="U22" i="56"/>
  <c r="U23" i="56"/>
  <c r="U24" i="56"/>
  <c r="U25" i="57"/>
  <c r="U26" i="57"/>
  <c r="U27" i="57"/>
  <c r="U28" i="57"/>
  <c r="U29" i="58"/>
  <c r="U33" i="55"/>
  <c r="U31" i="55" s="1"/>
  <c r="U36" i="56"/>
  <c r="U37" i="57"/>
  <c r="U39" i="58"/>
  <c r="U40" i="55"/>
  <c r="U41" i="56"/>
  <c r="U42" i="5"/>
  <c r="U42" i="57"/>
  <c r="U44" i="56"/>
  <c r="U45" i="57"/>
  <c r="U48" i="58"/>
  <c r="U46" i="58" s="1"/>
  <c r="U50" i="58"/>
  <c r="U49" i="58" s="1"/>
  <c r="U51" i="55"/>
  <c r="U53" i="56"/>
  <c r="U54" i="57"/>
  <c r="U56" i="57"/>
  <c r="U57" i="58"/>
  <c r="U58" i="55"/>
  <c r="U60" i="55"/>
  <c r="U62" i="55"/>
  <c r="U63" i="55"/>
  <c r="U64" i="55"/>
  <c r="U75" i="57"/>
  <c r="U77" i="55"/>
  <c r="U81" i="57"/>
  <c r="U82" i="57"/>
  <c r="U84" i="57"/>
  <c r="U85" i="58"/>
  <c r="U86" i="55"/>
  <c r="U87" i="57"/>
  <c r="U91" i="58"/>
  <c r="U92" i="58"/>
  <c r="U94" i="58"/>
  <c r="U95" i="56"/>
  <c r="U96" i="58"/>
  <c r="U97" i="56"/>
  <c r="U98" i="58"/>
  <c r="U99" i="58"/>
  <c r="U100" i="58"/>
  <c r="U137" i="58" s="1"/>
  <c r="U103" i="57"/>
  <c r="U104" i="56"/>
  <c r="U105" i="55"/>
  <c r="U107" i="58"/>
  <c r="U108" i="57"/>
  <c r="U109" i="56"/>
  <c r="U141" i="56" s="1"/>
  <c r="V9" i="57"/>
  <c r="V10" i="57"/>
  <c r="V11" i="57"/>
  <c r="V12" i="58"/>
  <c r="K13" i="17"/>
  <c r="V14" i="55"/>
  <c r="V15" i="56"/>
  <c r="M16" i="17"/>
  <c r="M130" i="17" s="1"/>
  <c r="V17" i="57"/>
  <c r="V18" i="57"/>
  <c r="V19" i="58"/>
  <c r="V20" i="55"/>
  <c r="V21" i="56"/>
  <c r="V22" i="57"/>
  <c r="V23" i="57"/>
  <c r="V24" i="57"/>
  <c r="V25" i="58"/>
  <c r="V26" i="58"/>
  <c r="V27" i="58"/>
  <c r="V28" i="58"/>
  <c r="V29" i="55"/>
  <c r="V33" i="56"/>
  <c r="V31" i="56" s="1"/>
  <c r="V36" i="57"/>
  <c r="V37" i="58"/>
  <c r="V39" i="55"/>
  <c r="V38" i="55" s="1"/>
  <c r="V40" i="56"/>
  <c r="V41" i="57"/>
  <c r="V42" i="58"/>
  <c r="V44" i="57"/>
  <c r="V45" i="58"/>
  <c r="V48" i="55"/>
  <c r="V46" i="55" s="1"/>
  <c r="V50" i="55"/>
  <c r="V49" i="55" s="1"/>
  <c r="V51" i="56"/>
  <c r="V53" i="57"/>
  <c r="V54" i="58"/>
  <c r="V56" i="58"/>
  <c r="V57" i="55"/>
  <c r="V58" i="56"/>
  <c r="V60" i="56"/>
  <c r="V62" i="56"/>
  <c r="V63" i="56"/>
  <c r="V64" i="56"/>
  <c r="V71" i="57"/>
  <c r="V73" i="57"/>
  <c r="V77" i="56"/>
  <c r="V81" i="58"/>
  <c r="V82" i="58"/>
  <c r="V84" i="58"/>
  <c r="V85" i="55"/>
  <c r="V86" i="56"/>
  <c r="V87" i="58"/>
  <c r="V91" i="55"/>
  <c r="V92" i="55"/>
  <c r="V94" i="55"/>
  <c r="V95" i="57"/>
  <c r="V96" i="55"/>
  <c r="V97" i="57"/>
  <c r="V98" i="55"/>
  <c r="V99" i="55"/>
  <c r="V100" i="55"/>
  <c r="V137" i="55" s="1"/>
  <c r="V103" i="58"/>
  <c r="V104" i="57"/>
  <c r="V105" i="56"/>
  <c r="V107" i="55"/>
  <c r="V108" i="58"/>
  <c r="V109" i="57"/>
  <c r="V141" i="57" s="1"/>
  <c r="W9" i="58"/>
  <c r="W10" i="58"/>
  <c r="W11" i="58"/>
  <c r="W12" i="55"/>
  <c r="W14" i="56"/>
  <c r="W15" i="57"/>
  <c r="N130" i="18"/>
  <c r="W17" i="58"/>
  <c r="W18" i="58"/>
  <c r="W19" i="55"/>
  <c r="C20" i="18"/>
  <c r="P20" i="18" s="1"/>
  <c r="W20" i="56"/>
  <c r="W21" i="57"/>
  <c r="W22" i="58"/>
  <c r="W23" i="58"/>
  <c r="W24" i="58"/>
  <c r="W25" i="55"/>
  <c r="W26" i="55"/>
  <c r="W27" i="55"/>
  <c r="W28" i="55"/>
  <c r="C29" i="18"/>
  <c r="P29" i="18" s="1"/>
  <c r="W29" i="56"/>
  <c r="W33" i="57"/>
  <c r="W31" i="57" s="1"/>
  <c r="W36" i="58"/>
  <c r="W37" i="55"/>
  <c r="W39" i="56"/>
  <c r="W40" i="57"/>
  <c r="W41" i="58"/>
  <c r="W42" i="55"/>
  <c r="C44" i="18"/>
  <c r="P44" i="18" s="1"/>
  <c r="W44" i="58"/>
  <c r="W45" i="55"/>
  <c r="W48" i="56"/>
  <c r="W46" i="56" s="1"/>
  <c r="W50" i="56"/>
  <c r="W51" i="57"/>
  <c r="W53" i="58"/>
  <c r="W54" i="55"/>
  <c r="W56" i="55"/>
  <c r="C55" i="18"/>
  <c r="W57" i="56"/>
  <c r="W58" i="57"/>
  <c r="W60" i="57"/>
  <c r="W62" i="57"/>
  <c r="W63" i="57"/>
  <c r="W64" i="57"/>
  <c r="W70" i="57"/>
  <c r="W72" i="57"/>
  <c r="W77" i="57"/>
  <c r="W81" i="55"/>
  <c r="W82" i="55"/>
  <c r="W84" i="55"/>
  <c r="W85" i="56"/>
  <c r="W86" i="57"/>
  <c r="W87" i="55"/>
  <c r="W88" i="57"/>
  <c r="W91" i="56"/>
  <c r="W92" i="56"/>
  <c r="W94" i="56"/>
  <c r="W95" i="58"/>
  <c r="W96" i="56"/>
  <c r="W97" i="58"/>
  <c r="W98" i="56"/>
  <c r="W99" i="56"/>
  <c r="L137" i="18"/>
  <c r="W100" i="56"/>
  <c r="W137" i="56" s="1"/>
  <c r="W103" i="55"/>
  <c r="C104" i="18"/>
  <c r="P104" i="18" s="1"/>
  <c r="W104" i="58"/>
  <c r="W105" i="57"/>
  <c r="W107" i="56"/>
  <c r="K140" i="18"/>
  <c r="W108" i="55"/>
  <c r="N141" i="18"/>
  <c r="W109" i="58"/>
  <c r="W141" i="58" s="1"/>
  <c r="X9" i="55"/>
  <c r="X10" i="55"/>
  <c r="X11" i="55"/>
  <c r="X12" i="56"/>
  <c r="X14" i="57"/>
  <c r="X15" i="58"/>
  <c r="K130" i="19"/>
  <c r="X17" i="55"/>
  <c r="X18" i="55"/>
  <c r="X19" i="56"/>
  <c r="X20" i="57"/>
  <c r="X21" i="58"/>
  <c r="X22" i="55"/>
  <c r="X23" i="55"/>
  <c r="X24" i="55"/>
  <c r="X25" i="56"/>
  <c r="X26" i="56"/>
  <c r="X27" i="56"/>
  <c r="X28" i="56"/>
  <c r="X29" i="57"/>
  <c r="X33" i="58"/>
  <c r="X31" i="58" s="1"/>
  <c r="X36" i="55"/>
  <c r="X37" i="56"/>
  <c r="X39" i="57"/>
  <c r="X38" i="57" s="1"/>
  <c r="X40" i="58"/>
  <c r="X41" i="55"/>
  <c r="X42" i="56"/>
  <c r="X44" i="55"/>
  <c r="X45" i="56"/>
  <c r="X48" i="57"/>
  <c r="X46" i="57" s="1"/>
  <c r="X50" i="57"/>
  <c r="X51" i="58"/>
  <c r="X53" i="55"/>
  <c r="X54" i="56"/>
  <c r="X56" i="56"/>
  <c r="X57" i="57"/>
  <c r="X58" i="58"/>
  <c r="X60" i="58"/>
  <c r="X62" i="58"/>
  <c r="X63" i="58"/>
  <c r="X64" i="58"/>
  <c r="X76" i="57"/>
  <c r="X77" i="58"/>
  <c r="X81" i="56"/>
  <c r="X82" i="56"/>
  <c r="X84" i="56"/>
  <c r="X85" i="57"/>
  <c r="X86" i="58"/>
  <c r="X87" i="56"/>
  <c r="X91" i="57"/>
  <c r="X92" i="57"/>
  <c r="X94" i="57"/>
  <c r="X95" i="55"/>
  <c r="X96" i="57"/>
  <c r="X97" i="55"/>
  <c r="X98" i="57"/>
  <c r="X99" i="57"/>
  <c r="X100" i="57"/>
  <c r="X137" i="57" s="1"/>
  <c r="X103" i="56"/>
  <c r="X104" i="55"/>
  <c r="X105" i="58"/>
  <c r="X107" i="57"/>
  <c r="X108" i="56"/>
  <c r="X109" i="55"/>
  <c r="X141" i="55" s="1"/>
  <c r="Y9" i="56"/>
  <c r="Y10" i="56"/>
  <c r="Y11" i="56"/>
  <c r="Y12" i="57"/>
  <c r="Y14" i="58"/>
  <c r="Y15" i="55"/>
  <c r="Y17" i="56"/>
  <c r="Y18" i="56"/>
  <c r="Y19" i="57"/>
  <c r="Y20" i="58"/>
  <c r="Y21" i="55"/>
  <c r="Y22" i="56"/>
  <c r="Y23" i="56"/>
  <c r="Y24" i="56"/>
  <c r="Y25" i="57"/>
  <c r="Y26" i="57"/>
  <c r="Y27" i="57"/>
  <c r="Y28" i="57"/>
  <c r="Y29" i="58"/>
  <c r="Y33" i="55"/>
  <c r="Y31" i="55" s="1"/>
  <c r="C36" i="20"/>
  <c r="P36" i="20" s="1"/>
  <c r="Y36" i="56"/>
  <c r="Y37" i="57"/>
  <c r="Y39" i="58"/>
  <c r="Y40" i="55"/>
  <c r="C41" i="20"/>
  <c r="P41" i="20" s="1"/>
  <c r="Y41" i="56"/>
  <c r="Y42" i="5"/>
  <c r="Y42" i="57"/>
  <c r="Y44" i="56"/>
  <c r="Y45" i="57"/>
  <c r="Y48" i="58"/>
  <c r="Y46" i="58" s="1"/>
  <c r="Y50" i="58"/>
  <c r="Y51" i="55"/>
  <c r="Y53" i="56"/>
  <c r="Y54" i="57"/>
  <c r="Y56" i="57"/>
  <c r="Y57" i="58"/>
  <c r="Y58" i="55"/>
  <c r="Y60" i="55"/>
  <c r="Y62" i="55"/>
  <c r="Y63" i="55"/>
  <c r="Y64" i="55"/>
  <c r="C70" i="20"/>
  <c r="P70" i="20" s="1"/>
  <c r="Y75" i="57"/>
  <c r="Y77" i="55"/>
  <c r="Y81" i="57"/>
  <c r="Y82" i="57"/>
  <c r="Y84" i="57"/>
  <c r="Y85" i="58"/>
  <c r="Y86" i="55"/>
  <c r="C87" i="20"/>
  <c r="P87" i="20" s="1"/>
  <c r="Y87" i="57"/>
  <c r="Y91" i="58"/>
  <c r="Y92" i="58"/>
  <c r="Y94" i="58"/>
  <c r="Y95" i="56"/>
  <c r="Y96" i="58"/>
  <c r="Y97" i="56"/>
  <c r="Y98" i="58"/>
  <c r="Y99" i="58"/>
  <c r="Y100" i="58"/>
  <c r="Y137" i="58" s="1"/>
  <c r="Y103" i="57"/>
  <c r="Y104" i="56"/>
  <c r="Y105" i="55"/>
  <c r="Y107" i="58"/>
  <c r="Y108" i="57"/>
  <c r="Y109" i="56"/>
  <c r="Y141" i="56" s="1"/>
  <c r="Z9" i="57"/>
  <c r="Z10" i="57"/>
  <c r="Z11" i="57"/>
  <c r="Z12" i="58"/>
  <c r="Z14" i="55"/>
  <c r="Z15" i="56"/>
  <c r="M130" i="21"/>
  <c r="Z17" i="57"/>
  <c r="Z18" i="57"/>
  <c r="Z19" i="58"/>
  <c r="Z20" i="55"/>
  <c r="Z21" i="56"/>
  <c r="Z22" i="57"/>
  <c r="Z23" i="57"/>
  <c r="Z24" i="57"/>
  <c r="Z25" i="58"/>
  <c r="Z26" i="58"/>
  <c r="Z27" i="58"/>
  <c r="Z28" i="58"/>
  <c r="Z29" i="55"/>
  <c r="Z33" i="56"/>
  <c r="Z31" i="56" s="1"/>
  <c r="Z36" i="57"/>
  <c r="Z37" i="58"/>
  <c r="Z39" i="55"/>
  <c r="Z40" i="56"/>
  <c r="Z41" i="57"/>
  <c r="Z42" i="58"/>
  <c r="Z44" i="57"/>
  <c r="Z45" i="58"/>
  <c r="Z48" i="55"/>
  <c r="Z46" i="55" s="1"/>
  <c r="Z50" i="55"/>
  <c r="Z51" i="56"/>
  <c r="Z53" i="57"/>
  <c r="Z54" i="58"/>
  <c r="Z56" i="58"/>
  <c r="Z57" i="55"/>
  <c r="Z58" i="56"/>
  <c r="Z60" i="56"/>
  <c r="Z62" i="56"/>
  <c r="Z63" i="56"/>
  <c r="Z64" i="56"/>
  <c r="Z71" i="57"/>
  <c r="Z73" i="57"/>
  <c r="Z77" i="56"/>
  <c r="Z81" i="58"/>
  <c r="Z82" i="58"/>
  <c r="Z84" i="58"/>
  <c r="Z85" i="55"/>
  <c r="Z86" i="56"/>
  <c r="Z87" i="58"/>
  <c r="Z91" i="55"/>
  <c r="Z92" i="55"/>
  <c r="Z94" i="55"/>
  <c r="Z95" i="57"/>
  <c r="Z96" i="55"/>
  <c r="Z97" i="57"/>
  <c r="Z98" i="55"/>
  <c r="Z99" i="55"/>
  <c r="Z100" i="55"/>
  <c r="Z137" i="55" s="1"/>
  <c r="Z103" i="58"/>
  <c r="Z104" i="57"/>
  <c r="Z105" i="56"/>
  <c r="Z107" i="55"/>
  <c r="Z108" i="58"/>
  <c r="Z109" i="57"/>
  <c r="Z141" i="57" s="1"/>
  <c r="D24" i="58"/>
  <c r="D25" i="55"/>
  <c r="D26" i="55"/>
  <c r="D27" i="55"/>
  <c r="D28" i="55"/>
  <c r="C29" i="23"/>
  <c r="P29" i="23" s="1"/>
  <c r="D29" i="56"/>
  <c r="F31" i="23"/>
  <c r="G35" i="23"/>
  <c r="D37" i="55"/>
  <c r="D40" i="57"/>
  <c r="D38" i="57" s="1"/>
  <c r="D41" i="58"/>
  <c r="D42" i="55"/>
  <c r="D44" i="58"/>
  <c r="C48" i="23"/>
  <c r="P48" i="23" s="1"/>
  <c r="P46" i="23" s="1"/>
  <c r="L49" i="23"/>
  <c r="D50" i="56"/>
  <c r="F49" i="23"/>
  <c r="D51" i="57"/>
  <c r="D53" i="58"/>
  <c r="K55" i="23"/>
  <c r="K52" i="23" s="1"/>
  <c r="K132" i="23" s="1"/>
  <c r="D56" i="55"/>
  <c r="D57" i="56"/>
  <c r="D58" i="57"/>
  <c r="D62" i="57"/>
  <c r="D64" i="57"/>
  <c r="D72" i="57"/>
  <c r="D77" i="57"/>
  <c r="D81" i="55"/>
  <c r="K83" i="23"/>
  <c r="K80" i="23" s="1"/>
  <c r="D84" i="55"/>
  <c r="D87" i="55"/>
  <c r="D91" i="56"/>
  <c r="L93" i="23"/>
  <c r="D94" i="56"/>
  <c r="N93" i="23"/>
  <c r="N90" i="23" s="1"/>
  <c r="D95" i="58"/>
  <c r="D96" i="56"/>
  <c r="D97" i="58"/>
  <c r="D99" i="56"/>
  <c r="C104" i="23"/>
  <c r="P104" i="23" s="1"/>
  <c r="C5" i="23"/>
  <c r="P5" i="23" s="1"/>
  <c r="J66" i="24"/>
  <c r="J67" i="24"/>
  <c r="X6" i="15"/>
  <c r="L7" i="36"/>
  <c r="L129" i="36" s="1"/>
  <c r="L67" i="34"/>
  <c r="L135" i="34" s="1"/>
  <c r="U101" i="34"/>
  <c r="Y101" i="34"/>
  <c r="H79" i="33"/>
  <c r="W127" i="33"/>
  <c r="Z127" i="31"/>
  <c r="H79" i="28"/>
  <c r="V101" i="28"/>
  <c r="J66" i="25"/>
  <c r="J67" i="25"/>
  <c r="E9" i="58"/>
  <c r="E11" i="58"/>
  <c r="E12" i="55"/>
  <c r="L7" i="24"/>
  <c r="L129" i="24" s="1"/>
  <c r="E14" i="56"/>
  <c r="N16" i="24"/>
  <c r="N130" i="24" s="1"/>
  <c r="E17" i="58"/>
  <c r="E18" i="58"/>
  <c r="E19" i="55"/>
  <c r="E23" i="58"/>
  <c r="E25" i="55"/>
  <c r="E27" i="55"/>
  <c r="C29" i="24"/>
  <c r="P29" i="24" s="1"/>
  <c r="M31" i="24"/>
  <c r="E33" i="57"/>
  <c r="E31" i="57" s="1"/>
  <c r="E36" i="58"/>
  <c r="C39" i="24"/>
  <c r="P39" i="24" s="1"/>
  <c r="E39" i="56"/>
  <c r="E42" i="55"/>
  <c r="E44" i="58"/>
  <c r="E45" i="55"/>
  <c r="L46" i="24"/>
  <c r="E48" i="56"/>
  <c r="E46" i="56" s="1"/>
  <c r="E51" i="57"/>
  <c r="E53" i="58"/>
  <c r="F55" i="24"/>
  <c r="E60" i="57"/>
  <c r="E63" i="57"/>
  <c r="E70" i="57"/>
  <c r="F74" i="24"/>
  <c r="E77" i="57"/>
  <c r="E81" i="55"/>
  <c r="E84" i="55"/>
  <c r="E86" i="57"/>
  <c r="E91" i="56"/>
  <c r="L93" i="24"/>
  <c r="L90" i="24" s="1"/>
  <c r="E94" i="56"/>
  <c r="E98" i="56"/>
  <c r="E99" i="56"/>
  <c r="C104" i="24"/>
  <c r="P104" i="24" s="1"/>
  <c r="E105" i="57"/>
  <c r="E108" i="55"/>
  <c r="C5" i="25"/>
  <c r="P5" i="25" s="1"/>
  <c r="F10" i="55"/>
  <c r="C12" i="25"/>
  <c r="P12" i="25" s="1"/>
  <c r="F12" i="56"/>
  <c r="F15" i="58"/>
  <c r="K16" i="25"/>
  <c r="K130" i="25" s="1"/>
  <c r="F17" i="55"/>
  <c r="F18" i="55"/>
  <c r="F20" i="57"/>
  <c r="F21" i="58"/>
  <c r="F22" i="55"/>
  <c r="F24" i="55"/>
  <c r="F25" i="56"/>
  <c r="G31" i="25"/>
  <c r="C37" i="25"/>
  <c r="P37" i="25" s="1"/>
  <c r="G38" i="25"/>
  <c r="F41" i="55"/>
  <c r="F42" i="56"/>
  <c r="C45" i="25"/>
  <c r="P45" i="25" s="1"/>
  <c r="F48" i="57"/>
  <c r="F46" i="57" s="1"/>
  <c r="G49" i="25"/>
  <c r="F53" i="55"/>
  <c r="F54" i="56"/>
  <c r="F56" i="56"/>
  <c r="F57" i="57"/>
  <c r="F58" i="58"/>
  <c r="N61" i="25"/>
  <c r="N59" i="25" s="1"/>
  <c r="N133" i="25" s="1"/>
  <c r="F62" i="58"/>
  <c r="F64" i="58"/>
  <c r="F82" i="56"/>
  <c r="F85" i="57"/>
  <c r="N83" i="25"/>
  <c r="N80" i="25" s="1"/>
  <c r="F86" i="58"/>
  <c r="F91" i="57"/>
  <c r="F99" i="57"/>
  <c r="F103" i="56"/>
  <c r="C105" i="25"/>
  <c r="P105" i="25" s="1"/>
  <c r="F107" i="57"/>
  <c r="F109" i="55"/>
  <c r="F141" i="55" s="1"/>
  <c r="G10" i="56"/>
  <c r="G11" i="56"/>
  <c r="G18" i="56"/>
  <c r="G21" i="55"/>
  <c r="G23" i="56"/>
  <c r="G24" i="56"/>
  <c r="G25" i="57"/>
  <c r="G27" i="57"/>
  <c r="G28" i="57"/>
  <c r="G29" i="58"/>
  <c r="G36" i="56"/>
  <c r="K38" i="26"/>
  <c r="G40" i="55"/>
  <c r="G41" i="56"/>
  <c r="G42" i="57"/>
  <c r="G44" i="56"/>
  <c r="G45" i="57"/>
  <c r="G50" i="58"/>
  <c r="C53" i="26"/>
  <c r="P53" i="26" s="1"/>
  <c r="G53" i="56"/>
  <c r="G54" i="57"/>
  <c r="K55" i="26"/>
  <c r="K52" i="26" s="1"/>
  <c r="K132" i="26" s="1"/>
  <c r="G58" i="55"/>
  <c r="G63" i="55"/>
  <c r="G81" i="57"/>
  <c r="G86" i="55"/>
  <c r="C87" i="26"/>
  <c r="P87" i="26" s="1"/>
  <c r="G87" i="57"/>
  <c r="G91" i="58"/>
  <c r="G96" i="58"/>
  <c r="G97" i="56"/>
  <c r="G98" i="58"/>
  <c r="N137" i="26"/>
  <c r="G100" i="58"/>
  <c r="G137" i="58" s="1"/>
  <c r="G104" i="56"/>
  <c r="C107" i="26"/>
  <c r="P107" i="26" s="1"/>
  <c r="G108" i="57"/>
  <c r="H9" i="57"/>
  <c r="H14" i="55"/>
  <c r="M16" i="27"/>
  <c r="M130" i="27" s="1"/>
  <c r="H17" i="57"/>
  <c r="H18" i="57"/>
  <c r="H19" i="58"/>
  <c r="H26" i="58"/>
  <c r="H28" i="58"/>
  <c r="H29" i="55"/>
  <c r="H36" i="57"/>
  <c r="H37" i="58"/>
  <c r="C40" i="27"/>
  <c r="P40" i="27" s="1"/>
  <c r="H40" i="56"/>
  <c r="K46" i="27"/>
  <c r="H48" i="55"/>
  <c r="H46" i="55" s="1"/>
  <c r="H50" i="55"/>
  <c r="H53" i="57"/>
  <c r="H54" i="58"/>
  <c r="H57" i="55"/>
  <c r="C58" i="27"/>
  <c r="P58" i="27" s="1"/>
  <c r="H60" i="56"/>
  <c r="H63" i="56"/>
  <c r="M69" i="27"/>
  <c r="H71" i="57"/>
  <c r="H73" i="57"/>
  <c r="H77" i="56"/>
  <c r="H82" i="58"/>
  <c r="H85" i="55"/>
  <c r="C86" i="27"/>
  <c r="P86" i="27" s="1"/>
  <c r="F83" i="27"/>
  <c r="F80" i="27" s="1"/>
  <c r="H91" i="55"/>
  <c r="K93" i="27"/>
  <c r="K90" i="27" s="1"/>
  <c r="H94" i="55"/>
  <c r="H95" i="57"/>
  <c r="C97" i="27"/>
  <c r="P97" i="27" s="1"/>
  <c r="H98" i="55"/>
  <c r="H99" i="55"/>
  <c r="K137" i="27"/>
  <c r="H100" i="55"/>
  <c r="H137" i="55" s="1"/>
  <c r="N102" i="27"/>
  <c r="H103" i="58"/>
  <c r="H105" i="56"/>
  <c r="K106" i="27"/>
  <c r="K140" i="27" s="1"/>
  <c r="H107" i="55"/>
  <c r="H108" i="58"/>
  <c r="G8" i="28"/>
  <c r="I10" i="58"/>
  <c r="I11" i="58"/>
  <c r="I12" i="55"/>
  <c r="I14" i="56"/>
  <c r="I15" i="57"/>
  <c r="N16" i="28"/>
  <c r="N130" i="28" s="1"/>
  <c r="I17" i="58"/>
  <c r="I19" i="55"/>
  <c r="I21" i="57"/>
  <c r="I22" i="58"/>
  <c r="I24" i="58"/>
  <c r="I27" i="55"/>
  <c r="K35" i="28"/>
  <c r="I37" i="55"/>
  <c r="I39" i="56"/>
  <c r="I42" i="55"/>
  <c r="I44" i="58"/>
  <c r="I45" i="55"/>
  <c r="L46" i="28"/>
  <c r="I48" i="56"/>
  <c r="I46" i="56" s="1"/>
  <c r="I54" i="55"/>
  <c r="I57" i="56"/>
  <c r="M55" i="28"/>
  <c r="M52" i="28" s="1"/>
  <c r="M132" i="28" s="1"/>
  <c r="I58" i="57"/>
  <c r="M61" i="28"/>
  <c r="M59" i="28" s="1"/>
  <c r="M133" i="28" s="1"/>
  <c r="I62" i="57"/>
  <c r="I70" i="57"/>
  <c r="F74" i="28"/>
  <c r="I77" i="57"/>
  <c r="I81" i="55"/>
  <c r="I84" i="55"/>
  <c r="I86" i="57"/>
  <c r="I88" i="57"/>
  <c r="I92" i="56"/>
  <c r="L93" i="28"/>
  <c r="I94" i="56"/>
  <c r="N93" i="28"/>
  <c r="N90" i="28" s="1"/>
  <c r="I95" i="58"/>
  <c r="I96" i="56"/>
  <c r="I97" i="58"/>
  <c r="I99" i="56"/>
  <c r="K102" i="28"/>
  <c r="I103" i="55"/>
  <c r="I102" i="55" s="1"/>
  <c r="I104" i="58"/>
  <c r="I109" i="58"/>
  <c r="I141" i="58" s="1"/>
  <c r="C5" i="29"/>
  <c r="P5" i="29" s="1"/>
  <c r="J10" i="55"/>
  <c r="J11" i="55"/>
  <c r="J12" i="56"/>
  <c r="K16" i="29"/>
  <c r="K130" i="29" s="1"/>
  <c r="J17" i="55"/>
  <c r="J20" i="57"/>
  <c r="J21" i="58"/>
  <c r="J23" i="55"/>
  <c r="C25" i="29"/>
  <c r="P25" i="29" s="1"/>
  <c r="J27" i="56"/>
  <c r="J28" i="56"/>
  <c r="J29" i="57"/>
  <c r="G31" i="29"/>
  <c r="N31" i="29"/>
  <c r="J33" i="58"/>
  <c r="J31" i="58" s="1"/>
  <c r="J36" i="55"/>
  <c r="G38" i="29"/>
  <c r="J40" i="58"/>
  <c r="J42" i="56"/>
  <c r="C45" i="29"/>
  <c r="P45" i="29" s="1"/>
  <c r="F46" i="29"/>
  <c r="J50" i="57"/>
  <c r="N49" i="29"/>
  <c r="J51" i="58"/>
  <c r="J56" i="56"/>
  <c r="M74" i="29"/>
  <c r="J76" i="57"/>
  <c r="J77" i="58"/>
  <c r="J82" i="56"/>
  <c r="J85" i="57"/>
  <c r="J86" i="58"/>
  <c r="C91" i="29"/>
  <c r="P91" i="29" s="1"/>
  <c r="J92" i="57"/>
  <c r="J95" i="55"/>
  <c r="J96" i="57"/>
  <c r="C98" i="29"/>
  <c r="P98" i="29" s="1"/>
  <c r="J99" i="57"/>
  <c r="J103" i="56"/>
  <c r="C105" i="29"/>
  <c r="P105" i="29" s="1"/>
  <c r="J107" i="57"/>
  <c r="K10" i="56"/>
  <c r="K12" i="57"/>
  <c r="K14" i="58"/>
  <c r="L16" i="30"/>
  <c r="L130" i="30" s="1"/>
  <c r="K17" i="56"/>
  <c r="K19" i="57"/>
  <c r="K20" i="58"/>
  <c r="C22" i="30"/>
  <c r="P22" i="30" s="1"/>
  <c r="K22" i="56"/>
  <c r="K26" i="57"/>
  <c r="K31" i="30"/>
  <c r="K33" i="55"/>
  <c r="K31" i="55" s="1"/>
  <c r="K36" i="56"/>
  <c r="F35" i="30"/>
  <c r="M35" i="30"/>
  <c r="K37" i="57"/>
  <c r="K39" i="58"/>
  <c r="K41" i="56"/>
  <c r="K42" i="57"/>
  <c r="K44" i="56"/>
  <c r="G46" i="30"/>
  <c r="K50" i="58"/>
  <c r="K49" i="30"/>
  <c r="K51" i="55"/>
  <c r="K56" i="57"/>
  <c r="K57" i="58"/>
  <c r="K61" i="30"/>
  <c r="K59" i="30" s="1"/>
  <c r="K133" i="30" s="1"/>
  <c r="K62" i="55"/>
  <c r="K77" i="55"/>
  <c r="K82" i="57"/>
  <c r="K84" i="57"/>
  <c r="K85" i="58"/>
  <c r="K92" i="58"/>
  <c r="K95" i="56"/>
  <c r="K99" i="58"/>
  <c r="M102" i="30"/>
  <c r="K103" i="57"/>
  <c r="K104" i="56"/>
  <c r="K105" i="55"/>
  <c r="N106" i="30"/>
  <c r="N140" i="30" s="1"/>
  <c r="K107" i="58"/>
  <c r="K106" i="58" s="1"/>
  <c r="K140" i="58" s="1"/>
  <c r="L141" i="30"/>
  <c r="K109" i="56"/>
  <c r="K141" i="56" s="1"/>
  <c r="F8" i="31"/>
  <c r="L10" i="57"/>
  <c r="L15" i="56"/>
  <c r="M16" i="31"/>
  <c r="M130" i="31" s="1"/>
  <c r="L17" i="57"/>
  <c r="L20" i="55"/>
  <c r="L21" i="56"/>
  <c r="L22" i="57"/>
  <c r="L25" i="58"/>
  <c r="L27" i="58"/>
  <c r="L29" i="55"/>
  <c r="G35" i="31"/>
  <c r="C40" i="31"/>
  <c r="P40" i="31" s="1"/>
  <c r="L41" i="57"/>
  <c r="L42" i="58"/>
  <c r="L44" i="57"/>
  <c r="L45" i="58"/>
  <c r="L51" i="56"/>
  <c r="L53" i="57"/>
  <c r="L54" i="58"/>
  <c r="L57" i="55"/>
  <c r="L55" i="31"/>
  <c r="L52" i="31" s="1"/>
  <c r="L132" i="31" s="1"/>
  <c r="L58" i="56"/>
  <c r="L61" i="31"/>
  <c r="L59" i="31" s="1"/>
  <c r="L133" i="31" s="1"/>
  <c r="L62" i="56"/>
  <c r="L71" i="57"/>
  <c r="L73" i="57"/>
  <c r="L77" i="56"/>
  <c r="L82" i="58"/>
  <c r="L85" i="55"/>
  <c r="L91" i="55"/>
  <c r="L92" i="55"/>
  <c r="K93" i="31"/>
  <c r="K90" i="31" s="1"/>
  <c r="L94" i="55"/>
  <c r="M93" i="31"/>
  <c r="M90" i="31" s="1"/>
  <c r="L95" i="57"/>
  <c r="C97" i="31"/>
  <c r="P97" i="31" s="1"/>
  <c r="L98" i="55"/>
  <c r="M141" i="31"/>
  <c r="L109" i="57"/>
  <c r="L141" i="57" s="1"/>
  <c r="G8" i="32"/>
  <c r="M10" i="58"/>
  <c r="M12" i="55"/>
  <c r="M14" i="56"/>
  <c r="M18" i="58"/>
  <c r="C20" i="32"/>
  <c r="P20" i="32" s="1"/>
  <c r="M21" i="57"/>
  <c r="M23" i="58"/>
  <c r="M25" i="55"/>
  <c r="M27" i="55"/>
  <c r="C29" i="32"/>
  <c r="P29" i="32" s="1"/>
  <c r="K35" i="32"/>
  <c r="M37" i="55"/>
  <c r="M39" i="56"/>
  <c r="M42" i="55"/>
  <c r="M44" i="58"/>
  <c r="M45" i="55"/>
  <c r="L46" i="32"/>
  <c r="M48" i="56"/>
  <c r="M46" i="56" s="1"/>
  <c r="F49" i="32"/>
  <c r="M49" i="32"/>
  <c r="M51" i="57"/>
  <c r="M57" i="56"/>
  <c r="F55" i="32"/>
  <c r="F52" i="32" s="1"/>
  <c r="F132" i="32" s="1"/>
  <c r="M60" i="57"/>
  <c r="M63" i="57"/>
  <c r="M70" i="57"/>
  <c r="M72" i="57"/>
  <c r="F74" i="32"/>
  <c r="M82" i="55"/>
  <c r="M87" i="55"/>
  <c r="M91" i="56"/>
  <c r="L93" i="32"/>
  <c r="M94" i="56"/>
  <c r="N93" i="32"/>
  <c r="N90" i="32" s="1"/>
  <c r="M95" i="58"/>
  <c r="M96" i="56"/>
  <c r="M97" i="58"/>
  <c r="M99" i="56"/>
  <c r="K102" i="32"/>
  <c r="K139" i="32" s="1"/>
  <c r="M103" i="55"/>
  <c r="M102" i="55" s="1"/>
  <c r="M104" i="58"/>
  <c r="C5" i="33"/>
  <c r="P5" i="33" s="1"/>
  <c r="N10" i="55"/>
  <c r="C12" i="33"/>
  <c r="P12" i="33" s="1"/>
  <c r="N12" i="56"/>
  <c r="N15" i="58"/>
  <c r="K16" i="33"/>
  <c r="K130" i="33" s="1"/>
  <c r="N17" i="55"/>
  <c r="N18" i="55"/>
  <c r="N19" i="56"/>
  <c r="N22" i="55"/>
  <c r="N24" i="55"/>
  <c r="N25" i="56"/>
  <c r="N27" i="56"/>
  <c r="N28" i="56"/>
  <c r="N29" i="57"/>
  <c r="N31" i="33"/>
  <c r="N33" i="58"/>
  <c r="N31" i="58" s="1"/>
  <c r="C37" i="33"/>
  <c r="P37" i="33" s="1"/>
  <c r="G38" i="33"/>
  <c r="N41" i="55"/>
  <c r="N42" i="56"/>
  <c r="N44" i="55"/>
  <c r="C45" i="33"/>
  <c r="P45" i="33" s="1"/>
  <c r="F46" i="33"/>
  <c r="N50" i="57"/>
  <c r="N49" i="33"/>
  <c r="N51" i="58"/>
  <c r="N54" i="56"/>
  <c r="N56" i="56"/>
  <c r="N60" i="58"/>
  <c r="C73" i="33"/>
  <c r="P73" i="33" s="1"/>
  <c r="N76" i="57"/>
  <c r="N77" i="58"/>
  <c r="N82" i="56"/>
  <c r="N85" i="57"/>
  <c r="N86" i="58"/>
  <c r="C91" i="33"/>
  <c r="P91" i="33" s="1"/>
  <c r="N92" i="57"/>
  <c r="K93" i="33"/>
  <c r="K90" i="33" s="1"/>
  <c r="N95" i="55"/>
  <c r="N96" i="57"/>
  <c r="N107" i="57"/>
  <c r="K141" i="33"/>
  <c r="N109" i="55"/>
  <c r="N141" i="55" s="1"/>
  <c r="L8" i="34"/>
  <c r="L7" i="34" s="1"/>
  <c r="L129" i="34" s="1"/>
  <c r="O9" i="56"/>
  <c r="O12" i="57"/>
  <c r="N7" i="34"/>
  <c r="N129" i="34" s="1"/>
  <c r="O14" i="58"/>
  <c r="O15" i="55"/>
  <c r="L16" i="34"/>
  <c r="L130" i="34" s="1"/>
  <c r="O17" i="56"/>
  <c r="O18" i="56"/>
  <c r="O21" i="55"/>
  <c r="O23" i="56"/>
  <c r="O24" i="56"/>
  <c r="O25" i="57"/>
  <c r="O26" i="57"/>
  <c r="K31" i="34"/>
  <c r="O33" i="55"/>
  <c r="O31" i="55" s="1"/>
  <c r="C36" i="34"/>
  <c r="P36" i="34" s="1"/>
  <c r="F35" i="34"/>
  <c r="M35" i="34"/>
  <c r="O37" i="57"/>
  <c r="O39" i="58"/>
  <c r="C41" i="34"/>
  <c r="P41" i="34" s="1"/>
  <c r="O42" i="57"/>
  <c r="G46" i="34"/>
  <c r="O50" i="58"/>
  <c r="K55" i="34"/>
  <c r="K52" i="34" s="1"/>
  <c r="K132" i="34" s="1"/>
  <c r="O58" i="55"/>
  <c r="K61" i="34"/>
  <c r="K59" i="34" s="1"/>
  <c r="K133" i="34" s="1"/>
  <c r="O62" i="55"/>
  <c r="O64" i="55"/>
  <c r="O81" i="57"/>
  <c r="O86" i="55"/>
  <c r="N93" i="34"/>
  <c r="N90" i="34" s="1"/>
  <c r="O94" i="58"/>
  <c r="O95" i="56"/>
  <c r="O98" i="58"/>
  <c r="N137" i="34"/>
  <c r="O100" i="58"/>
  <c r="O137" i="58" s="1"/>
  <c r="O104" i="56"/>
  <c r="C107" i="34"/>
  <c r="P107" i="34" s="1"/>
  <c r="O108" i="57"/>
  <c r="L141" i="34"/>
  <c r="O109" i="56"/>
  <c r="O141" i="56" s="1"/>
  <c r="F8" i="35"/>
  <c r="M8" i="35"/>
  <c r="P9" i="57"/>
  <c r="P10" i="57"/>
  <c r="P11" i="57"/>
  <c r="P12" i="58"/>
  <c r="K13" i="35"/>
  <c r="K7" i="35" s="1"/>
  <c r="K129" i="35" s="1"/>
  <c r="P14" i="55"/>
  <c r="P20" i="55"/>
  <c r="P23" i="57"/>
  <c r="P24" i="57"/>
  <c r="P25" i="58"/>
  <c r="P27" i="58"/>
  <c r="P29" i="55"/>
  <c r="P37" i="58"/>
  <c r="P39" i="55"/>
  <c r="P41" i="57"/>
  <c r="P51" i="56"/>
  <c r="P57" i="55"/>
  <c r="C58" i="35"/>
  <c r="P58" i="35" s="1"/>
  <c r="P60" i="56"/>
  <c r="P63" i="56"/>
  <c r="P64" i="56"/>
  <c r="P71" i="57"/>
  <c r="C76" i="35"/>
  <c r="P76" i="35" s="1"/>
  <c r="P81" i="58"/>
  <c r="F83" i="35"/>
  <c r="F80" i="35" s="1"/>
  <c r="P91" i="55"/>
  <c r="P104" i="57"/>
  <c r="P107" i="55"/>
  <c r="Q9" i="58"/>
  <c r="Q11" i="58"/>
  <c r="C14" i="36"/>
  <c r="P14" i="36" s="1"/>
  <c r="F13" i="36"/>
  <c r="Q15" i="57"/>
  <c r="Q18" i="58"/>
  <c r="C20" i="36"/>
  <c r="P20" i="36" s="1"/>
  <c r="Q21" i="57"/>
  <c r="Q23" i="58"/>
  <c r="K35" i="36"/>
  <c r="Q37" i="55"/>
  <c r="C39" i="36"/>
  <c r="P39" i="36" s="1"/>
  <c r="F38" i="36"/>
  <c r="M38" i="36"/>
  <c r="Q40" i="57"/>
  <c r="Q41" i="58"/>
  <c r="C44" i="36"/>
  <c r="P44" i="36" s="1"/>
  <c r="M49" i="36"/>
  <c r="Q51" i="57"/>
  <c r="Q53" i="58"/>
  <c r="F55" i="36"/>
  <c r="F52" i="36" s="1"/>
  <c r="F132" i="36" s="1"/>
  <c r="Q60" i="57"/>
  <c r="Q63" i="57"/>
  <c r="Q70" i="57"/>
  <c r="Q72" i="57"/>
  <c r="F74" i="36"/>
  <c r="Q77" i="57"/>
  <c r="Q81" i="55"/>
  <c r="Q85" i="56"/>
  <c r="M83" i="36"/>
  <c r="M80" i="36" s="1"/>
  <c r="Q86" i="57"/>
  <c r="Q88" i="57"/>
  <c r="Q92" i="56"/>
  <c r="F93" i="36"/>
  <c r="F90" i="36" s="1"/>
  <c r="N93" i="36"/>
  <c r="N90" i="36" s="1"/>
  <c r="Q95" i="58"/>
  <c r="Q96" i="56"/>
  <c r="Q97" i="58"/>
  <c r="Q98" i="56"/>
  <c r="L137" i="36"/>
  <c r="Q100" i="56"/>
  <c r="Q137" i="56" s="1"/>
  <c r="K102" i="36"/>
  <c r="K139" i="36" s="1"/>
  <c r="Q103" i="55"/>
  <c r="Q104" i="58"/>
  <c r="N141" i="36"/>
  <c r="Q109" i="58"/>
  <c r="Q141" i="58" s="1"/>
  <c r="K8" i="37"/>
  <c r="K7" i="37" s="1"/>
  <c r="K129" i="37" s="1"/>
  <c r="R9" i="55"/>
  <c r="R10" i="55"/>
  <c r="R11" i="55"/>
  <c r="M13" i="37"/>
  <c r="M7" i="37" s="1"/>
  <c r="M129" i="37" s="1"/>
  <c r="R14" i="57"/>
  <c r="R19" i="56"/>
  <c r="R22" i="55"/>
  <c r="R24" i="55"/>
  <c r="R25" i="56"/>
  <c r="G31" i="37"/>
  <c r="R36" i="55"/>
  <c r="D35" i="37"/>
  <c r="C35" i="37" s="1"/>
  <c r="R37" i="56"/>
  <c r="R39" i="57"/>
  <c r="N38" i="37"/>
  <c r="R40" i="58"/>
  <c r="R41" i="55"/>
  <c r="R42" i="56"/>
  <c r="R44" i="55"/>
  <c r="R45" i="56"/>
  <c r="M46" i="37"/>
  <c r="R48" i="57"/>
  <c r="R46" i="57" s="1"/>
  <c r="G49" i="37"/>
  <c r="R53" i="55"/>
  <c r="R54" i="56"/>
  <c r="R56" i="56"/>
  <c r="R58" i="58"/>
  <c r="R60" i="58"/>
  <c r="N61" i="37"/>
  <c r="R62" i="58"/>
  <c r="R63" i="58"/>
  <c r="R64" i="58"/>
  <c r="C73" i="37"/>
  <c r="P73" i="37" s="1"/>
  <c r="R82" i="56"/>
  <c r="R84" i="56"/>
  <c r="R86" i="58"/>
  <c r="R91" i="57"/>
  <c r="R92" i="57"/>
  <c r="K93" i="37"/>
  <c r="R95" i="55"/>
  <c r="R96" i="57"/>
  <c r="R97" i="55"/>
  <c r="R98" i="57"/>
  <c r="M137" i="37"/>
  <c r="R100" i="57"/>
  <c r="R137" i="57" s="1"/>
  <c r="R104" i="55"/>
  <c r="C105" i="37"/>
  <c r="P105" i="37" s="1"/>
  <c r="M106" i="37"/>
  <c r="M140" i="37" s="1"/>
  <c r="R107" i="57"/>
  <c r="R108" i="56"/>
  <c r="K141" i="37"/>
  <c r="R109" i="55"/>
  <c r="R141" i="55" s="1"/>
  <c r="C22" i="14"/>
  <c r="P22" i="14" s="1"/>
  <c r="S23" i="56"/>
  <c r="S26" i="57"/>
  <c r="S27" i="57"/>
  <c r="S28" i="57"/>
  <c r="F35" i="14"/>
  <c r="S37" i="57"/>
  <c r="S39" i="58"/>
  <c r="C41" i="14"/>
  <c r="P41" i="14" s="1"/>
  <c r="S42" i="5"/>
  <c r="S44" i="56"/>
  <c r="K49" i="14"/>
  <c r="S51" i="55"/>
  <c r="S60" i="55"/>
  <c r="S63" i="55"/>
  <c r="S64" i="55"/>
  <c r="S75" i="57"/>
  <c r="S77" i="55"/>
  <c r="C81" i="14"/>
  <c r="P81" i="14" s="1"/>
  <c r="S82" i="57"/>
  <c r="S84" i="57"/>
  <c r="S85" i="58"/>
  <c r="C87" i="14"/>
  <c r="P87" i="14" s="1"/>
  <c r="S92" i="58"/>
  <c r="S96" i="58"/>
  <c r="S97" i="56"/>
  <c r="S98" i="58"/>
  <c r="N137" i="14"/>
  <c r="S100" i="58"/>
  <c r="S137" i="58" s="1"/>
  <c r="S108" i="57"/>
  <c r="C15" i="15"/>
  <c r="P15" i="15" s="1"/>
  <c r="T23" i="57"/>
  <c r="T24" i="57"/>
  <c r="T28" i="58"/>
  <c r="G35" i="15"/>
  <c r="T37" i="58"/>
  <c r="T39" i="55"/>
  <c r="T42" i="58"/>
  <c r="T44" i="57"/>
  <c r="L49" i="15"/>
  <c r="T51" i="56"/>
  <c r="T56" i="58"/>
  <c r="C58" i="15"/>
  <c r="P58" i="15" s="1"/>
  <c r="L61" i="15"/>
  <c r="L59" i="15" s="1"/>
  <c r="L133" i="15" s="1"/>
  <c r="T62" i="56"/>
  <c r="T63" i="56"/>
  <c r="T64" i="56"/>
  <c r="T81" i="58"/>
  <c r="T84" i="58"/>
  <c r="C86" i="15"/>
  <c r="P86" i="15" s="1"/>
  <c r="T86" i="56"/>
  <c r="T87" i="58"/>
  <c r="T92" i="55"/>
  <c r="K93" i="15"/>
  <c r="K90" i="15" s="1"/>
  <c r="T94" i="55"/>
  <c r="T96" i="55"/>
  <c r="T97" i="57"/>
  <c r="T99" i="55"/>
  <c r="K137" i="15"/>
  <c r="T100" i="55"/>
  <c r="T137" i="55" s="1"/>
  <c r="T103" i="58"/>
  <c r="T102" i="58" s="1"/>
  <c r="T105" i="56"/>
  <c r="C108" i="15"/>
  <c r="P108" i="15" s="1"/>
  <c r="T108" i="58"/>
  <c r="T109" i="57"/>
  <c r="T141" i="57" s="1"/>
  <c r="G8" i="16"/>
  <c r="G7" i="16" s="1"/>
  <c r="G129" i="16" s="1"/>
  <c r="U10" i="58"/>
  <c r="U12" i="55"/>
  <c r="L13" i="16"/>
  <c r="L7" i="16" s="1"/>
  <c r="L129" i="16" s="1"/>
  <c r="U14" i="56"/>
  <c r="U19" i="55"/>
  <c r="U21" i="57"/>
  <c r="U22" i="58"/>
  <c r="U24" i="58"/>
  <c r="U26" i="55"/>
  <c r="U27" i="55"/>
  <c r="C29" i="16"/>
  <c r="P29" i="16" s="1"/>
  <c r="U36" i="58"/>
  <c r="C39" i="16"/>
  <c r="P39" i="16" s="1"/>
  <c r="F38" i="16"/>
  <c r="M38" i="16"/>
  <c r="U40" i="57"/>
  <c r="U41" i="58"/>
  <c r="C44" i="16"/>
  <c r="P44" i="16" s="1"/>
  <c r="U45" i="55"/>
  <c r="L46" i="16"/>
  <c r="U48" i="56"/>
  <c r="U46" i="56" s="1"/>
  <c r="U54" i="55"/>
  <c r="U56" i="55"/>
  <c r="U57" i="56"/>
  <c r="F55" i="16"/>
  <c r="U60" i="57"/>
  <c r="U63" i="57"/>
  <c r="U70" i="57"/>
  <c r="C75" i="16"/>
  <c r="P75" i="16" s="1"/>
  <c r="U82" i="55"/>
  <c r="U85" i="56"/>
  <c r="U87" i="55"/>
  <c r="U88" i="57"/>
  <c r="U92" i="56"/>
  <c r="F93" i="16"/>
  <c r="F90" i="16" s="1"/>
  <c r="U97" i="58"/>
  <c r="U98" i="56"/>
  <c r="U99" i="56"/>
  <c r="L137" i="16"/>
  <c r="U100" i="56"/>
  <c r="U137" i="56" s="1"/>
  <c r="K102" i="16"/>
  <c r="K139" i="16" s="1"/>
  <c r="U103" i="55"/>
  <c r="U104" i="58"/>
  <c r="L106" i="16"/>
  <c r="L140" i="16" s="1"/>
  <c r="U107" i="56"/>
  <c r="D141" i="16"/>
  <c r="C141" i="16" s="1"/>
  <c r="P141" i="16" s="1"/>
  <c r="V12" i="56"/>
  <c r="M13" i="17"/>
  <c r="V14" i="57"/>
  <c r="G13" i="17"/>
  <c r="K16" i="17"/>
  <c r="K130" i="17" s="1"/>
  <c r="V17" i="55"/>
  <c r="C19" i="17"/>
  <c r="P19" i="17" s="1"/>
  <c r="V19" i="56"/>
  <c r="V20" i="57"/>
  <c r="V21" i="58"/>
  <c r="V23" i="55"/>
  <c r="C25" i="17"/>
  <c r="P25" i="17" s="1"/>
  <c r="V25" i="56"/>
  <c r="V27" i="56"/>
  <c r="N31" i="17"/>
  <c r="V33" i="58"/>
  <c r="V31" i="58" s="1"/>
  <c r="D35" i="17"/>
  <c r="C35" i="17" s="1"/>
  <c r="L35" i="17"/>
  <c r="V37" i="56"/>
  <c r="V39" i="57"/>
  <c r="F46" i="17"/>
  <c r="V50" i="57"/>
  <c r="V51" i="58"/>
  <c r="C54" i="17"/>
  <c r="P54" i="17" s="1"/>
  <c r="G55" i="17"/>
  <c r="G52" i="17" s="1"/>
  <c r="G132" i="17" s="1"/>
  <c r="V62" i="58"/>
  <c r="V64" i="58"/>
  <c r="V82" i="56"/>
  <c r="V84" i="56"/>
  <c r="V85" i="57"/>
  <c r="V91" i="57"/>
  <c r="V94" i="57"/>
  <c r="C96" i="17"/>
  <c r="P96" i="17" s="1"/>
  <c r="V97" i="55"/>
  <c r="V98" i="57"/>
  <c r="M137" i="17"/>
  <c r="V100" i="57"/>
  <c r="V137" i="57" s="1"/>
  <c r="C105" i="17"/>
  <c r="P105" i="17" s="1"/>
  <c r="V107" i="57"/>
  <c r="K141" i="17"/>
  <c r="V109" i="55"/>
  <c r="V141" i="55" s="1"/>
  <c r="C8" i="18"/>
  <c r="W10" i="56"/>
  <c r="W11" i="56"/>
  <c r="W15" i="55"/>
  <c r="L130" i="18"/>
  <c r="W17" i="56"/>
  <c r="W18" i="56"/>
  <c r="W19" i="57"/>
  <c r="W20" i="58"/>
  <c r="C22" i="18"/>
  <c r="P22" i="18" s="1"/>
  <c r="W23" i="56"/>
  <c r="W24" i="56"/>
  <c r="W25" i="57"/>
  <c r="W27" i="57"/>
  <c r="W28" i="57"/>
  <c r="W29" i="58"/>
  <c r="C36" i="18"/>
  <c r="P36" i="18" s="1"/>
  <c r="W37" i="57"/>
  <c r="W42" i="5"/>
  <c r="W42" i="57"/>
  <c r="W44" i="56"/>
  <c r="W58" i="55"/>
  <c r="K133" i="18"/>
  <c r="W62" i="55"/>
  <c r="W64" i="55"/>
  <c r="W75" i="57"/>
  <c r="W81" i="57"/>
  <c r="W86" i="55"/>
  <c r="W94" i="58"/>
  <c r="W95" i="56"/>
  <c r="W96" i="58"/>
  <c r="W97" i="56"/>
  <c r="W99" i="58"/>
  <c r="M162" i="18"/>
  <c r="W103" i="57"/>
  <c r="W102" i="57" s="1"/>
  <c r="L141" i="18"/>
  <c r="W109" i="56"/>
  <c r="W141" i="56" s="1"/>
  <c r="X9" i="57"/>
  <c r="X10" i="57"/>
  <c r="X11" i="57"/>
  <c r="X12" i="58"/>
  <c r="C15" i="19"/>
  <c r="P15" i="19" s="1"/>
  <c r="X15" i="56"/>
  <c r="M130" i="19"/>
  <c r="X17" i="57"/>
  <c r="X18" i="57"/>
  <c r="X21" i="56"/>
  <c r="X23" i="57"/>
  <c r="X26" i="58"/>
  <c r="X28" i="58"/>
  <c r="X36" i="57"/>
  <c r="X37" i="58"/>
  <c r="C40" i="19"/>
  <c r="P40" i="19" s="1"/>
  <c r="X40" i="56"/>
  <c r="X44" i="57"/>
  <c r="X45" i="58"/>
  <c r="X50" i="55"/>
  <c r="X53" i="57"/>
  <c r="X60" i="56"/>
  <c r="X63" i="56"/>
  <c r="X64" i="56"/>
  <c r="X71" i="57"/>
  <c r="C76" i="19"/>
  <c r="P76" i="19" s="1"/>
  <c r="P74" i="19" s="1"/>
  <c r="X81" i="58"/>
  <c r="X82" i="58"/>
  <c r="X84" i="58"/>
  <c r="X85" i="55"/>
  <c r="X91" i="55"/>
  <c r="X94" i="55"/>
  <c r="X95" i="57"/>
  <c r="C97" i="19"/>
  <c r="P97" i="19" s="1"/>
  <c r="X99" i="55"/>
  <c r="D139" i="19"/>
  <c r="C139" i="19" s="1"/>
  <c r="P139" i="19" s="1"/>
  <c r="X104" i="57"/>
  <c r="K140" i="19"/>
  <c r="X107" i="55"/>
  <c r="X108" i="58"/>
  <c r="Y9" i="58"/>
  <c r="Y15" i="57"/>
  <c r="Y17" i="58"/>
  <c r="C20" i="20"/>
  <c r="P20" i="20" s="1"/>
  <c r="Y21" i="57"/>
  <c r="Y22" i="58"/>
  <c r="Y24" i="58"/>
  <c r="Y25" i="55"/>
  <c r="Y28" i="55"/>
  <c r="Y29" i="56"/>
  <c r="Y37" i="55"/>
  <c r="Y40" i="57"/>
  <c r="Y41" i="58"/>
  <c r="C44" i="20"/>
  <c r="P44" i="20" s="1"/>
  <c r="Y44" i="58"/>
  <c r="Y45" i="55"/>
  <c r="Y48" i="56"/>
  <c r="Y46" i="56" s="1"/>
  <c r="Y51" i="57"/>
  <c r="Y53" i="58"/>
  <c r="Y56" i="55"/>
  <c r="Y57" i="56"/>
  <c r="Y58" i="57"/>
  <c r="Y62" i="57"/>
  <c r="Y63" i="57"/>
  <c r="Y70" i="57"/>
  <c r="Y72" i="57"/>
  <c r="Y82" i="55"/>
  <c r="Y87" i="55"/>
  <c r="Y88" i="57"/>
  <c r="Y92" i="56"/>
  <c r="Y98" i="56"/>
  <c r="Y100" i="56"/>
  <c r="Y137" i="56" s="1"/>
  <c r="C104" i="20"/>
  <c r="P104" i="20" s="1"/>
  <c r="Y105" i="57"/>
  <c r="Y108" i="55"/>
  <c r="Z12" i="56"/>
  <c r="K130" i="21"/>
  <c r="Z17" i="55"/>
  <c r="C19" i="21"/>
  <c r="P19" i="21" s="1"/>
  <c r="Z19" i="56"/>
  <c r="Z20" i="57"/>
  <c r="Z21" i="58"/>
  <c r="Z24" i="55"/>
  <c r="C25" i="21"/>
  <c r="P25" i="21" s="1"/>
  <c r="Z26" i="56"/>
  <c r="Z27" i="56"/>
  <c r="Z28" i="56"/>
  <c r="Z29" i="57"/>
  <c r="Z33" i="58"/>
  <c r="Z31" i="58" s="1"/>
  <c r="Z36" i="55"/>
  <c r="Z37" i="56"/>
  <c r="Z39" i="57"/>
  <c r="Z40" i="58"/>
  <c r="Z41" i="55"/>
  <c r="C42" i="21"/>
  <c r="P42" i="21" s="1"/>
  <c r="Z42" i="56"/>
  <c r="Z44" i="55"/>
  <c r="C45" i="21"/>
  <c r="P45" i="21" s="1"/>
  <c r="Z48" i="57"/>
  <c r="Z46" i="57" s="1"/>
  <c r="Z53" i="55"/>
  <c r="Z54" i="56"/>
  <c r="Z56" i="56"/>
  <c r="Z60" i="58"/>
  <c r="Z63" i="58"/>
  <c r="C71" i="21"/>
  <c r="P71" i="21" s="1"/>
  <c r="C73" i="21"/>
  <c r="P73" i="21" s="1"/>
  <c r="Z85" i="57"/>
  <c r="Z86" i="58"/>
  <c r="Z87" i="56"/>
  <c r="Z91" i="57"/>
  <c r="Z94" i="57"/>
  <c r="C96" i="21"/>
  <c r="P96" i="21" s="1"/>
  <c r="Z97" i="55"/>
  <c r="C98" i="21"/>
  <c r="P98" i="21" s="1"/>
  <c r="M137" i="21"/>
  <c r="Z100" i="57"/>
  <c r="Z137" i="57" s="1"/>
  <c r="Z104" i="55"/>
  <c r="Z105" i="58"/>
  <c r="Z109" i="55"/>
  <c r="Z141" i="55" s="1"/>
  <c r="P33" i="23"/>
  <c r="P31" i="23" s="1"/>
  <c r="C12" i="23"/>
  <c r="P12" i="23" s="1"/>
  <c r="M7" i="23"/>
  <c r="M129" i="23" s="1"/>
  <c r="D14" i="57"/>
  <c r="D13" i="57" s="1"/>
  <c r="D19" i="56"/>
  <c r="D22" i="55"/>
  <c r="D24" i="55"/>
  <c r="C25" i="23"/>
  <c r="P25" i="23" s="1"/>
  <c r="D26" i="56"/>
  <c r="D27" i="56"/>
  <c r="D28" i="56"/>
  <c r="D29" i="57"/>
  <c r="G31" i="23"/>
  <c r="N31" i="23"/>
  <c r="D33" i="58"/>
  <c r="D31" i="58" s="1"/>
  <c r="D36" i="55"/>
  <c r="D35" i="55" s="1"/>
  <c r="D37" i="56"/>
  <c r="D41" i="55"/>
  <c r="D42" i="56"/>
  <c r="C45" i="23"/>
  <c r="P45" i="23" s="1"/>
  <c r="F46" i="23"/>
  <c r="M49" i="23"/>
  <c r="D50" i="57"/>
  <c r="D51" i="58"/>
  <c r="C54" i="23"/>
  <c r="P54" i="23" s="1"/>
  <c r="D56" i="56"/>
  <c r="D57" i="57"/>
  <c r="N55" i="23"/>
  <c r="N52" i="23" s="1"/>
  <c r="N132" i="23" s="1"/>
  <c r="D58" i="58"/>
  <c r="N61" i="23"/>
  <c r="D62" i="58"/>
  <c r="D64" i="58"/>
  <c r="D77" i="58"/>
  <c r="D81" i="56"/>
  <c r="D85" i="57"/>
  <c r="D87" i="56"/>
  <c r="D97" i="55"/>
  <c r="D98" i="57"/>
  <c r="C105" i="23"/>
  <c r="P105" i="23" s="1"/>
  <c r="I68" i="24"/>
  <c r="I67" i="24" s="1"/>
  <c r="I4" i="21"/>
  <c r="L135" i="21"/>
  <c r="C93" i="21"/>
  <c r="P17" i="20"/>
  <c r="P25" i="19"/>
  <c r="C58" i="19"/>
  <c r="P58" i="19" s="1"/>
  <c r="P39" i="18"/>
  <c r="W127" i="18"/>
  <c r="P137" i="18"/>
  <c r="AE6" i="17"/>
  <c r="C45" i="17"/>
  <c r="P45" i="17" s="1"/>
  <c r="P58" i="17"/>
  <c r="P86" i="17"/>
  <c r="AE6" i="16"/>
  <c r="G68" i="16"/>
  <c r="G67" i="16" s="1"/>
  <c r="F144" i="16"/>
  <c r="P25" i="15"/>
  <c r="V6" i="37"/>
  <c r="P21" i="37"/>
  <c r="P86" i="37"/>
  <c r="AE127" i="37"/>
  <c r="P22" i="36"/>
  <c r="P12" i="35"/>
  <c r="Y6" i="34"/>
  <c r="V6" i="32"/>
  <c r="F101" i="32"/>
  <c r="W101" i="32"/>
  <c r="X101" i="31"/>
  <c r="H101" i="30"/>
  <c r="Y101" i="30"/>
  <c r="P58" i="29"/>
  <c r="Y127" i="28"/>
  <c r="P12" i="27"/>
  <c r="P42" i="27"/>
  <c r="J127" i="27"/>
  <c r="Z127" i="27"/>
  <c r="P39" i="26"/>
  <c r="E101" i="26"/>
  <c r="E162" i="26" s="1"/>
  <c r="Z101" i="26"/>
  <c r="X6" i="25"/>
  <c r="P40" i="25"/>
  <c r="M46" i="25"/>
  <c r="E9" i="55"/>
  <c r="E10" i="55"/>
  <c r="E11" i="55"/>
  <c r="E19" i="56"/>
  <c r="E25" i="56"/>
  <c r="E27" i="56"/>
  <c r="E28" i="56"/>
  <c r="E33" i="58"/>
  <c r="E31" i="58" s="1"/>
  <c r="E36" i="55"/>
  <c r="E35" i="55" s="1"/>
  <c r="E39" i="57"/>
  <c r="E45" i="56"/>
  <c r="E48" i="57"/>
  <c r="E46" i="57" s="1"/>
  <c r="E50" i="57"/>
  <c r="E51" i="58"/>
  <c r="E53" i="55"/>
  <c r="E54" i="56"/>
  <c r="E56" i="56"/>
  <c r="E60" i="58"/>
  <c r="E63" i="58"/>
  <c r="E76" i="57"/>
  <c r="E77" i="58"/>
  <c r="E81" i="56"/>
  <c r="E82" i="56"/>
  <c r="E84" i="56"/>
  <c r="E85" i="57"/>
  <c r="E86" i="58"/>
  <c r="E87" i="56"/>
  <c r="E91" i="57"/>
  <c r="E94" i="57"/>
  <c r="E95" i="55"/>
  <c r="E98" i="57"/>
  <c r="E99" i="57"/>
  <c r="E100" i="57"/>
  <c r="E137" i="57" s="1"/>
  <c r="E103" i="56"/>
  <c r="E104" i="55"/>
  <c r="E107" i="57"/>
  <c r="E109" i="55"/>
  <c r="E141" i="55" s="1"/>
  <c r="C9" i="25"/>
  <c r="P9" i="25" s="1"/>
  <c r="F10" i="56"/>
  <c r="F12" i="57"/>
  <c r="F14" i="58"/>
  <c r="F15" i="55"/>
  <c r="F19" i="57"/>
  <c r="F20" i="58"/>
  <c r="F22" i="56"/>
  <c r="F23" i="56"/>
  <c r="F24" i="56"/>
  <c r="F25" i="57"/>
  <c r="F27" i="57"/>
  <c r="F28" i="57"/>
  <c r="F29" i="58"/>
  <c r="F33" i="55"/>
  <c r="F31" i="55" s="1"/>
  <c r="F40" i="55"/>
  <c r="F41" i="56"/>
  <c r="F42" i="57"/>
  <c r="F44" i="56"/>
  <c r="F45" i="57"/>
  <c r="G46" i="25"/>
  <c r="F50" i="58"/>
  <c r="F49" i="58" s="1"/>
  <c r="F51" i="55"/>
  <c r="F54" i="57"/>
  <c r="F56" i="57"/>
  <c r="F57" i="58"/>
  <c r="F60" i="55"/>
  <c r="F82" i="57"/>
  <c r="F84" i="57"/>
  <c r="F85" i="58"/>
  <c r="F86" i="55"/>
  <c r="F94" i="58"/>
  <c r="F96" i="58"/>
  <c r="F97" i="56"/>
  <c r="F98" i="58"/>
  <c r="F103" i="57"/>
  <c r="F109" i="56"/>
  <c r="F141" i="56" s="1"/>
  <c r="G9" i="57"/>
  <c r="G12" i="58"/>
  <c r="G14" i="55"/>
  <c r="G13" i="55" s="1"/>
  <c r="G19" i="58"/>
  <c r="G20" i="55"/>
  <c r="G23" i="57"/>
  <c r="G24" i="57"/>
  <c r="G25" i="58"/>
  <c r="G27" i="58"/>
  <c r="G29" i="55"/>
  <c r="G40" i="56"/>
  <c r="G51" i="56"/>
  <c r="G49" i="56" s="1"/>
  <c r="G54" i="58"/>
  <c r="G56" i="58"/>
  <c r="G57" i="55"/>
  <c r="G55" i="55" s="1"/>
  <c r="G58" i="56"/>
  <c r="G60" i="56"/>
  <c r="G63" i="56"/>
  <c r="G64" i="56"/>
  <c r="G71" i="57"/>
  <c r="G73" i="57"/>
  <c r="G77" i="56"/>
  <c r="G86" i="56"/>
  <c r="G87" i="58"/>
  <c r="G98" i="55"/>
  <c r="G100" i="55"/>
  <c r="G137" i="55" s="1"/>
  <c r="G109" i="57"/>
  <c r="G141" i="57" s="1"/>
  <c r="G8" i="27"/>
  <c r="N8" i="27"/>
  <c r="H9" i="58"/>
  <c r="H11" i="58"/>
  <c r="H12" i="55"/>
  <c r="H15" i="57"/>
  <c r="N16" i="27"/>
  <c r="N130" i="27" s="1"/>
  <c r="H17" i="58"/>
  <c r="H18" i="58"/>
  <c r="H19" i="55"/>
  <c r="H20" i="56"/>
  <c r="H23" i="58"/>
  <c r="H39" i="56"/>
  <c r="H40" i="57"/>
  <c r="H38" i="57" s="1"/>
  <c r="H41" i="58"/>
  <c r="H42" i="55"/>
  <c r="H44" i="58"/>
  <c r="C48" i="27"/>
  <c r="P48" i="27" s="1"/>
  <c r="P46" i="27" s="1"/>
  <c r="H50" i="56"/>
  <c r="H49" i="56" s="1"/>
  <c r="H54" i="55"/>
  <c r="H56" i="55"/>
  <c r="M59" i="27"/>
  <c r="M133" i="27" s="1"/>
  <c r="H60" i="57"/>
  <c r="H63" i="57"/>
  <c r="H64" i="57"/>
  <c r="H72" i="57"/>
  <c r="C75" i="27"/>
  <c r="P75" i="27" s="1"/>
  <c r="H82" i="55"/>
  <c r="H86" i="57"/>
  <c r="H88" i="57"/>
  <c r="H96" i="56"/>
  <c r="H104" i="58"/>
  <c r="H107" i="56"/>
  <c r="H108" i="55"/>
  <c r="D141" i="27"/>
  <c r="H109" i="58"/>
  <c r="H141" i="58" s="1"/>
  <c r="I9" i="55"/>
  <c r="I10" i="55"/>
  <c r="I11" i="55"/>
  <c r="I12" i="56"/>
  <c r="I20" i="57"/>
  <c r="I21" i="58"/>
  <c r="I26" i="56"/>
  <c r="I29" i="57"/>
  <c r="I33" i="58"/>
  <c r="I31" i="58" s="1"/>
  <c r="I36" i="55"/>
  <c r="I40" i="58"/>
  <c r="I41" i="55"/>
  <c r="I42" i="56"/>
  <c r="I44" i="55"/>
  <c r="I51" i="58"/>
  <c r="I53" i="55"/>
  <c r="I54" i="56"/>
  <c r="I56" i="56"/>
  <c r="I60" i="58"/>
  <c r="I63" i="58"/>
  <c r="I77" i="58"/>
  <c r="I81" i="56"/>
  <c r="I85" i="57"/>
  <c r="I92" i="57"/>
  <c r="I94" i="57"/>
  <c r="I95" i="55"/>
  <c r="I96" i="57"/>
  <c r="I97" i="55"/>
  <c r="I107" i="57"/>
  <c r="I109" i="55"/>
  <c r="I141" i="55" s="1"/>
  <c r="J9" i="56"/>
  <c r="J12" i="57"/>
  <c r="L16" i="29"/>
  <c r="L130" i="29" s="1"/>
  <c r="J17" i="56"/>
  <c r="J18" i="56"/>
  <c r="J19" i="57"/>
  <c r="J20" i="58"/>
  <c r="J21" i="55"/>
  <c r="J22" i="56"/>
  <c r="J23" i="56"/>
  <c r="J24" i="56"/>
  <c r="J25" i="57"/>
  <c r="J27" i="57"/>
  <c r="J28" i="57"/>
  <c r="J29" i="58"/>
  <c r="K31" i="29"/>
  <c r="J33" i="55"/>
  <c r="J31" i="55" s="1"/>
  <c r="J40" i="55"/>
  <c r="J41" i="56"/>
  <c r="J42" i="57"/>
  <c r="J44" i="56"/>
  <c r="G46" i="29"/>
  <c r="J53" i="56"/>
  <c r="J54" i="57"/>
  <c r="J56" i="57"/>
  <c r="J57" i="58"/>
  <c r="J62" i="55"/>
  <c r="J75" i="57"/>
  <c r="J81" i="57"/>
  <c r="C87" i="29"/>
  <c r="P87" i="29" s="1"/>
  <c r="J92" i="58"/>
  <c r="J96" i="58"/>
  <c r="J97" i="56"/>
  <c r="J99" i="58"/>
  <c r="J107" i="58"/>
  <c r="J109" i="56"/>
  <c r="J141" i="56" s="1"/>
  <c r="K9" i="57"/>
  <c r="K10" i="57"/>
  <c r="K11" i="57"/>
  <c r="K12" i="58"/>
  <c r="K14" i="55"/>
  <c r="K19" i="58"/>
  <c r="K20" i="55"/>
  <c r="K26" i="58"/>
  <c r="K28" i="58"/>
  <c r="K29" i="55"/>
  <c r="K37" i="58"/>
  <c r="K39" i="55"/>
  <c r="K38" i="55" s="1"/>
  <c r="K40" i="56"/>
  <c r="K48" i="55"/>
  <c r="K46" i="55" s="1"/>
  <c r="K50" i="55"/>
  <c r="K53" i="57"/>
  <c r="K54" i="58"/>
  <c r="K56" i="58"/>
  <c r="K57" i="55"/>
  <c r="K58" i="56"/>
  <c r="K77" i="56"/>
  <c r="K82" i="58"/>
  <c r="K84" i="58"/>
  <c r="K85" i="55"/>
  <c r="K91" i="55"/>
  <c r="K95" i="57"/>
  <c r="K96" i="55"/>
  <c r="K97" i="57"/>
  <c r="K99" i="55"/>
  <c r="K109" i="57"/>
  <c r="K141" i="57" s="1"/>
  <c r="L9" i="58"/>
  <c r="L11" i="58"/>
  <c r="C14" i="31"/>
  <c r="P14" i="31" s="1"/>
  <c r="N16" i="31"/>
  <c r="N130" i="31" s="1"/>
  <c r="L17" i="58"/>
  <c r="L18" i="58"/>
  <c r="L19" i="55"/>
  <c r="L20" i="56"/>
  <c r="L23" i="58"/>
  <c r="L26" i="55"/>
  <c r="L27" i="55"/>
  <c r="C29" i="31"/>
  <c r="P29" i="31" s="1"/>
  <c r="F31" i="31"/>
  <c r="L37" i="55"/>
  <c r="L40" i="57"/>
  <c r="L41" i="58"/>
  <c r="L42" i="55"/>
  <c r="L44" i="58"/>
  <c r="D46" i="31"/>
  <c r="C46" i="31" s="1"/>
  <c r="L50" i="56"/>
  <c r="L54" i="55"/>
  <c r="L56" i="55"/>
  <c r="M61" i="31"/>
  <c r="M59" i="31" s="1"/>
  <c r="M133" i="31" s="1"/>
  <c r="L62" i="57"/>
  <c r="L64" i="57"/>
  <c r="L72" i="57"/>
  <c r="L77" i="57"/>
  <c r="L81" i="55"/>
  <c r="L82" i="55"/>
  <c r="L84" i="55"/>
  <c r="L85" i="56"/>
  <c r="L86" i="57"/>
  <c r="L87" i="55"/>
  <c r="L91" i="56"/>
  <c r="L92" i="56"/>
  <c r="L94" i="56"/>
  <c r="L98" i="56"/>
  <c r="L99" i="56"/>
  <c r="L103" i="55"/>
  <c r="L104" i="58"/>
  <c r="L107" i="56"/>
  <c r="M12" i="56"/>
  <c r="K16" i="32"/>
  <c r="K130" i="32" s="1"/>
  <c r="M17" i="55"/>
  <c r="M18" i="55"/>
  <c r="M20" i="57"/>
  <c r="M21" i="58"/>
  <c r="M26" i="56"/>
  <c r="M29" i="57"/>
  <c r="M33" i="58"/>
  <c r="M31" i="58" s="1"/>
  <c r="M36" i="55"/>
  <c r="M37" i="56"/>
  <c r="M42" i="56"/>
  <c r="M44" i="55"/>
  <c r="M45" i="56"/>
  <c r="M48" i="57"/>
  <c r="M46" i="57" s="1"/>
  <c r="M50" i="57"/>
  <c r="M62" i="58"/>
  <c r="M87" i="56"/>
  <c r="M91" i="57"/>
  <c r="M96" i="57"/>
  <c r="M97" i="55"/>
  <c r="M105" i="58"/>
  <c r="M108" i="56"/>
  <c r="N12" i="57"/>
  <c r="N14" i="58"/>
  <c r="N15" i="55"/>
  <c r="N19" i="57"/>
  <c r="N20" i="58"/>
  <c r="C22" i="33"/>
  <c r="P22" i="33" s="1"/>
  <c r="N23" i="56"/>
  <c r="N24" i="56"/>
  <c r="N26" i="57"/>
  <c r="N33" i="55"/>
  <c r="N31" i="55" s="1"/>
  <c r="N39" i="58"/>
  <c r="N40" i="55"/>
  <c r="N41" i="56"/>
  <c r="N42" i="5"/>
  <c r="N45" i="57"/>
  <c r="N48" i="58"/>
  <c r="N46" i="58" s="1"/>
  <c r="N53" i="56"/>
  <c r="N54" i="57"/>
  <c r="N56" i="57"/>
  <c r="N57" i="58"/>
  <c r="N60" i="55"/>
  <c r="N64" i="55"/>
  <c r="N75" i="57"/>
  <c r="N81" i="57"/>
  <c r="N84" i="57"/>
  <c r="N85" i="58"/>
  <c r="N86" i="55"/>
  <c r="N87" i="57"/>
  <c r="N91" i="58"/>
  <c r="N94" i="58"/>
  <c r="N95" i="56"/>
  <c r="N96" i="58"/>
  <c r="N97" i="56"/>
  <c r="N98" i="58"/>
  <c r="N137" i="33"/>
  <c r="N100" i="58"/>
  <c r="N137" i="58" s="1"/>
  <c r="N108" i="57"/>
  <c r="O10" i="57"/>
  <c r="O11" i="57"/>
  <c r="O12" i="58"/>
  <c r="O14" i="55"/>
  <c r="O19" i="58"/>
  <c r="O20" i="55"/>
  <c r="O23" i="57"/>
  <c r="O24" i="57"/>
  <c r="O25" i="58"/>
  <c r="O27" i="58"/>
  <c r="O29" i="55"/>
  <c r="O36" i="57"/>
  <c r="O40" i="56"/>
  <c r="O38" i="56" s="1"/>
  <c r="O48" i="55"/>
  <c r="O46" i="55" s="1"/>
  <c r="O50" i="55"/>
  <c r="O54" i="58"/>
  <c r="O56" i="58"/>
  <c r="O57" i="55"/>
  <c r="O60" i="56"/>
  <c r="O77" i="56"/>
  <c r="O82" i="58"/>
  <c r="O85" i="55"/>
  <c r="O91" i="55"/>
  <c r="O92" i="55"/>
  <c r="O94" i="55"/>
  <c r="O99" i="55"/>
  <c r="O103" i="58"/>
  <c r="O104" i="57"/>
  <c r="O105" i="56"/>
  <c r="O107" i="55"/>
  <c r="O108" i="58"/>
  <c r="G8" i="35"/>
  <c r="P10" i="58"/>
  <c r="L13" i="35"/>
  <c r="P14" i="56"/>
  <c r="P15" i="57"/>
  <c r="P21" i="57"/>
  <c r="P22" i="58"/>
  <c r="P24" i="58"/>
  <c r="P26" i="55"/>
  <c r="P28" i="55"/>
  <c r="P29" i="56"/>
  <c r="P37" i="55"/>
  <c r="P39" i="56"/>
  <c r="P42" i="55"/>
  <c r="P44" i="58"/>
  <c r="P45" i="55"/>
  <c r="L46" i="35"/>
  <c r="P48" i="56"/>
  <c r="P46" i="56" s="1"/>
  <c r="P50" i="56"/>
  <c r="P54" i="55"/>
  <c r="P57" i="56"/>
  <c r="P58" i="57"/>
  <c r="P62" i="57"/>
  <c r="P70" i="57"/>
  <c r="P72" i="57"/>
  <c r="P77" i="57"/>
  <c r="P81" i="55"/>
  <c r="P84" i="55"/>
  <c r="P85" i="56"/>
  <c r="P86" i="57"/>
  <c r="P88" i="57"/>
  <c r="P98" i="56"/>
  <c r="P100" i="56"/>
  <c r="P137" i="56" s="1"/>
  <c r="P103" i="55"/>
  <c r="P104" i="58"/>
  <c r="Q12" i="56"/>
  <c r="M13" i="36"/>
  <c r="Q14" i="57"/>
  <c r="Q15" i="58"/>
  <c r="Q19" i="56"/>
  <c r="Q20" i="57"/>
  <c r="Q21" i="58"/>
  <c r="Q25" i="56"/>
  <c r="Q27" i="56"/>
  <c r="Q28" i="56"/>
  <c r="Q29" i="57"/>
  <c r="Q37" i="56"/>
  <c r="Q35" i="56" s="1"/>
  <c r="Q39" i="57"/>
  <c r="Q42" i="56"/>
  <c r="Q44" i="55"/>
  <c r="Q51" i="58"/>
  <c r="Q53" i="55"/>
  <c r="Q54" i="56"/>
  <c r="Q56" i="56"/>
  <c r="Q62" i="58"/>
  <c r="Q64" i="58"/>
  <c r="Q76" i="57"/>
  <c r="Q82" i="56"/>
  <c r="Q84" i="56"/>
  <c r="Q85" i="57"/>
  <c r="Q86" i="58"/>
  <c r="Q87" i="56"/>
  <c r="Q91" i="57"/>
  <c r="Q96" i="57"/>
  <c r="Q97" i="55"/>
  <c r="Q98" i="57"/>
  <c r="Q99" i="57"/>
  <c r="Q100" i="57"/>
  <c r="Q137" i="57" s="1"/>
  <c r="Q103" i="56"/>
  <c r="Q104" i="55"/>
  <c r="Q105" i="58"/>
  <c r="Q108" i="56"/>
  <c r="Q106" i="56" s="1"/>
  <c r="Q140" i="56" s="1"/>
  <c r="C9" i="37"/>
  <c r="P9" i="37" s="1"/>
  <c r="R10" i="56"/>
  <c r="R11" i="56"/>
  <c r="N13" i="37"/>
  <c r="R14" i="58"/>
  <c r="R13" i="58" s="1"/>
  <c r="R15" i="55"/>
  <c r="R19" i="57"/>
  <c r="R20" i="58"/>
  <c r="C22" i="37"/>
  <c r="P22" i="37" s="1"/>
  <c r="R25" i="57"/>
  <c r="R27" i="57"/>
  <c r="R28" i="57"/>
  <c r="R29" i="58"/>
  <c r="R40" i="55"/>
  <c r="R41" i="56"/>
  <c r="R53" i="56"/>
  <c r="R58" i="55"/>
  <c r="R60" i="55"/>
  <c r="R63" i="55"/>
  <c r="C70" i="37"/>
  <c r="P70" i="37" s="1"/>
  <c r="R81" i="57"/>
  <c r="R84" i="57"/>
  <c r="R85" i="58"/>
  <c r="R86" i="55"/>
  <c r="R92" i="58"/>
  <c r="R99" i="58"/>
  <c r="R103" i="57"/>
  <c r="R109" i="56"/>
  <c r="R141" i="56" s="1"/>
  <c r="S10" i="57"/>
  <c r="S11" i="57"/>
  <c r="S18" i="57"/>
  <c r="S26" i="58"/>
  <c r="S28" i="58"/>
  <c r="S40" i="56"/>
  <c r="S38" i="56" s="1"/>
  <c r="S42" i="58"/>
  <c r="S44" i="57"/>
  <c r="S56" i="58"/>
  <c r="S57" i="55"/>
  <c r="S62" i="56"/>
  <c r="S63" i="56"/>
  <c r="S64" i="56"/>
  <c r="S71" i="57"/>
  <c r="S73" i="57"/>
  <c r="S77" i="56"/>
  <c r="S91" i="55"/>
  <c r="S94" i="55"/>
  <c r="S98" i="55"/>
  <c r="S100" i="55"/>
  <c r="S137" i="55" s="1"/>
  <c r="S104" i="57"/>
  <c r="S107" i="55"/>
  <c r="S106" i="55" s="1"/>
  <c r="S140" i="55" s="1"/>
  <c r="V86" i="55"/>
  <c r="N35" i="23"/>
  <c r="N34" i="23" s="1"/>
  <c r="H30" i="23"/>
  <c r="P51" i="23"/>
  <c r="P49" i="23" s="1"/>
  <c r="M69" i="23"/>
  <c r="P76" i="23"/>
  <c r="H101" i="23"/>
  <c r="F101" i="23"/>
  <c r="V101" i="23"/>
  <c r="Z101" i="23"/>
  <c r="F8" i="23"/>
  <c r="D9" i="57"/>
  <c r="D10" i="57"/>
  <c r="D11" i="57"/>
  <c r="D12" i="58"/>
  <c r="D14" i="55"/>
  <c r="D15" i="56"/>
  <c r="M16" i="23"/>
  <c r="M130" i="23" s="1"/>
  <c r="D17" i="57"/>
  <c r="D18" i="57"/>
  <c r="D19" i="58"/>
  <c r="D20" i="55"/>
  <c r="D21" i="56"/>
  <c r="D22" i="57"/>
  <c r="D23" i="57"/>
  <c r="D24" i="57"/>
  <c r="D25" i="58"/>
  <c r="D26" i="58"/>
  <c r="D27" i="58"/>
  <c r="D28" i="58"/>
  <c r="D29" i="55"/>
  <c r="L31" i="23"/>
  <c r="D33" i="56"/>
  <c r="D31" i="56" s="1"/>
  <c r="F35" i="23"/>
  <c r="F34" i="23" s="1"/>
  <c r="D36" i="57"/>
  <c r="D37" i="58"/>
  <c r="D39" i="55"/>
  <c r="D40" i="56"/>
  <c r="D41" i="57"/>
  <c r="D42" i="58"/>
  <c r="D44" i="57"/>
  <c r="D45" i="58"/>
  <c r="D48" i="55"/>
  <c r="D46" i="55" s="1"/>
  <c r="D50" i="55"/>
  <c r="D49" i="55" s="1"/>
  <c r="D51" i="56"/>
  <c r="D53" i="57"/>
  <c r="D54" i="58"/>
  <c r="D56" i="58"/>
  <c r="D57" i="55"/>
  <c r="D58" i="56"/>
  <c r="D60" i="56"/>
  <c r="D62" i="56"/>
  <c r="D63" i="56"/>
  <c r="D64" i="56"/>
  <c r="D71" i="57"/>
  <c r="D73" i="57"/>
  <c r="D77" i="56"/>
  <c r="D81" i="58"/>
  <c r="D82" i="58"/>
  <c r="D84" i="58"/>
  <c r="D85" i="55"/>
  <c r="D86" i="56"/>
  <c r="D87" i="58"/>
  <c r="D91" i="55"/>
  <c r="D92" i="55"/>
  <c r="D94" i="55"/>
  <c r="D95" i="57"/>
  <c r="D96" i="55"/>
  <c r="C97" i="23"/>
  <c r="P97" i="23" s="1"/>
  <c r="D97" i="57"/>
  <c r="D98" i="55"/>
  <c r="D99" i="55"/>
  <c r="D100" i="55"/>
  <c r="D137" i="55" s="1"/>
  <c r="D103" i="58"/>
  <c r="D104" i="57"/>
  <c r="D105" i="56"/>
  <c r="D107" i="55"/>
  <c r="D106" i="55" s="1"/>
  <c r="D140" i="55" s="1"/>
  <c r="N106" i="23"/>
  <c r="N140" i="23" s="1"/>
  <c r="D108" i="58"/>
  <c r="M141" i="23"/>
  <c r="D109" i="57"/>
  <c r="D141" i="57" s="1"/>
  <c r="W6" i="24"/>
  <c r="AE6" i="24"/>
  <c r="G31" i="24"/>
  <c r="C37" i="24"/>
  <c r="P37" i="24" s="1"/>
  <c r="P41" i="24"/>
  <c r="C61" i="24"/>
  <c r="C71" i="24"/>
  <c r="P71" i="24" s="1"/>
  <c r="U101" i="24"/>
  <c r="C105" i="24"/>
  <c r="P105" i="24" s="1"/>
  <c r="K141" i="24"/>
  <c r="P21" i="21"/>
  <c r="P51" i="21"/>
  <c r="P147" i="21"/>
  <c r="P22" i="20"/>
  <c r="C54" i="20"/>
  <c r="P54" i="20" s="1"/>
  <c r="Z6" i="20"/>
  <c r="C71" i="20"/>
  <c r="P71" i="20" s="1"/>
  <c r="C13" i="19"/>
  <c r="P37" i="19"/>
  <c r="L137" i="19"/>
  <c r="N141" i="19"/>
  <c r="C116" i="19"/>
  <c r="P116" i="19" s="1"/>
  <c r="C15" i="18"/>
  <c r="P15" i="18" s="1"/>
  <c r="X6" i="18"/>
  <c r="X4" i="18" s="1"/>
  <c r="C41" i="18"/>
  <c r="P41" i="18" s="1"/>
  <c r="C58" i="18"/>
  <c r="P58" i="18" s="1"/>
  <c r="P21" i="17"/>
  <c r="U6" i="17"/>
  <c r="Y6" i="17"/>
  <c r="Y4" i="17" s="1"/>
  <c r="C36" i="17"/>
  <c r="P36" i="17" s="1"/>
  <c r="P35" i="17" s="1"/>
  <c r="C41" i="17"/>
  <c r="P41" i="17" s="1"/>
  <c r="G46" i="17"/>
  <c r="K61" i="17"/>
  <c r="K59" i="17" s="1"/>
  <c r="K133" i="17" s="1"/>
  <c r="G68" i="17"/>
  <c r="G67" i="17" s="1"/>
  <c r="K68" i="17"/>
  <c r="K67" i="17" s="1"/>
  <c r="K135" i="17" s="1"/>
  <c r="J79" i="17"/>
  <c r="N137" i="17"/>
  <c r="C19" i="16"/>
  <c r="P19" i="16" s="1"/>
  <c r="C25" i="16"/>
  <c r="P25" i="16" s="1"/>
  <c r="E34" i="16"/>
  <c r="E30" i="16" s="1"/>
  <c r="E131" i="16" s="1"/>
  <c r="C42" i="16"/>
  <c r="P42" i="16" s="1"/>
  <c r="F46" i="16"/>
  <c r="G49" i="16"/>
  <c r="N49" i="16"/>
  <c r="N67" i="16"/>
  <c r="N135" i="16" s="1"/>
  <c r="M74" i="16"/>
  <c r="C96" i="16"/>
  <c r="P96" i="16" s="1"/>
  <c r="M137" i="16"/>
  <c r="P137" i="16"/>
  <c r="P12" i="15"/>
  <c r="F31" i="15"/>
  <c r="I68" i="15"/>
  <c r="I67" i="15" s="1"/>
  <c r="N68" i="15"/>
  <c r="N67" i="15" s="1"/>
  <c r="N135" i="15" s="1"/>
  <c r="G68" i="15"/>
  <c r="G67" i="15" s="1"/>
  <c r="G135" i="15" s="1"/>
  <c r="K68" i="15"/>
  <c r="K67" i="15" s="1"/>
  <c r="K135" i="15" s="1"/>
  <c r="D167" i="15"/>
  <c r="C15" i="14"/>
  <c r="P15" i="14" s="1"/>
  <c r="C33" i="14"/>
  <c r="P33" i="14" s="1"/>
  <c r="P48" i="14"/>
  <c r="P46" i="14" s="1"/>
  <c r="K106" i="14"/>
  <c r="K140" i="14" s="1"/>
  <c r="D133" i="14"/>
  <c r="C133" i="14" s="1"/>
  <c r="P133" i="14" s="1"/>
  <c r="C137" i="14"/>
  <c r="P137" i="14" s="1"/>
  <c r="C17" i="37"/>
  <c r="P17" i="37" s="1"/>
  <c r="K38" i="37"/>
  <c r="K49" i="37"/>
  <c r="P58" i="37"/>
  <c r="V127" i="37"/>
  <c r="Z127" i="37"/>
  <c r="C5" i="36"/>
  <c r="P5" i="36" s="1"/>
  <c r="G31" i="36"/>
  <c r="N31" i="36"/>
  <c r="P36" i="36"/>
  <c r="G38" i="36"/>
  <c r="C45" i="36"/>
  <c r="P45" i="36" s="1"/>
  <c r="P53" i="36"/>
  <c r="C71" i="36"/>
  <c r="P71" i="36" s="1"/>
  <c r="C98" i="36"/>
  <c r="P98" i="36" s="1"/>
  <c r="C105" i="36"/>
  <c r="P105" i="36" s="1"/>
  <c r="M106" i="36"/>
  <c r="M140" i="36" s="1"/>
  <c r="J127" i="36"/>
  <c r="Z127" i="36"/>
  <c r="C14" i="35"/>
  <c r="P14" i="35" s="1"/>
  <c r="M31" i="35"/>
  <c r="M61" i="35"/>
  <c r="M59" i="35" s="1"/>
  <c r="M133" i="35" s="1"/>
  <c r="H79" i="35"/>
  <c r="C86" i="35"/>
  <c r="P86" i="35" s="1"/>
  <c r="J79" i="35"/>
  <c r="F101" i="35"/>
  <c r="C15" i="34"/>
  <c r="P15" i="34" s="1"/>
  <c r="P29" i="34"/>
  <c r="C33" i="34"/>
  <c r="P33" i="34" s="1"/>
  <c r="P31" i="34" s="1"/>
  <c r="P39" i="34"/>
  <c r="K46" i="34"/>
  <c r="I30" i="34"/>
  <c r="L61" i="34"/>
  <c r="L59" i="34" s="1"/>
  <c r="L133" i="34" s="1"/>
  <c r="H68" i="34"/>
  <c r="H67" i="34" s="1"/>
  <c r="C103" i="34"/>
  <c r="P103" i="34" s="1"/>
  <c r="K106" i="34"/>
  <c r="K140" i="34" s="1"/>
  <c r="W127" i="34"/>
  <c r="AE127" i="34"/>
  <c r="X127" i="34"/>
  <c r="C17" i="33"/>
  <c r="P17" i="33" s="1"/>
  <c r="H68" i="33"/>
  <c r="H67" i="33" s="1"/>
  <c r="H66" i="33" s="1"/>
  <c r="L68" i="33"/>
  <c r="L67" i="33" s="1"/>
  <c r="C105" i="33"/>
  <c r="P105" i="33" s="1"/>
  <c r="C5" i="32"/>
  <c r="P5" i="32" s="1"/>
  <c r="P17" i="32"/>
  <c r="G31" i="32"/>
  <c r="P36" i="32"/>
  <c r="C42" i="32"/>
  <c r="P42" i="32" s="1"/>
  <c r="F46" i="32"/>
  <c r="M46" i="32"/>
  <c r="J68" i="32"/>
  <c r="J67" i="32" s="1"/>
  <c r="C98" i="32"/>
  <c r="P98" i="32" s="1"/>
  <c r="G8" i="31"/>
  <c r="D38" i="31"/>
  <c r="C38" i="31" s="1"/>
  <c r="L38" i="31"/>
  <c r="H68" i="31"/>
  <c r="H67" i="31" s="1"/>
  <c r="L68" i="31"/>
  <c r="F83" i="31"/>
  <c r="F80" i="31" s="1"/>
  <c r="C15" i="30"/>
  <c r="P15" i="30" s="1"/>
  <c r="P57" i="30"/>
  <c r="X6" i="30"/>
  <c r="H68" i="30"/>
  <c r="H67" i="30" s="1"/>
  <c r="L68" i="30"/>
  <c r="L67" i="30" s="1"/>
  <c r="L135" i="30" s="1"/>
  <c r="G68" i="30"/>
  <c r="G67" i="30" s="1"/>
  <c r="G135" i="30" s="1"/>
  <c r="K68" i="30"/>
  <c r="K67" i="30" s="1"/>
  <c r="K137" i="30"/>
  <c r="C108" i="30"/>
  <c r="P108" i="30" s="1"/>
  <c r="P114" i="30"/>
  <c r="P21" i="29"/>
  <c r="K38" i="29"/>
  <c r="K49" i="29"/>
  <c r="C54" i="29"/>
  <c r="P54" i="29" s="1"/>
  <c r="C137" i="29"/>
  <c r="P137" i="29" s="1"/>
  <c r="F145" i="29"/>
  <c r="C25" i="28"/>
  <c r="P25" i="28" s="1"/>
  <c r="G38" i="28"/>
  <c r="C45" i="28"/>
  <c r="P45" i="28" s="1"/>
  <c r="C54" i="28"/>
  <c r="P54" i="28" s="1"/>
  <c r="H68" i="28"/>
  <c r="H67" i="28" s="1"/>
  <c r="H66" i="28" s="1"/>
  <c r="L68" i="28"/>
  <c r="L67" i="28" s="1"/>
  <c r="L135" i="28" s="1"/>
  <c r="J79" i="28"/>
  <c r="M137" i="28"/>
  <c r="I6" i="27"/>
  <c r="C14" i="27"/>
  <c r="P14" i="27" s="1"/>
  <c r="C20" i="27"/>
  <c r="P20" i="27" s="1"/>
  <c r="W6" i="27"/>
  <c r="P37" i="27"/>
  <c r="C44" i="27"/>
  <c r="P44" i="27" s="1"/>
  <c r="T6" i="27"/>
  <c r="X6" i="27"/>
  <c r="X4" i="27" s="1"/>
  <c r="P54" i="27"/>
  <c r="C133" i="27"/>
  <c r="P133" i="27" s="1"/>
  <c r="G68" i="27"/>
  <c r="K68" i="27"/>
  <c r="K67" i="27" s="1"/>
  <c r="L68" i="27"/>
  <c r="L67" i="27" s="1"/>
  <c r="P113" i="27"/>
  <c r="C147" i="27"/>
  <c r="P147" i="27" s="1"/>
  <c r="E7" i="26"/>
  <c r="C15" i="26"/>
  <c r="P15" i="26" s="1"/>
  <c r="C40" i="26"/>
  <c r="P40" i="26" s="1"/>
  <c r="L61" i="26"/>
  <c r="L59" i="26" s="1"/>
  <c r="L133" i="26" s="1"/>
  <c r="N68" i="26"/>
  <c r="N67" i="26" s="1"/>
  <c r="C97" i="26"/>
  <c r="P97" i="26" s="1"/>
  <c r="C103" i="26"/>
  <c r="P103" i="26" s="1"/>
  <c r="I127" i="26"/>
  <c r="V127" i="26"/>
  <c r="D8" i="25"/>
  <c r="C8" i="25" s="1"/>
  <c r="P21" i="25"/>
  <c r="P33" i="25"/>
  <c r="P31" i="25" s="1"/>
  <c r="F35" i="25"/>
  <c r="E68" i="25"/>
  <c r="I68" i="25"/>
  <c r="I67" i="25" s="1"/>
  <c r="N68" i="25"/>
  <c r="N67" i="25" s="1"/>
  <c r="P86" i="25"/>
  <c r="F145" i="25"/>
  <c r="F8" i="24"/>
  <c r="F7" i="24" s="1"/>
  <c r="F129" i="24" s="1"/>
  <c r="E9" i="57"/>
  <c r="E10" i="57"/>
  <c r="E11" i="57"/>
  <c r="E12" i="58"/>
  <c r="E14" i="55"/>
  <c r="E13" i="55" s="1"/>
  <c r="C15" i="24"/>
  <c r="P15" i="24" s="1"/>
  <c r="E15" i="56"/>
  <c r="M16" i="24"/>
  <c r="M130" i="24" s="1"/>
  <c r="E17" i="57"/>
  <c r="E18" i="57"/>
  <c r="E19" i="58"/>
  <c r="E20" i="55"/>
  <c r="C21" i="24"/>
  <c r="P21" i="24" s="1"/>
  <c r="E21" i="56"/>
  <c r="E22" i="57"/>
  <c r="E23" i="57"/>
  <c r="E24" i="57"/>
  <c r="E25" i="58"/>
  <c r="E26" i="58"/>
  <c r="E27" i="58"/>
  <c r="E28" i="58"/>
  <c r="E29" i="55"/>
  <c r="D31" i="24"/>
  <c r="C31" i="24" s="1"/>
  <c r="E33" i="56"/>
  <c r="E31" i="56" s="1"/>
  <c r="E36" i="57"/>
  <c r="E37" i="58"/>
  <c r="E39" i="55"/>
  <c r="E38" i="55" s="1"/>
  <c r="C40" i="24"/>
  <c r="P40" i="24" s="1"/>
  <c r="E40" i="56"/>
  <c r="E41" i="57"/>
  <c r="E42" i="58"/>
  <c r="E44" i="57"/>
  <c r="E45" i="58"/>
  <c r="K46" i="24"/>
  <c r="E48" i="55"/>
  <c r="E46" i="55" s="1"/>
  <c r="K49" i="24"/>
  <c r="E50" i="55"/>
  <c r="E49" i="55" s="1"/>
  <c r="D49" i="24"/>
  <c r="C49" i="24" s="1"/>
  <c r="E51" i="56"/>
  <c r="E53" i="57"/>
  <c r="E54" i="58"/>
  <c r="E56" i="58"/>
  <c r="E57" i="55"/>
  <c r="C58" i="24"/>
  <c r="P58" i="24" s="1"/>
  <c r="E58" i="56"/>
  <c r="E60" i="56"/>
  <c r="E62" i="56"/>
  <c r="E63" i="56"/>
  <c r="E64" i="56"/>
  <c r="F69" i="24"/>
  <c r="F68" i="24" s="1"/>
  <c r="F67" i="24" s="1"/>
  <c r="F135" i="24" s="1"/>
  <c r="E71" i="57"/>
  <c r="E73" i="57"/>
  <c r="C76" i="24"/>
  <c r="P76" i="24" s="1"/>
  <c r="E77" i="56"/>
  <c r="E81" i="58"/>
  <c r="E82" i="58"/>
  <c r="N83" i="24"/>
  <c r="N80" i="24" s="1"/>
  <c r="E84" i="58"/>
  <c r="E85" i="55"/>
  <c r="C86" i="24"/>
  <c r="P86" i="24" s="1"/>
  <c r="E86" i="56"/>
  <c r="F83" i="24"/>
  <c r="F80" i="24" s="1"/>
  <c r="E87" i="58"/>
  <c r="E91" i="55"/>
  <c r="E92" i="55"/>
  <c r="K93" i="24"/>
  <c r="K90" i="24" s="1"/>
  <c r="E94" i="55"/>
  <c r="C95" i="24"/>
  <c r="P95" i="24" s="1"/>
  <c r="E95" i="57"/>
  <c r="E96" i="55"/>
  <c r="C97" i="24"/>
  <c r="P97" i="24" s="1"/>
  <c r="E97" i="57"/>
  <c r="E98" i="55"/>
  <c r="E99" i="55"/>
  <c r="K137" i="24"/>
  <c r="E100" i="55"/>
  <c r="E137" i="55" s="1"/>
  <c r="C103" i="24"/>
  <c r="P103" i="24" s="1"/>
  <c r="E103" i="58"/>
  <c r="E104" i="57"/>
  <c r="L102" i="24"/>
  <c r="L139" i="24" s="1"/>
  <c r="E105" i="56"/>
  <c r="E107" i="55"/>
  <c r="C108" i="24"/>
  <c r="P108" i="24" s="1"/>
  <c r="E108" i="58"/>
  <c r="M141" i="24"/>
  <c r="E109" i="57"/>
  <c r="E141" i="57" s="1"/>
  <c r="G8" i="25"/>
  <c r="N8" i="25"/>
  <c r="F9" i="58"/>
  <c r="F10" i="58"/>
  <c r="F11" i="58"/>
  <c r="F12" i="55"/>
  <c r="C14" i="25"/>
  <c r="P14" i="25" s="1"/>
  <c r="F14" i="56"/>
  <c r="F15" i="57"/>
  <c r="G16" i="25"/>
  <c r="G130" i="25" s="1"/>
  <c r="N16" i="25"/>
  <c r="N130" i="25" s="1"/>
  <c r="F17" i="58"/>
  <c r="F18" i="58"/>
  <c r="F19" i="55"/>
  <c r="C20" i="25"/>
  <c r="P20" i="25" s="1"/>
  <c r="F20" i="56"/>
  <c r="F21" i="57"/>
  <c r="F22" i="58"/>
  <c r="F23" i="58"/>
  <c r="F24" i="58"/>
  <c r="F25" i="55"/>
  <c r="F26" i="55"/>
  <c r="F27" i="55"/>
  <c r="F28" i="55"/>
  <c r="C29" i="25"/>
  <c r="P29" i="25" s="1"/>
  <c r="F29" i="56"/>
  <c r="F31" i="25"/>
  <c r="M31" i="25"/>
  <c r="F33" i="57"/>
  <c r="F31" i="57" s="1"/>
  <c r="G35" i="25"/>
  <c r="G34" i="25" s="1"/>
  <c r="N35" i="25"/>
  <c r="N34" i="25" s="1"/>
  <c r="F36" i="58"/>
  <c r="K35" i="25"/>
  <c r="K34" i="25" s="1"/>
  <c r="K30" i="25" s="1"/>
  <c r="F37" i="55"/>
  <c r="C39" i="25"/>
  <c r="P39" i="25" s="1"/>
  <c r="L38" i="25"/>
  <c r="F39" i="56"/>
  <c r="F38" i="25"/>
  <c r="F40" i="57"/>
  <c r="F41" i="58"/>
  <c r="F42" i="55"/>
  <c r="C44" i="25"/>
  <c r="P44" i="25" s="1"/>
  <c r="F44" i="58"/>
  <c r="F45" i="55"/>
  <c r="D46" i="25"/>
  <c r="C46" i="25" s="1"/>
  <c r="L46" i="25"/>
  <c r="F48" i="56"/>
  <c r="F46" i="56" s="1"/>
  <c r="F50" i="56"/>
  <c r="F49" i="25"/>
  <c r="M49" i="25"/>
  <c r="F51" i="57"/>
  <c r="F53" i="58"/>
  <c r="F54" i="55"/>
  <c r="K55" i="25"/>
  <c r="K52" i="25" s="1"/>
  <c r="K132" i="25" s="1"/>
  <c r="F56" i="55"/>
  <c r="L55" i="25"/>
  <c r="F57" i="56"/>
  <c r="F58" i="57"/>
  <c r="F60" i="57"/>
  <c r="M61" i="25"/>
  <c r="M59" i="25" s="1"/>
  <c r="M133" i="25" s="1"/>
  <c r="F62" i="57"/>
  <c r="F63" i="57"/>
  <c r="F64" i="57"/>
  <c r="M69" i="25"/>
  <c r="F70" i="57"/>
  <c r="F72" i="57"/>
  <c r="C75" i="25"/>
  <c r="P75" i="25" s="1"/>
  <c r="F74" i="25"/>
  <c r="F68" i="25" s="1"/>
  <c r="F77" i="57"/>
  <c r="F81" i="55"/>
  <c r="F82" i="55"/>
  <c r="F84" i="55"/>
  <c r="L83" i="25"/>
  <c r="L80" i="25" s="1"/>
  <c r="F85" i="56"/>
  <c r="F86" i="57"/>
  <c r="F87" i="55"/>
  <c r="F88" i="57"/>
  <c r="F91" i="56"/>
  <c r="F92" i="56"/>
  <c r="L93" i="25"/>
  <c r="L90" i="25" s="1"/>
  <c r="F94" i="56"/>
  <c r="F93" i="25"/>
  <c r="F90" i="25" s="1"/>
  <c r="N93" i="25"/>
  <c r="N90" i="25" s="1"/>
  <c r="F95" i="58"/>
  <c r="F96" i="56"/>
  <c r="F97" i="58"/>
  <c r="F98" i="56"/>
  <c r="F99" i="56"/>
  <c r="L137" i="25"/>
  <c r="F100" i="56"/>
  <c r="F137" i="56" s="1"/>
  <c r="K102" i="25"/>
  <c r="K139" i="25" s="1"/>
  <c r="F103" i="55"/>
  <c r="C104" i="25"/>
  <c r="P104" i="25" s="1"/>
  <c r="N102" i="25"/>
  <c r="N139" i="25" s="1"/>
  <c r="F104" i="58"/>
  <c r="M102" i="25"/>
  <c r="M139" i="25" s="1"/>
  <c r="F105" i="57"/>
  <c r="L106" i="25"/>
  <c r="L140" i="25" s="1"/>
  <c r="F107" i="56"/>
  <c r="F106" i="56" s="1"/>
  <c r="F140" i="56" s="1"/>
  <c r="K106" i="25"/>
  <c r="K140" i="25" s="1"/>
  <c r="F108" i="55"/>
  <c r="F106" i="55" s="1"/>
  <c r="F140" i="55" s="1"/>
  <c r="N141" i="25"/>
  <c r="F109" i="58"/>
  <c r="F141" i="58" s="1"/>
  <c r="C5" i="26"/>
  <c r="P5" i="26" s="1"/>
  <c r="K8" i="26"/>
  <c r="G9" i="55"/>
  <c r="G10" i="55"/>
  <c r="G11" i="55"/>
  <c r="C12" i="26"/>
  <c r="P12" i="26" s="1"/>
  <c r="G12" i="56"/>
  <c r="M7" i="26"/>
  <c r="G14" i="57"/>
  <c r="G15" i="58"/>
  <c r="K16" i="26"/>
  <c r="K130" i="26" s="1"/>
  <c r="G17" i="55"/>
  <c r="G18" i="55"/>
  <c r="C19" i="26"/>
  <c r="P19" i="26" s="1"/>
  <c r="G19" i="56"/>
  <c r="G20" i="57"/>
  <c r="G21" i="58"/>
  <c r="G22" i="55"/>
  <c r="G23" i="55"/>
  <c r="G24" i="55"/>
  <c r="C25" i="26"/>
  <c r="P25" i="26" s="1"/>
  <c r="G25" i="56"/>
  <c r="G26" i="56"/>
  <c r="G27" i="56"/>
  <c r="G28" i="56"/>
  <c r="G29" i="57"/>
  <c r="G31" i="26"/>
  <c r="N31" i="26"/>
  <c r="G33" i="58"/>
  <c r="G31" i="58" s="1"/>
  <c r="K35" i="26"/>
  <c r="G36" i="55"/>
  <c r="G37" i="56"/>
  <c r="G35" i="56" s="1"/>
  <c r="M38" i="26"/>
  <c r="M34" i="26" s="1"/>
  <c r="G39" i="57"/>
  <c r="G40" i="58"/>
  <c r="G38" i="58" s="1"/>
  <c r="G41" i="55"/>
  <c r="C42" i="26"/>
  <c r="P42" i="26" s="1"/>
  <c r="G42" i="56"/>
  <c r="G44" i="55"/>
  <c r="C45" i="26"/>
  <c r="P45" i="26" s="1"/>
  <c r="G45" i="56"/>
  <c r="F46" i="26"/>
  <c r="M46" i="26"/>
  <c r="G48" i="57"/>
  <c r="G46" i="57" s="1"/>
  <c r="G50" i="57"/>
  <c r="G49" i="26"/>
  <c r="G51" i="58"/>
  <c r="G53" i="55"/>
  <c r="C54" i="26"/>
  <c r="P54" i="26" s="1"/>
  <c r="G54" i="56"/>
  <c r="G56" i="56"/>
  <c r="F55" i="26"/>
  <c r="F52" i="26" s="1"/>
  <c r="F132" i="26" s="1"/>
  <c r="G57" i="57"/>
  <c r="G58" i="58"/>
  <c r="G60" i="58"/>
  <c r="N61" i="26"/>
  <c r="N59" i="26" s="1"/>
  <c r="N133" i="26" s="1"/>
  <c r="G62" i="58"/>
  <c r="G63" i="58"/>
  <c r="G64" i="58"/>
  <c r="C71" i="26"/>
  <c r="P71" i="26" s="1"/>
  <c r="C73" i="26"/>
  <c r="P73" i="26" s="1"/>
  <c r="F74" i="26"/>
  <c r="G76" i="57"/>
  <c r="G74" i="57" s="1"/>
  <c r="G77" i="58"/>
  <c r="G81" i="56"/>
  <c r="G82" i="56"/>
  <c r="G84" i="56"/>
  <c r="G85" i="57"/>
  <c r="G86" i="58"/>
  <c r="G87" i="56"/>
  <c r="G91" i="57"/>
  <c r="G92" i="57"/>
  <c r="M93" i="26"/>
  <c r="M90" i="26" s="1"/>
  <c r="G94" i="57"/>
  <c r="K93" i="26"/>
  <c r="K90" i="26" s="1"/>
  <c r="G95" i="55"/>
  <c r="G96" i="57"/>
  <c r="G97" i="55"/>
  <c r="C98" i="26"/>
  <c r="P98" i="26" s="1"/>
  <c r="G98" i="57"/>
  <c r="G99" i="57"/>
  <c r="M137" i="26"/>
  <c r="G100" i="57"/>
  <c r="G137" i="57" s="1"/>
  <c r="L102" i="26"/>
  <c r="G103" i="56"/>
  <c r="K102" i="26"/>
  <c r="G104" i="55"/>
  <c r="C105" i="26"/>
  <c r="P105" i="26" s="1"/>
  <c r="G105" i="58"/>
  <c r="M106" i="26"/>
  <c r="M140" i="26" s="1"/>
  <c r="G107" i="57"/>
  <c r="L106" i="26"/>
  <c r="L140" i="26" s="1"/>
  <c r="G108" i="56"/>
  <c r="K141" i="26"/>
  <c r="G109" i="55"/>
  <c r="G141" i="55" s="1"/>
  <c r="L8" i="27"/>
  <c r="L7" i="27" s="1"/>
  <c r="H9" i="56"/>
  <c r="H10" i="56"/>
  <c r="H11" i="56"/>
  <c r="H12" i="57"/>
  <c r="H14" i="58"/>
  <c r="H13" i="58" s="1"/>
  <c r="H15" i="55"/>
  <c r="L16" i="27"/>
  <c r="L130" i="27" s="1"/>
  <c r="H17" i="56"/>
  <c r="H18" i="56"/>
  <c r="F16" i="27"/>
  <c r="F130" i="27" s="1"/>
  <c r="H19" i="57"/>
  <c r="H20" i="58"/>
  <c r="H21" i="55"/>
  <c r="C22" i="27"/>
  <c r="P22" i="27" s="1"/>
  <c r="H22" i="56"/>
  <c r="H23" i="56"/>
  <c r="H24" i="56"/>
  <c r="H25" i="57"/>
  <c r="H26" i="57"/>
  <c r="H27" i="57"/>
  <c r="H28" i="57"/>
  <c r="H29" i="58"/>
  <c r="K31" i="27"/>
  <c r="H33" i="55"/>
  <c r="H31" i="55" s="1"/>
  <c r="L35" i="27"/>
  <c r="H36" i="56"/>
  <c r="H35" i="56" s="1"/>
  <c r="M35" i="27"/>
  <c r="H37" i="57"/>
  <c r="G38" i="27"/>
  <c r="N38" i="27"/>
  <c r="H39" i="58"/>
  <c r="H40" i="55"/>
  <c r="C41" i="27"/>
  <c r="P41" i="27" s="1"/>
  <c r="H41" i="56"/>
  <c r="H42" i="5"/>
  <c r="H42" i="57"/>
  <c r="H44" i="56"/>
  <c r="H45" i="57"/>
  <c r="G46" i="27"/>
  <c r="N46" i="27"/>
  <c r="H48" i="58"/>
  <c r="H46" i="58" s="1"/>
  <c r="N49" i="27"/>
  <c r="H50" i="58"/>
  <c r="H49" i="58" s="1"/>
  <c r="H51" i="55"/>
  <c r="C53" i="27"/>
  <c r="P53" i="27" s="1"/>
  <c r="H53" i="56"/>
  <c r="H54" i="57"/>
  <c r="M55" i="27"/>
  <c r="M52" i="27" s="1"/>
  <c r="M132" i="27" s="1"/>
  <c r="H56" i="57"/>
  <c r="G55" i="27"/>
  <c r="G52" i="27" s="1"/>
  <c r="G132" i="27" s="1"/>
  <c r="H57" i="58"/>
  <c r="H58" i="55"/>
  <c r="H60" i="55"/>
  <c r="K61" i="27"/>
  <c r="K59" i="27" s="1"/>
  <c r="K133" i="27" s="1"/>
  <c r="H62" i="55"/>
  <c r="H63" i="55"/>
  <c r="H64" i="55"/>
  <c r="M74" i="27"/>
  <c r="M68" i="27" s="1"/>
  <c r="H75" i="57"/>
  <c r="H74" i="57" s="1"/>
  <c r="H77" i="55"/>
  <c r="C81" i="27"/>
  <c r="P81" i="27" s="1"/>
  <c r="H81" i="57"/>
  <c r="H82" i="57"/>
  <c r="H84" i="57"/>
  <c r="G83" i="27"/>
  <c r="G80" i="27" s="1"/>
  <c r="H85" i="58"/>
  <c r="H86" i="55"/>
  <c r="H87" i="57"/>
  <c r="H91" i="58"/>
  <c r="H92" i="58"/>
  <c r="H94" i="58"/>
  <c r="L93" i="27"/>
  <c r="L90" i="27" s="1"/>
  <c r="H95" i="56"/>
  <c r="H96" i="58"/>
  <c r="H97" i="56"/>
  <c r="H98" i="58"/>
  <c r="H99" i="58"/>
  <c r="N137" i="27"/>
  <c r="H100" i="58"/>
  <c r="H137" i="58" s="1"/>
  <c r="M102" i="27"/>
  <c r="H103" i="57"/>
  <c r="L102" i="27"/>
  <c r="L139" i="27" s="1"/>
  <c r="H104" i="56"/>
  <c r="K102" i="27"/>
  <c r="K139" i="27" s="1"/>
  <c r="K138" i="27" s="1"/>
  <c r="H105" i="55"/>
  <c r="H102" i="55" s="1"/>
  <c r="N106" i="27"/>
  <c r="N140" i="27" s="1"/>
  <c r="H107" i="58"/>
  <c r="M106" i="27"/>
  <c r="M140" i="27" s="1"/>
  <c r="H108" i="57"/>
  <c r="L141" i="27"/>
  <c r="H109" i="56"/>
  <c r="H141" i="56" s="1"/>
  <c r="F8" i="28"/>
  <c r="M8" i="28"/>
  <c r="M7" i="28" s="1"/>
  <c r="M129" i="28" s="1"/>
  <c r="I9" i="57"/>
  <c r="I10" i="57"/>
  <c r="I11" i="57"/>
  <c r="I12" i="58"/>
  <c r="K7" i="28"/>
  <c r="K129" i="28" s="1"/>
  <c r="I14" i="55"/>
  <c r="C15" i="28"/>
  <c r="P15" i="28" s="1"/>
  <c r="I15" i="56"/>
  <c r="I13" i="56" s="1"/>
  <c r="M16" i="28"/>
  <c r="M130" i="28" s="1"/>
  <c r="I17" i="57"/>
  <c r="I18" i="57"/>
  <c r="I19" i="58"/>
  <c r="I20" i="55"/>
  <c r="I21" i="56"/>
  <c r="I22" i="57"/>
  <c r="I23" i="57"/>
  <c r="I24" i="57"/>
  <c r="I25" i="58"/>
  <c r="I26" i="58"/>
  <c r="I27" i="58"/>
  <c r="I28" i="58"/>
  <c r="I29" i="55"/>
  <c r="L31" i="28"/>
  <c r="I33" i="56"/>
  <c r="I31" i="56" s="1"/>
  <c r="I36" i="57"/>
  <c r="I37" i="58"/>
  <c r="I39" i="55"/>
  <c r="I40" i="56"/>
  <c r="I41" i="57"/>
  <c r="I42" i="58"/>
  <c r="I44" i="57"/>
  <c r="I45" i="58"/>
  <c r="K46" i="28"/>
  <c r="I48" i="55"/>
  <c r="I46" i="55" s="1"/>
  <c r="I50" i="55"/>
  <c r="I51" i="56"/>
  <c r="I53" i="57"/>
  <c r="I54" i="58"/>
  <c r="I56" i="58"/>
  <c r="I57" i="55"/>
  <c r="C58" i="28"/>
  <c r="P58" i="28" s="1"/>
  <c r="P55" i="28" s="1"/>
  <c r="I58" i="56"/>
  <c r="I60" i="56"/>
  <c r="L61" i="28"/>
  <c r="L59" i="28" s="1"/>
  <c r="L133" i="28" s="1"/>
  <c r="I62" i="56"/>
  <c r="I63" i="56"/>
  <c r="I64" i="56"/>
  <c r="F69" i="28"/>
  <c r="I71" i="57"/>
  <c r="I73" i="57"/>
  <c r="C76" i="28"/>
  <c r="P76" i="28" s="1"/>
  <c r="I77" i="56"/>
  <c r="I81" i="58"/>
  <c r="I82" i="58"/>
  <c r="I84" i="58"/>
  <c r="I85" i="55"/>
  <c r="C86" i="28"/>
  <c r="P86" i="28" s="1"/>
  <c r="I86" i="56"/>
  <c r="I87" i="58"/>
  <c r="I83" i="58" s="1"/>
  <c r="I91" i="55"/>
  <c r="I92" i="55"/>
  <c r="I94" i="55"/>
  <c r="I95" i="57"/>
  <c r="I96" i="55"/>
  <c r="C97" i="28"/>
  <c r="P97" i="28" s="1"/>
  <c r="I97" i="57"/>
  <c r="I98" i="55"/>
  <c r="I99" i="55"/>
  <c r="K137" i="28"/>
  <c r="I100" i="55"/>
  <c r="I137" i="55" s="1"/>
  <c r="N102" i="28"/>
  <c r="N139" i="28" s="1"/>
  <c r="I103" i="58"/>
  <c r="M102" i="28"/>
  <c r="M139" i="28" s="1"/>
  <c r="I104" i="57"/>
  <c r="I105" i="56"/>
  <c r="K106" i="28"/>
  <c r="K140" i="28" s="1"/>
  <c r="I107" i="55"/>
  <c r="C108" i="28"/>
  <c r="P108" i="28" s="1"/>
  <c r="N106" i="28"/>
  <c r="N140" i="28" s="1"/>
  <c r="I108" i="58"/>
  <c r="M141" i="28"/>
  <c r="I109" i="57"/>
  <c r="I141" i="57" s="1"/>
  <c r="G8" i="29"/>
  <c r="G7" i="29" s="1"/>
  <c r="N8" i="29"/>
  <c r="N7" i="29" s="1"/>
  <c r="N129" i="29" s="1"/>
  <c r="J9" i="58"/>
  <c r="J10" i="58"/>
  <c r="J11" i="58"/>
  <c r="J12" i="55"/>
  <c r="J14" i="56"/>
  <c r="J15" i="57"/>
  <c r="G16" i="29"/>
  <c r="G130" i="29" s="1"/>
  <c r="N16" i="29"/>
  <c r="N130" i="29" s="1"/>
  <c r="J17" i="58"/>
  <c r="J18" i="58"/>
  <c r="J19" i="55"/>
  <c r="C20" i="29"/>
  <c r="P20" i="29" s="1"/>
  <c r="J20" i="56"/>
  <c r="J21" i="57"/>
  <c r="J22" i="58"/>
  <c r="J23" i="58"/>
  <c r="J24" i="58"/>
  <c r="J25" i="55"/>
  <c r="J26" i="55"/>
  <c r="J27" i="55"/>
  <c r="J28" i="55"/>
  <c r="C29" i="29"/>
  <c r="P29" i="29" s="1"/>
  <c r="J29" i="56"/>
  <c r="F31" i="29"/>
  <c r="M31" i="29"/>
  <c r="J33" i="57"/>
  <c r="J31" i="57" s="1"/>
  <c r="G35" i="29"/>
  <c r="N35" i="29"/>
  <c r="J36" i="58"/>
  <c r="J35" i="58" s="1"/>
  <c r="J37" i="55"/>
  <c r="C39" i="29"/>
  <c r="P39" i="29" s="1"/>
  <c r="L38" i="29"/>
  <c r="L34" i="29" s="1"/>
  <c r="J39" i="56"/>
  <c r="J38" i="56" s="1"/>
  <c r="F38" i="29"/>
  <c r="M38" i="29"/>
  <c r="J40" i="57"/>
  <c r="J41" i="58"/>
  <c r="J42" i="55"/>
  <c r="C44" i="29"/>
  <c r="P44" i="29" s="1"/>
  <c r="J44" i="58"/>
  <c r="J45" i="55"/>
  <c r="L46" i="29"/>
  <c r="J48" i="56"/>
  <c r="J46" i="56" s="1"/>
  <c r="L49" i="29"/>
  <c r="J50" i="56"/>
  <c r="J49" i="56" s="1"/>
  <c r="F49" i="29"/>
  <c r="M49" i="29"/>
  <c r="J51" i="57"/>
  <c r="J53" i="58"/>
  <c r="J54" i="55"/>
  <c r="K55" i="29"/>
  <c r="K52" i="29" s="1"/>
  <c r="K132" i="29" s="1"/>
  <c r="J56" i="55"/>
  <c r="J57" i="56"/>
  <c r="J58" i="57"/>
  <c r="J60" i="57"/>
  <c r="M61" i="29"/>
  <c r="M59" i="29" s="1"/>
  <c r="M133" i="29" s="1"/>
  <c r="J62" i="57"/>
  <c r="J63" i="57"/>
  <c r="J64" i="57"/>
  <c r="J70" i="57"/>
  <c r="J72" i="57"/>
  <c r="J77" i="57"/>
  <c r="J81" i="55"/>
  <c r="J82" i="55"/>
  <c r="K83" i="29"/>
  <c r="K80" i="29" s="1"/>
  <c r="J84" i="55"/>
  <c r="L83" i="29"/>
  <c r="L80" i="29" s="1"/>
  <c r="J85" i="56"/>
  <c r="F83" i="29"/>
  <c r="F80" i="29" s="1"/>
  <c r="J86" i="57"/>
  <c r="J87" i="55"/>
  <c r="J88" i="57"/>
  <c r="J91" i="56"/>
  <c r="J92" i="56"/>
  <c r="L93" i="29"/>
  <c r="L90" i="29" s="1"/>
  <c r="L79" i="29" s="1"/>
  <c r="J94" i="56"/>
  <c r="F93" i="29"/>
  <c r="F90" i="29" s="1"/>
  <c r="F79" i="29" s="1"/>
  <c r="F136" i="29" s="1"/>
  <c r="N93" i="29"/>
  <c r="N90" i="29" s="1"/>
  <c r="J95" i="58"/>
  <c r="J96" i="56"/>
  <c r="J97" i="58"/>
  <c r="J98" i="56"/>
  <c r="J99" i="56"/>
  <c r="L137" i="29"/>
  <c r="J100" i="56"/>
  <c r="J137" i="56" s="1"/>
  <c r="K102" i="29"/>
  <c r="J103" i="55"/>
  <c r="C104" i="29"/>
  <c r="P104" i="29" s="1"/>
  <c r="N102" i="29"/>
  <c r="N139" i="29" s="1"/>
  <c r="J104" i="58"/>
  <c r="M102" i="29"/>
  <c r="J105" i="57"/>
  <c r="L106" i="29"/>
  <c r="L140" i="29" s="1"/>
  <c r="J107" i="56"/>
  <c r="K106" i="29"/>
  <c r="K140" i="29" s="1"/>
  <c r="J108" i="55"/>
  <c r="J106" i="55" s="1"/>
  <c r="J140" i="55" s="1"/>
  <c r="N141" i="29"/>
  <c r="J109" i="58"/>
  <c r="J141" i="58" s="1"/>
  <c r="C5" i="30"/>
  <c r="P5" i="30" s="1"/>
  <c r="K8" i="30"/>
  <c r="K9" i="55"/>
  <c r="K10" i="55"/>
  <c r="K11" i="55"/>
  <c r="C12" i="30"/>
  <c r="P12" i="30" s="1"/>
  <c r="K12" i="56"/>
  <c r="K14" i="57"/>
  <c r="K15" i="58"/>
  <c r="K16" i="30"/>
  <c r="K130" i="30" s="1"/>
  <c r="K17" i="55"/>
  <c r="K18" i="55"/>
  <c r="K19" i="56"/>
  <c r="F16" i="30"/>
  <c r="F130" i="30" s="1"/>
  <c r="K20" i="57"/>
  <c r="K21" i="58"/>
  <c r="K22" i="55"/>
  <c r="K23" i="55"/>
  <c r="K24" i="55"/>
  <c r="C25" i="30"/>
  <c r="P25" i="30" s="1"/>
  <c r="K25" i="56"/>
  <c r="K26" i="56"/>
  <c r="K27" i="56"/>
  <c r="K28" i="56"/>
  <c r="K29" i="57"/>
  <c r="G31" i="30"/>
  <c r="N31" i="30"/>
  <c r="K33" i="58"/>
  <c r="K31" i="58" s="1"/>
  <c r="K36" i="55"/>
  <c r="K35" i="55" s="1"/>
  <c r="K37" i="56"/>
  <c r="F38" i="30"/>
  <c r="M38" i="30"/>
  <c r="K39" i="57"/>
  <c r="K38" i="57" s="1"/>
  <c r="N38" i="30"/>
  <c r="K40" i="58"/>
  <c r="K41" i="55"/>
  <c r="C42" i="30"/>
  <c r="P42" i="30" s="1"/>
  <c r="K42" i="56"/>
  <c r="K44" i="55"/>
  <c r="C45" i="30"/>
  <c r="P45" i="30" s="1"/>
  <c r="K45" i="56"/>
  <c r="F46" i="30"/>
  <c r="M46" i="30"/>
  <c r="K48" i="57"/>
  <c r="K46" i="57" s="1"/>
  <c r="K50" i="57"/>
  <c r="G49" i="30"/>
  <c r="K51" i="58"/>
  <c r="K52" i="30"/>
  <c r="K132" i="30" s="1"/>
  <c r="K53" i="55"/>
  <c r="C54" i="30"/>
  <c r="P54" i="30" s="1"/>
  <c r="K54" i="56"/>
  <c r="L55" i="30"/>
  <c r="L52" i="30" s="1"/>
  <c r="L132" i="30" s="1"/>
  <c r="K56" i="56"/>
  <c r="K57" i="57"/>
  <c r="K58" i="58"/>
  <c r="K60" i="58"/>
  <c r="N61" i="30"/>
  <c r="N59" i="30" s="1"/>
  <c r="N133" i="30" s="1"/>
  <c r="K62" i="58"/>
  <c r="K63" i="58"/>
  <c r="K64" i="58"/>
  <c r="C71" i="30"/>
  <c r="P71" i="30" s="1"/>
  <c r="C73" i="30"/>
  <c r="P73" i="30" s="1"/>
  <c r="K76" i="57"/>
  <c r="K77" i="58"/>
  <c r="K81" i="56"/>
  <c r="K82" i="56"/>
  <c r="K84" i="56"/>
  <c r="F83" i="30"/>
  <c r="F80" i="30" s="1"/>
  <c r="K85" i="57"/>
  <c r="K86" i="58"/>
  <c r="K87" i="56"/>
  <c r="C91" i="30"/>
  <c r="P91" i="30" s="1"/>
  <c r="K91" i="57"/>
  <c r="K92" i="57"/>
  <c r="M93" i="30"/>
  <c r="M90" i="30" s="1"/>
  <c r="K94" i="57"/>
  <c r="K93" i="30"/>
  <c r="K90" i="30" s="1"/>
  <c r="K95" i="55"/>
  <c r="C96" i="30"/>
  <c r="P96" i="30" s="1"/>
  <c r="K96" i="57"/>
  <c r="K97" i="55"/>
  <c r="C98" i="30"/>
  <c r="P98" i="30" s="1"/>
  <c r="K98" i="57"/>
  <c r="K99" i="57"/>
  <c r="M137" i="30"/>
  <c r="K100" i="57"/>
  <c r="K137" i="57" s="1"/>
  <c r="K103" i="56"/>
  <c r="K102" i="30"/>
  <c r="K139" i="30" s="1"/>
  <c r="K104" i="55"/>
  <c r="C105" i="30"/>
  <c r="P105" i="30" s="1"/>
  <c r="K105" i="58"/>
  <c r="K107" i="57"/>
  <c r="K106" i="57" s="1"/>
  <c r="K140" i="57" s="1"/>
  <c r="L106" i="30"/>
  <c r="L140" i="30" s="1"/>
  <c r="K108" i="56"/>
  <c r="K141" i="30"/>
  <c r="K109" i="55"/>
  <c r="K141" i="55" s="1"/>
  <c r="L8" i="31"/>
  <c r="L7" i="31" s="1"/>
  <c r="L129" i="31" s="1"/>
  <c r="L9" i="56"/>
  <c r="L10" i="56"/>
  <c r="L11" i="56"/>
  <c r="L12" i="57"/>
  <c r="N7" i="31"/>
  <c r="L14" i="58"/>
  <c r="L15" i="55"/>
  <c r="L16" i="31"/>
  <c r="L130" i="31" s="1"/>
  <c r="L17" i="56"/>
  <c r="L18" i="56"/>
  <c r="F16" i="31"/>
  <c r="F130" i="31" s="1"/>
  <c r="L19" i="57"/>
  <c r="L20" i="58"/>
  <c r="L21" i="55"/>
  <c r="C22" i="31"/>
  <c r="P22" i="31" s="1"/>
  <c r="L22" i="56"/>
  <c r="L23" i="56"/>
  <c r="L24" i="56"/>
  <c r="L25" i="57"/>
  <c r="L26" i="57"/>
  <c r="L27" i="57"/>
  <c r="L28" i="57"/>
  <c r="L29" i="58"/>
  <c r="K31" i="31"/>
  <c r="L33" i="55"/>
  <c r="L31" i="55" s="1"/>
  <c r="L35" i="31"/>
  <c r="L36" i="56"/>
  <c r="L35" i="56" s="1"/>
  <c r="L37" i="57"/>
  <c r="G38" i="31"/>
  <c r="N38" i="31"/>
  <c r="N34" i="31" s="1"/>
  <c r="L39" i="58"/>
  <c r="L38" i="58" s="1"/>
  <c r="K38" i="31"/>
  <c r="L40" i="55"/>
  <c r="C41" i="31"/>
  <c r="P41" i="31" s="1"/>
  <c r="L41" i="56"/>
  <c r="L42" i="5"/>
  <c r="L42" i="57"/>
  <c r="L44" i="56"/>
  <c r="L45" i="57"/>
  <c r="G46" i="31"/>
  <c r="N46" i="31"/>
  <c r="L48" i="58"/>
  <c r="L46" i="58" s="1"/>
  <c r="N49" i="31"/>
  <c r="L50" i="58"/>
  <c r="L51" i="55"/>
  <c r="C53" i="31"/>
  <c r="P53" i="31" s="1"/>
  <c r="L53" i="56"/>
  <c r="L54" i="57"/>
  <c r="M55" i="31"/>
  <c r="L56" i="57"/>
  <c r="G55" i="31"/>
  <c r="N55" i="31"/>
  <c r="N52" i="31" s="1"/>
  <c r="N132" i="31" s="1"/>
  <c r="L57" i="58"/>
  <c r="L58" i="55"/>
  <c r="L60" i="55"/>
  <c r="K61" i="31"/>
  <c r="K59" i="31" s="1"/>
  <c r="K133" i="31" s="1"/>
  <c r="L62" i="55"/>
  <c r="L63" i="55"/>
  <c r="L64" i="55"/>
  <c r="M74" i="31"/>
  <c r="L75" i="57"/>
  <c r="L77" i="55"/>
  <c r="C81" i="31"/>
  <c r="P81" i="31" s="1"/>
  <c r="L81" i="57"/>
  <c r="L82" i="57"/>
  <c r="M83" i="31"/>
  <c r="M80" i="31" s="1"/>
  <c r="M79" i="31" s="1"/>
  <c r="M136" i="31" s="1"/>
  <c r="L84" i="57"/>
  <c r="G83" i="31"/>
  <c r="G80" i="31" s="1"/>
  <c r="G79" i="31" s="1"/>
  <c r="N83" i="31"/>
  <c r="N80" i="31" s="1"/>
  <c r="L85" i="58"/>
  <c r="L86" i="55"/>
  <c r="C87" i="31"/>
  <c r="P87" i="31" s="1"/>
  <c r="L87" i="57"/>
  <c r="L91" i="58"/>
  <c r="L92" i="58"/>
  <c r="L94" i="58"/>
  <c r="L95" i="56"/>
  <c r="L96" i="58"/>
  <c r="L97" i="56"/>
  <c r="L98" i="58"/>
  <c r="L99" i="58"/>
  <c r="N137" i="31"/>
  <c r="L100" i="58"/>
  <c r="L137" i="58" s="1"/>
  <c r="M102" i="31"/>
  <c r="L103" i="57"/>
  <c r="L102" i="31"/>
  <c r="L101" i="31" s="1"/>
  <c r="L162" i="31" s="1"/>
  <c r="L104" i="56"/>
  <c r="K102" i="31"/>
  <c r="K139" i="31" s="1"/>
  <c r="L105" i="55"/>
  <c r="C107" i="31"/>
  <c r="P107" i="31" s="1"/>
  <c r="N106" i="31"/>
  <c r="N140" i="31" s="1"/>
  <c r="L107" i="58"/>
  <c r="M106" i="31"/>
  <c r="M140" i="31" s="1"/>
  <c r="L108" i="57"/>
  <c r="L141" i="31"/>
  <c r="L109" i="56"/>
  <c r="L141" i="56" s="1"/>
  <c r="F8" i="32"/>
  <c r="M8" i="32"/>
  <c r="M9" i="57"/>
  <c r="M10" i="57"/>
  <c r="M11" i="57"/>
  <c r="M12" i="58"/>
  <c r="K7" i="32"/>
  <c r="K129" i="32" s="1"/>
  <c r="M14" i="55"/>
  <c r="C15" i="32"/>
  <c r="P15" i="32" s="1"/>
  <c r="M15" i="56"/>
  <c r="M16" i="32"/>
  <c r="M130" i="32" s="1"/>
  <c r="M17" i="57"/>
  <c r="M18" i="57"/>
  <c r="M19" i="58"/>
  <c r="M20" i="55"/>
  <c r="C21" i="32"/>
  <c r="P21" i="32" s="1"/>
  <c r="M21" i="56"/>
  <c r="M22" i="57"/>
  <c r="M23" i="57"/>
  <c r="M24" i="57"/>
  <c r="M25" i="58"/>
  <c r="M26" i="58"/>
  <c r="M27" i="58"/>
  <c r="M28" i="58"/>
  <c r="M29" i="55"/>
  <c r="L31" i="32"/>
  <c r="M33" i="56"/>
  <c r="M31" i="56" s="1"/>
  <c r="M36" i="57"/>
  <c r="M35" i="57" s="1"/>
  <c r="M37" i="58"/>
  <c r="K38" i="32"/>
  <c r="M39" i="55"/>
  <c r="M40" i="56"/>
  <c r="M41" i="57"/>
  <c r="M42" i="58"/>
  <c r="M44" i="57"/>
  <c r="M45" i="58"/>
  <c r="K46" i="32"/>
  <c r="M48" i="55"/>
  <c r="M46" i="55" s="1"/>
  <c r="K49" i="32"/>
  <c r="M50" i="55"/>
  <c r="M49" i="55" s="1"/>
  <c r="M51" i="56"/>
  <c r="M53" i="57"/>
  <c r="M54" i="58"/>
  <c r="M56" i="58"/>
  <c r="M57" i="55"/>
  <c r="C58" i="32"/>
  <c r="P58" i="32" s="1"/>
  <c r="M58" i="56"/>
  <c r="M60" i="56"/>
  <c r="L61" i="32"/>
  <c r="M62" i="56"/>
  <c r="M63" i="56"/>
  <c r="M64" i="56"/>
  <c r="F69" i="32"/>
  <c r="M71" i="57"/>
  <c r="M73" i="57"/>
  <c r="C76" i="32"/>
  <c r="P76" i="32" s="1"/>
  <c r="M77" i="56"/>
  <c r="M81" i="58"/>
  <c r="M82" i="58"/>
  <c r="M84" i="58"/>
  <c r="M85" i="55"/>
  <c r="C86" i="32"/>
  <c r="P86" i="32" s="1"/>
  <c r="M86" i="56"/>
  <c r="M87" i="58"/>
  <c r="M91" i="55"/>
  <c r="M92" i="55"/>
  <c r="K93" i="32"/>
  <c r="M94" i="55"/>
  <c r="M93" i="32"/>
  <c r="M90" i="32" s="1"/>
  <c r="M95" i="57"/>
  <c r="M96" i="55"/>
  <c r="C97" i="32"/>
  <c r="P97" i="32" s="1"/>
  <c r="M97" i="57"/>
  <c r="M98" i="55"/>
  <c r="M99" i="55"/>
  <c r="K137" i="32"/>
  <c r="M100" i="55"/>
  <c r="M137" i="55" s="1"/>
  <c r="M103" i="58"/>
  <c r="M104" i="57"/>
  <c r="L102" i="32"/>
  <c r="M105" i="56"/>
  <c r="K106" i="32"/>
  <c r="K140" i="32" s="1"/>
  <c r="M107" i="55"/>
  <c r="C108" i="32"/>
  <c r="P108" i="32" s="1"/>
  <c r="M108" i="58"/>
  <c r="M141" i="32"/>
  <c r="M109" i="57"/>
  <c r="M141" i="57" s="1"/>
  <c r="G8" i="33"/>
  <c r="N9" i="58"/>
  <c r="N10" i="58"/>
  <c r="N11" i="58"/>
  <c r="N12" i="55"/>
  <c r="N14" i="56"/>
  <c r="N13" i="56" s="1"/>
  <c r="N15" i="57"/>
  <c r="G16" i="33"/>
  <c r="G130" i="33" s="1"/>
  <c r="N16" i="33"/>
  <c r="N130" i="33" s="1"/>
  <c r="N17" i="58"/>
  <c r="N18" i="58"/>
  <c r="N19" i="55"/>
  <c r="C20" i="33"/>
  <c r="P20" i="33" s="1"/>
  <c r="N20" i="56"/>
  <c r="N21" i="57"/>
  <c r="N22" i="58"/>
  <c r="N23" i="58"/>
  <c r="N24" i="58"/>
  <c r="N25" i="55"/>
  <c r="N26" i="55"/>
  <c r="N27" i="55"/>
  <c r="N28" i="55"/>
  <c r="C29" i="33"/>
  <c r="P29" i="33" s="1"/>
  <c r="N29" i="56"/>
  <c r="F31" i="33"/>
  <c r="M31" i="33"/>
  <c r="N33" i="57"/>
  <c r="N31" i="57" s="1"/>
  <c r="G35" i="33"/>
  <c r="N35" i="33"/>
  <c r="N36" i="58"/>
  <c r="N37" i="55"/>
  <c r="C39" i="33"/>
  <c r="P39" i="33" s="1"/>
  <c r="P38" i="33" s="1"/>
  <c r="L38" i="33"/>
  <c r="N39" i="56"/>
  <c r="N40" i="57"/>
  <c r="N41" i="58"/>
  <c r="N42" i="55"/>
  <c r="C44" i="33"/>
  <c r="P44" i="33" s="1"/>
  <c r="N44" i="58"/>
  <c r="N45" i="55"/>
  <c r="L46" i="33"/>
  <c r="N48" i="56"/>
  <c r="N46" i="56" s="1"/>
  <c r="L49" i="33"/>
  <c r="N50" i="56"/>
  <c r="N49" i="56" s="1"/>
  <c r="F49" i="33"/>
  <c r="N51" i="57"/>
  <c r="N53" i="58"/>
  <c r="N54" i="55"/>
  <c r="K55" i="33"/>
  <c r="K52" i="33" s="1"/>
  <c r="K132" i="33" s="1"/>
  <c r="N56" i="55"/>
  <c r="L55" i="33"/>
  <c r="L52" i="33" s="1"/>
  <c r="L132" i="33" s="1"/>
  <c r="N57" i="56"/>
  <c r="F55" i="33"/>
  <c r="F52" i="33" s="1"/>
  <c r="F132" i="33" s="1"/>
  <c r="N58" i="57"/>
  <c r="N60" i="57"/>
  <c r="M61" i="33"/>
  <c r="M59" i="33" s="1"/>
  <c r="M133" i="33" s="1"/>
  <c r="N62" i="57"/>
  <c r="N63" i="57"/>
  <c r="N64" i="57"/>
  <c r="N70" i="57"/>
  <c r="N72" i="57"/>
  <c r="F74" i="33"/>
  <c r="F68" i="33" s="1"/>
  <c r="N77" i="57"/>
  <c r="N81" i="55"/>
  <c r="N82" i="55"/>
  <c r="K83" i="33"/>
  <c r="K80" i="33" s="1"/>
  <c r="N84" i="55"/>
  <c r="L83" i="33"/>
  <c r="L80" i="33" s="1"/>
  <c r="N85" i="56"/>
  <c r="N86" i="57"/>
  <c r="N87" i="55"/>
  <c r="N88" i="57"/>
  <c r="N91" i="56"/>
  <c r="N92" i="56"/>
  <c r="L93" i="33"/>
  <c r="L90" i="33" s="1"/>
  <c r="N94" i="56"/>
  <c r="F93" i="33"/>
  <c r="F90" i="33" s="1"/>
  <c r="N95" i="58"/>
  <c r="N96" i="56"/>
  <c r="N97" i="58"/>
  <c r="N98" i="56"/>
  <c r="N99" i="56"/>
  <c r="L137" i="33"/>
  <c r="N100" i="56"/>
  <c r="N137" i="56" s="1"/>
  <c r="K102" i="33"/>
  <c r="K139" i="33" s="1"/>
  <c r="N103" i="55"/>
  <c r="C104" i="33"/>
  <c r="P104" i="33" s="1"/>
  <c r="N104" i="58"/>
  <c r="M102" i="33"/>
  <c r="M139" i="33" s="1"/>
  <c r="N105" i="57"/>
  <c r="L106" i="33"/>
  <c r="L140" i="33" s="1"/>
  <c r="N107" i="56"/>
  <c r="K106" i="33"/>
  <c r="K140" i="33" s="1"/>
  <c r="N108" i="55"/>
  <c r="N141" i="33"/>
  <c r="N109" i="58"/>
  <c r="N141" i="58" s="1"/>
  <c r="C5" i="34"/>
  <c r="P5" i="34" s="1"/>
  <c r="O9" i="55"/>
  <c r="O10" i="55"/>
  <c r="O11" i="55"/>
  <c r="C12" i="34"/>
  <c r="P12" i="34" s="1"/>
  <c r="O12" i="56"/>
  <c r="F7" i="34"/>
  <c r="F129" i="34" s="1"/>
  <c r="O14" i="57"/>
  <c r="O15" i="58"/>
  <c r="K16" i="34"/>
  <c r="K130" i="34" s="1"/>
  <c r="O17" i="55"/>
  <c r="O18" i="55"/>
  <c r="C19" i="34"/>
  <c r="P19" i="34" s="1"/>
  <c r="O19" i="56"/>
  <c r="O20" i="57"/>
  <c r="O21" i="58"/>
  <c r="O22" i="55"/>
  <c r="O23" i="55"/>
  <c r="O24" i="55"/>
  <c r="C25" i="34"/>
  <c r="P25" i="34" s="1"/>
  <c r="O25" i="56"/>
  <c r="O26" i="56"/>
  <c r="O27" i="56"/>
  <c r="O28" i="56"/>
  <c r="O29" i="57"/>
  <c r="G31" i="34"/>
  <c r="N31" i="34"/>
  <c r="O33" i="58"/>
  <c r="O31" i="58" s="1"/>
  <c r="K35" i="34"/>
  <c r="O36" i="55"/>
  <c r="C37" i="34"/>
  <c r="P37" i="34" s="1"/>
  <c r="O37" i="56"/>
  <c r="O39" i="57"/>
  <c r="O40" i="58"/>
  <c r="O41" i="55"/>
  <c r="C42" i="34"/>
  <c r="P42" i="34" s="1"/>
  <c r="O42" i="56"/>
  <c r="O44" i="55"/>
  <c r="C45" i="34"/>
  <c r="P45" i="34" s="1"/>
  <c r="O45" i="56"/>
  <c r="F46" i="34"/>
  <c r="M46" i="34"/>
  <c r="O48" i="57"/>
  <c r="O46" i="57" s="1"/>
  <c r="O50" i="57"/>
  <c r="G49" i="34"/>
  <c r="O51" i="58"/>
  <c r="O53" i="55"/>
  <c r="C54" i="34"/>
  <c r="P54" i="34" s="1"/>
  <c r="O54" i="56"/>
  <c r="L55" i="34"/>
  <c r="L52" i="34" s="1"/>
  <c r="L132" i="34" s="1"/>
  <c r="O56" i="56"/>
  <c r="O57" i="57"/>
  <c r="O58" i="58"/>
  <c r="O60" i="58"/>
  <c r="N61" i="34"/>
  <c r="N59" i="34" s="1"/>
  <c r="N133" i="34" s="1"/>
  <c r="O62" i="58"/>
  <c r="O63" i="58"/>
  <c r="O64" i="58"/>
  <c r="C71" i="34"/>
  <c r="P71" i="34" s="1"/>
  <c r="C73" i="34"/>
  <c r="P73" i="34" s="1"/>
  <c r="O76" i="57"/>
  <c r="O74" i="57" s="1"/>
  <c r="O77" i="58"/>
  <c r="O81" i="56"/>
  <c r="O82" i="56"/>
  <c r="O84" i="56"/>
  <c r="O85" i="57"/>
  <c r="O86" i="58"/>
  <c r="O87" i="56"/>
  <c r="O91" i="57"/>
  <c r="O92" i="57"/>
  <c r="M93" i="34"/>
  <c r="M90" i="34" s="1"/>
  <c r="O94" i="57"/>
  <c r="K93" i="34"/>
  <c r="K90" i="34" s="1"/>
  <c r="O95" i="55"/>
  <c r="O96" i="57"/>
  <c r="O97" i="55"/>
  <c r="C98" i="34"/>
  <c r="P98" i="34" s="1"/>
  <c r="O98" i="57"/>
  <c r="O99" i="57"/>
  <c r="M137" i="34"/>
  <c r="O100" i="57"/>
  <c r="O137" i="57" s="1"/>
  <c r="O103" i="56"/>
  <c r="K102" i="34"/>
  <c r="K139" i="34" s="1"/>
  <c r="O104" i="55"/>
  <c r="C105" i="34"/>
  <c r="P105" i="34" s="1"/>
  <c r="N102" i="34"/>
  <c r="N139" i="34" s="1"/>
  <c r="O105" i="58"/>
  <c r="O107" i="57"/>
  <c r="O106" i="57" s="1"/>
  <c r="O140" i="57" s="1"/>
  <c r="O108" i="56"/>
  <c r="K141" i="34"/>
  <c r="O109" i="55"/>
  <c r="O141" i="55" s="1"/>
  <c r="P113" i="34"/>
  <c r="C9" i="35"/>
  <c r="P9" i="35" s="1"/>
  <c r="P9" i="56"/>
  <c r="P10" i="56"/>
  <c r="P11" i="56"/>
  <c r="P12" i="57"/>
  <c r="G13" i="35"/>
  <c r="N13" i="35"/>
  <c r="P14" i="58"/>
  <c r="P13" i="58" s="1"/>
  <c r="P15" i="55"/>
  <c r="C17" i="35"/>
  <c r="P17" i="35" s="1"/>
  <c r="L16" i="35"/>
  <c r="L130" i="35" s="1"/>
  <c r="P17" i="56"/>
  <c r="P18" i="56"/>
  <c r="P19" i="57"/>
  <c r="P20" i="58"/>
  <c r="P21" i="55"/>
  <c r="C22" i="35"/>
  <c r="P22" i="35" s="1"/>
  <c r="P22" i="56"/>
  <c r="P23" i="56"/>
  <c r="P24" i="56"/>
  <c r="P25" i="57"/>
  <c r="P26" i="57"/>
  <c r="P27" i="57"/>
  <c r="P28" i="57"/>
  <c r="P29" i="58"/>
  <c r="K31" i="35"/>
  <c r="P33" i="55"/>
  <c r="P31" i="55" s="1"/>
  <c r="C36" i="35"/>
  <c r="P36" i="35" s="1"/>
  <c r="L35" i="35"/>
  <c r="P36" i="56"/>
  <c r="F35" i="35"/>
  <c r="F34" i="35" s="1"/>
  <c r="F30" i="35" s="1"/>
  <c r="F131" i="35" s="1"/>
  <c r="M35" i="35"/>
  <c r="M34" i="35" s="1"/>
  <c r="P37" i="57"/>
  <c r="G38" i="35"/>
  <c r="N38" i="35"/>
  <c r="P39" i="58"/>
  <c r="K38" i="35"/>
  <c r="K34" i="35" s="1"/>
  <c r="P40" i="55"/>
  <c r="C41" i="35"/>
  <c r="P41" i="35" s="1"/>
  <c r="P41" i="56"/>
  <c r="P42" i="5"/>
  <c r="P42" i="57"/>
  <c r="P44" i="56"/>
  <c r="P45" i="57"/>
  <c r="G46" i="35"/>
  <c r="N46" i="35"/>
  <c r="P48" i="58"/>
  <c r="P46" i="58" s="1"/>
  <c r="N49" i="35"/>
  <c r="P50" i="58"/>
  <c r="K49" i="35"/>
  <c r="P51" i="55"/>
  <c r="P53" i="56"/>
  <c r="P54" i="57"/>
  <c r="M55" i="35"/>
  <c r="M52" i="35" s="1"/>
  <c r="M132" i="35" s="1"/>
  <c r="P56" i="57"/>
  <c r="G55" i="35"/>
  <c r="G52" i="35" s="1"/>
  <c r="G132" i="35" s="1"/>
  <c r="N55" i="35"/>
  <c r="N52" i="35" s="1"/>
  <c r="N132" i="35" s="1"/>
  <c r="P57" i="58"/>
  <c r="P58" i="55"/>
  <c r="P60" i="55"/>
  <c r="K61" i="35"/>
  <c r="K59" i="35" s="1"/>
  <c r="K133" i="35" s="1"/>
  <c r="P62" i="55"/>
  <c r="P63" i="55"/>
  <c r="P64" i="55"/>
  <c r="C70" i="35"/>
  <c r="P70" i="35" s="1"/>
  <c r="F69" i="35"/>
  <c r="M74" i="35"/>
  <c r="P75" i="57"/>
  <c r="P74" i="57" s="1"/>
  <c r="P77" i="55"/>
  <c r="P81" i="57"/>
  <c r="P82" i="57"/>
  <c r="M83" i="35"/>
  <c r="M80" i="35" s="1"/>
  <c r="P84" i="57"/>
  <c r="G83" i="35"/>
  <c r="G80" i="35" s="1"/>
  <c r="G79" i="35" s="1"/>
  <c r="P85" i="58"/>
  <c r="K83" i="35"/>
  <c r="P86" i="55"/>
  <c r="C87" i="35"/>
  <c r="P87" i="35" s="1"/>
  <c r="P87" i="57"/>
  <c r="P91" i="58"/>
  <c r="P92" i="58"/>
  <c r="N93" i="35"/>
  <c r="N90" i="35" s="1"/>
  <c r="P94" i="58"/>
  <c r="P95" i="56"/>
  <c r="F93" i="35"/>
  <c r="F90" i="35" s="1"/>
  <c r="P96" i="58"/>
  <c r="P97" i="56"/>
  <c r="P98" i="58"/>
  <c r="P99" i="58"/>
  <c r="N137" i="35"/>
  <c r="P100" i="58"/>
  <c r="P137" i="58" s="1"/>
  <c r="M102" i="35"/>
  <c r="M139" i="35" s="1"/>
  <c r="P103" i="57"/>
  <c r="P104" i="56"/>
  <c r="K102" i="35"/>
  <c r="K139" i="35" s="1"/>
  <c r="P105" i="55"/>
  <c r="N106" i="35"/>
  <c r="N140" i="35" s="1"/>
  <c r="P107" i="58"/>
  <c r="P106" i="58" s="1"/>
  <c r="P140" i="58" s="1"/>
  <c r="M106" i="35"/>
  <c r="M140" i="35" s="1"/>
  <c r="P108" i="57"/>
  <c r="L141" i="35"/>
  <c r="P109" i="56"/>
  <c r="P141" i="56" s="1"/>
  <c r="F8" i="36"/>
  <c r="F7" i="36" s="1"/>
  <c r="F129" i="36" s="1"/>
  <c r="Q9" i="57"/>
  <c r="Q10" i="57"/>
  <c r="Q11" i="57"/>
  <c r="Q12" i="58"/>
  <c r="K13" i="36"/>
  <c r="K7" i="36" s="1"/>
  <c r="K129" i="36" s="1"/>
  <c r="Q14" i="55"/>
  <c r="Q13" i="55" s="1"/>
  <c r="Q15" i="56"/>
  <c r="F16" i="36"/>
  <c r="F130" i="36" s="1"/>
  <c r="M16" i="36"/>
  <c r="M130" i="36" s="1"/>
  <c r="Q17" i="57"/>
  <c r="Q18" i="57"/>
  <c r="Q19" i="58"/>
  <c r="Q20" i="55"/>
  <c r="C21" i="36"/>
  <c r="P21" i="36" s="1"/>
  <c r="Q21" i="56"/>
  <c r="Q22" i="57"/>
  <c r="Q23" i="57"/>
  <c r="Q24" i="57"/>
  <c r="Q25" i="58"/>
  <c r="Q26" i="58"/>
  <c r="Q27" i="58"/>
  <c r="Q28" i="58"/>
  <c r="Q29" i="55"/>
  <c r="L31" i="36"/>
  <c r="Q33" i="56"/>
  <c r="Q31" i="56" s="1"/>
  <c r="Q36" i="57"/>
  <c r="Q37" i="58"/>
  <c r="K38" i="36"/>
  <c r="K34" i="36" s="1"/>
  <c r="Q39" i="55"/>
  <c r="C40" i="36"/>
  <c r="P40" i="36" s="1"/>
  <c r="Q40" i="56"/>
  <c r="Q41" i="57"/>
  <c r="Q42" i="58"/>
  <c r="Q44" i="57"/>
  <c r="Q45" i="58"/>
  <c r="K46" i="36"/>
  <c r="Q48" i="55"/>
  <c r="Q46" i="55" s="1"/>
  <c r="Q50" i="55"/>
  <c r="Q51" i="56"/>
  <c r="M52" i="36"/>
  <c r="M132" i="36" s="1"/>
  <c r="Q53" i="57"/>
  <c r="Q54" i="58"/>
  <c r="N55" i="36"/>
  <c r="N52" i="36" s="1"/>
  <c r="N132" i="36" s="1"/>
  <c r="Q56" i="58"/>
  <c r="Q55" i="58" s="1"/>
  <c r="Q57" i="55"/>
  <c r="C58" i="36"/>
  <c r="P58" i="36" s="1"/>
  <c r="Q58" i="56"/>
  <c r="Q60" i="56"/>
  <c r="L61" i="36"/>
  <c r="L59" i="36" s="1"/>
  <c r="L133" i="36" s="1"/>
  <c r="Q62" i="56"/>
  <c r="Q63" i="56"/>
  <c r="Q64" i="56"/>
  <c r="Q71" i="57"/>
  <c r="Q73" i="57"/>
  <c r="Q77" i="56"/>
  <c r="Q81" i="58"/>
  <c r="Q82" i="58"/>
  <c r="Q84" i="58"/>
  <c r="Q85" i="55"/>
  <c r="C86" i="36"/>
  <c r="P86" i="36" s="1"/>
  <c r="Q86" i="56"/>
  <c r="Q87" i="58"/>
  <c r="Q91" i="55"/>
  <c r="Q92" i="55"/>
  <c r="K93" i="36"/>
  <c r="K90" i="36" s="1"/>
  <c r="Q94" i="55"/>
  <c r="M93" i="36"/>
  <c r="M90" i="36" s="1"/>
  <c r="Q95" i="57"/>
  <c r="Q96" i="55"/>
  <c r="C97" i="36"/>
  <c r="P97" i="36" s="1"/>
  <c r="Q97" i="57"/>
  <c r="Q98" i="55"/>
  <c r="Q99" i="55"/>
  <c r="K137" i="36"/>
  <c r="Q100" i="55"/>
  <c r="Q137" i="55" s="1"/>
  <c r="D102" i="36"/>
  <c r="Q103" i="58"/>
  <c r="M102" i="36"/>
  <c r="Q104" i="57"/>
  <c r="L102" i="36"/>
  <c r="L101" i="36" s="1"/>
  <c r="L162" i="36" s="1"/>
  <c r="Q105" i="56"/>
  <c r="Q107" i="55"/>
  <c r="C108" i="36"/>
  <c r="P108" i="36" s="1"/>
  <c r="P106" i="36" s="1"/>
  <c r="Q108" i="58"/>
  <c r="Q106" i="58" s="1"/>
  <c r="Q140" i="58" s="1"/>
  <c r="M141" i="36"/>
  <c r="Q109" i="57"/>
  <c r="Q141" i="57" s="1"/>
  <c r="G8" i="37"/>
  <c r="R9" i="58"/>
  <c r="R10" i="58"/>
  <c r="R11" i="58"/>
  <c r="R12" i="55"/>
  <c r="L13" i="37"/>
  <c r="R14" i="56"/>
  <c r="R13" i="56" s="1"/>
  <c r="F13" i="37"/>
  <c r="F7" i="37" s="1"/>
  <c r="R15" i="57"/>
  <c r="G16" i="37"/>
  <c r="G130" i="37" s="1"/>
  <c r="N16" i="37"/>
  <c r="N130" i="37" s="1"/>
  <c r="R17" i="58"/>
  <c r="R18" i="58"/>
  <c r="R19" i="55"/>
  <c r="C20" i="37"/>
  <c r="P20" i="37" s="1"/>
  <c r="R20" i="56"/>
  <c r="R21" i="57"/>
  <c r="R22" i="58"/>
  <c r="R23" i="58"/>
  <c r="R24" i="58"/>
  <c r="R25" i="55"/>
  <c r="R26" i="55"/>
  <c r="R27" i="55"/>
  <c r="R28" i="55"/>
  <c r="C29" i="37"/>
  <c r="P29" i="37" s="1"/>
  <c r="R29" i="56"/>
  <c r="F31" i="37"/>
  <c r="M31" i="37"/>
  <c r="R33" i="57"/>
  <c r="R31" i="57" s="1"/>
  <c r="G35" i="37"/>
  <c r="G34" i="37" s="1"/>
  <c r="N35" i="37"/>
  <c r="R36" i="58"/>
  <c r="R37" i="55"/>
  <c r="L38" i="37"/>
  <c r="R39" i="56"/>
  <c r="F38" i="37"/>
  <c r="M38" i="37"/>
  <c r="R40" i="57"/>
  <c r="R41" i="58"/>
  <c r="R42" i="55"/>
  <c r="C44" i="37"/>
  <c r="P44" i="37" s="1"/>
  <c r="R44" i="58"/>
  <c r="R45" i="55"/>
  <c r="L46" i="37"/>
  <c r="R48" i="56"/>
  <c r="R46" i="56" s="1"/>
  <c r="L49" i="37"/>
  <c r="R50" i="56"/>
  <c r="R49" i="56" s="1"/>
  <c r="F49" i="37"/>
  <c r="M49" i="37"/>
  <c r="R51" i="57"/>
  <c r="R53" i="58"/>
  <c r="R54" i="55"/>
  <c r="K55" i="37"/>
  <c r="K52" i="37" s="1"/>
  <c r="K132" i="37" s="1"/>
  <c r="R56" i="55"/>
  <c r="C57" i="37"/>
  <c r="P57" i="37" s="1"/>
  <c r="R57" i="56"/>
  <c r="M55" i="37"/>
  <c r="M52" i="37" s="1"/>
  <c r="M132" i="37" s="1"/>
  <c r="R58" i="57"/>
  <c r="R60" i="57"/>
  <c r="M61" i="37"/>
  <c r="M59" i="37" s="1"/>
  <c r="M133" i="37" s="1"/>
  <c r="R62" i="57"/>
  <c r="R63" i="57"/>
  <c r="R64" i="57"/>
  <c r="R70" i="57"/>
  <c r="R72" i="57"/>
  <c r="F74" i="37"/>
  <c r="F68" i="37" s="1"/>
  <c r="F67" i="37" s="1"/>
  <c r="F135" i="37" s="1"/>
  <c r="R77" i="57"/>
  <c r="R81" i="55"/>
  <c r="R82" i="55"/>
  <c r="K83" i="37"/>
  <c r="K80" i="37" s="1"/>
  <c r="R84" i="55"/>
  <c r="C85" i="37"/>
  <c r="P85" i="37" s="1"/>
  <c r="R85" i="56"/>
  <c r="F83" i="37"/>
  <c r="F80" i="37" s="1"/>
  <c r="R86" i="57"/>
  <c r="R87" i="55"/>
  <c r="R88" i="57"/>
  <c r="R91" i="56"/>
  <c r="R92" i="56"/>
  <c r="L93" i="37"/>
  <c r="L90" i="37" s="1"/>
  <c r="R94" i="56"/>
  <c r="F93" i="37"/>
  <c r="F90" i="37" s="1"/>
  <c r="R95" i="58"/>
  <c r="R96" i="56"/>
  <c r="R97" i="58"/>
  <c r="R98" i="56"/>
  <c r="R99" i="56"/>
  <c r="L137" i="37"/>
  <c r="R100" i="56"/>
  <c r="R137" i="56" s="1"/>
  <c r="K102" i="37"/>
  <c r="K139" i="37" s="1"/>
  <c r="R103" i="55"/>
  <c r="C104" i="37"/>
  <c r="P104" i="37" s="1"/>
  <c r="R104" i="58"/>
  <c r="M102" i="37"/>
  <c r="M139" i="37" s="1"/>
  <c r="R105" i="57"/>
  <c r="L106" i="37"/>
  <c r="L140" i="37" s="1"/>
  <c r="R107" i="56"/>
  <c r="K106" i="37"/>
  <c r="K140" i="37" s="1"/>
  <c r="R108" i="55"/>
  <c r="N141" i="37"/>
  <c r="R109" i="58"/>
  <c r="R141" i="58" s="1"/>
  <c r="C5" i="14"/>
  <c r="P5" i="14" s="1"/>
  <c r="S10" i="55"/>
  <c r="S11" i="55"/>
  <c r="C12" i="14"/>
  <c r="P12" i="14" s="1"/>
  <c r="F13" i="14"/>
  <c r="F7" i="14" s="1"/>
  <c r="F129" i="14" s="1"/>
  <c r="S18" i="55"/>
  <c r="C19" i="14"/>
  <c r="P19" i="14" s="1"/>
  <c r="S23" i="55"/>
  <c r="S24" i="55"/>
  <c r="C25" i="14"/>
  <c r="P25" i="14" s="1"/>
  <c r="S26" i="56"/>
  <c r="S27" i="56"/>
  <c r="S28" i="56"/>
  <c r="G31" i="14"/>
  <c r="C37" i="14"/>
  <c r="P37" i="14" s="1"/>
  <c r="S37" i="56"/>
  <c r="F38" i="14"/>
  <c r="M38" i="14"/>
  <c r="S39" i="57"/>
  <c r="S40" i="58"/>
  <c r="C42" i="14"/>
  <c r="P42" i="14" s="1"/>
  <c r="S42" i="56"/>
  <c r="S44" i="55"/>
  <c r="C45" i="14"/>
  <c r="P45" i="14" s="1"/>
  <c r="F46" i="14"/>
  <c r="S50" i="57"/>
  <c r="G49" i="14"/>
  <c r="S51" i="58"/>
  <c r="S49" i="58" s="1"/>
  <c r="S56" i="56"/>
  <c r="S57" i="57"/>
  <c r="S60" i="58"/>
  <c r="N61" i="14"/>
  <c r="N59" i="14" s="1"/>
  <c r="N133" i="14" s="1"/>
  <c r="S62" i="58"/>
  <c r="S63" i="58"/>
  <c r="S64" i="58"/>
  <c r="C71" i="14"/>
  <c r="P71" i="14" s="1"/>
  <c r="C73" i="14"/>
  <c r="P73" i="14" s="1"/>
  <c r="S76" i="57"/>
  <c r="S74" i="57" s="1"/>
  <c r="S77" i="58"/>
  <c r="S81" i="56"/>
  <c r="S82" i="56"/>
  <c r="S84" i="56"/>
  <c r="F83" i="14"/>
  <c r="F80" i="14" s="1"/>
  <c r="S85" i="57"/>
  <c r="S86" i="58"/>
  <c r="S87" i="56"/>
  <c r="S91" i="57"/>
  <c r="S92" i="57"/>
  <c r="M93" i="14"/>
  <c r="M90" i="14" s="1"/>
  <c r="S94" i="57"/>
  <c r="K93" i="14"/>
  <c r="K90" i="14" s="1"/>
  <c r="S95" i="55"/>
  <c r="D93" i="14"/>
  <c r="C93" i="14" s="1"/>
  <c r="S96" i="57"/>
  <c r="S97" i="55"/>
  <c r="C98" i="14"/>
  <c r="P98" i="14" s="1"/>
  <c r="S98" i="57"/>
  <c r="S99" i="57"/>
  <c r="M137" i="14"/>
  <c r="S100" i="57"/>
  <c r="S137" i="57" s="1"/>
  <c r="S103" i="56"/>
  <c r="K102" i="14"/>
  <c r="K101" i="14" s="1"/>
  <c r="K162" i="14" s="1"/>
  <c r="S104" i="55"/>
  <c r="N102" i="14"/>
  <c r="S105" i="58"/>
  <c r="S102" i="58" s="1"/>
  <c r="S107" i="57"/>
  <c r="S108" i="56"/>
  <c r="K141" i="14"/>
  <c r="S109" i="55"/>
  <c r="S141" i="55" s="1"/>
  <c r="T10" i="56"/>
  <c r="T11" i="56"/>
  <c r="G13" i="15"/>
  <c r="C17" i="15"/>
  <c r="P17" i="15" s="1"/>
  <c r="T18" i="56"/>
  <c r="C22" i="15"/>
  <c r="P22" i="15" s="1"/>
  <c r="T23" i="56"/>
  <c r="T24" i="56"/>
  <c r="T26" i="57"/>
  <c r="T27" i="57"/>
  <c r="T28" i="57"/>
  <c r="C36" i="15"/>
  <c r="P36" i="15" s="1"/>
  <c r="F35" i="15"/>
  <c r="T37" i="57"/>
  <c r="G38" i="15"/>
  <c r="G34" i="15" s="1"/>
  <c r="N38" i="15"/>
  <c r="T39" i="58"/>
  <c r="T40" i="55"/>
  <c r="C41" i="15"/>
  <c r="P41" i="15" s="1"/>
  <c r="T42" i="5"/>
  <c r="T42" i="57"/>
  <c r="T44" i="56"/>
  <c r="G46" i="15"/>
  <c r="N49" i="15"/>
  <c r="T50" i="58"/>
  <c r="T51" i="55"/>
  <c r="T49" i="55" s="1"/>
  <c r="T56" i="57"/>
  <c r="G55" i="15"/>
  <c r="G52" i="15" s="1"/>
  <c r="G132" i="15" s="1"/>
  <c r="T57" i="58"/>
  <c r="T60" i="55"/>
  <c r="K61" i="15"/>
  <c r="K59" i="15" s="1"/>
  <c r="K133" i="15" s="1"/>
  <c r="T62" i="55"/>
  <c r="T63" i="55"/>
  <c r="T64" i="55"/>
  <c r="C70" i="15"/>
  <c r="P70" i="15" s="1"/>
  <c r="T77" i="55"/>
  <c r="T81" i="57"/>
  <c r="T82" i="57"/>
  <c r="M83" i="15"/>
  <c r="M80" i="15" s="1"/>
  <c r="T84" i="57"/>
  <c r="G83" i="15"/>
  <c r="G80" i="15" s="1"/>
  <c r="G79" i="15" s="1"/>
  <c r="G136" i="15" s="1"/>
  <c r="T85" i="58"/>
  <c r="T86" i="55"/>
  <c r="C87" i="15"/>
  <c r="P87" i="15" s="1"/>
  <c r="T87" i="57"/>
  <c r="T91" i="58"/>
  <c r="T92" i="58"/>
  <c r="N93" i="15"/>
  <c r="N90" i="15" s="1"/>
  <c r="T94" i="58"/>
  <c r="L93" i="15"/>
  <c r="L90" i="15" s="1"/>
  <c r="T95" i="56"/>
  <c r="T96" i="58"/>
  <c r="T97" i="56"/>
  <c r="T98" i="58"/>
  <c r="T99" i="58"/>
  <c r="N137" i="15"/>
  <c r="T100" i="58"/>
  <c r="T137" i="58" s="1"/>
  <c r="M102" i="15"/>
  <c r="M139" i="15" s="1"/>
  <c r="T103" i="57"/>
  <c r="T104" i="56"/>
  <c r="T105" i="55"/>
  <c r="N106" i="15"/>
  <c r="N140" i="15" s="1"/>
  <c r="T107" i="58"/>
  <c r="M106" i="15"/>
  <c r="M140" i="15" s="1"/>
  <c r="T108" i="57"/>
  <c r="L141" i="15"/>
  <c r="T109" i="56"/>
  <c r="T141" i="56" s="1"/>
  <c r="F8" i="16"/>
  <c r="U9" i="57"/>
  <c r="U10" i="57"/>
  <c r="U11" i="57"/>
  <c r="U12" i="58"/>
  <c r="K13" i="16"/>
  <c r="K7" i="16" s="1"/>
  <c r="K129" i="16" s="1"/>
  <c r="U14" i="55"/>
  <c r="U15" i="56"/>
  <c r="M16" i="16"/>
  <c r="M130" i="16" s="1"/>
  <c r="U17" i="57"/>
  <c r="U18" i="57"/>
  <c r="U19" i="58"/>
  <c r="U20" i="55"/>
  <c r="C21" i="16"/>
  <c r="P21" i="16" s="1"/>
  <c r="U21" i="56"/>
  <c r="U22" i="57"/>
  <c r="U23" i="57"/>
  <c r="U24" i="57"/>
  <c r="U25" i="58"/>
  <c r="U26" i="58"/>
  <c r="U27" i="58"/>
  <c r="U28" i="58"/>
  <c r="U29" i="55"/>
  <c r="L31" i="16"/>
  <c r="U33" i="56"/>
  <c r="U31" i="56" s="1"/>
  <c r="F35" i="16"/>
  <c r="M35" i="16"/>
  <c r="U36" i="57"/>
  <c r="U37" i="58"/>
  <c r="K38" i="16"/>
  <c r="U39" i="55"/>
  <c r="C40" i="16"/>
  <c r="P40" i="16" s="1"/>
  <c r="U40" i="56"/>
  <c r="U41" i="57"/>
  <c r="U42" i="58"/>
  <c r="U44" i="57"/>
  <c r="U45" i="58"/>
  <c r="K46" i="16"/>
  <c r="U48" i="55"/>
  <c r="U46" i="55" s="1"/>
  <c r="K49" i="16"/>
  <c r="U50" i="55"/>
  <c r="U49" i="55" s="1"/>
  <c r="D49" i="16"/>
  <c r="C49" i="16" s="1"/>
  <c r="U51" i="56"/>
  <c r="U53" i="57"/>
  <c r="U54" i="58"/>
  <c r="N55" i="16"/>
  <c r="N52" i="16" s="1"/>
  <c r="N132" i="16" s="1"/>
  <c r="U56" i="58"/>
  <c r="U55" i="58" s="1"/>
  <c r="U57" i="55"/>
  <c r="C58" i="16"/>
  <c r="P58" i="16" s="1"/>
  <c r="U58" i="56"/>
  <c r="U60" i="56"/>
  <c r="L61" i="16"/>
  <c r="L59" i="16" s="1"/>
  <c r="L133" i="16" s="1"/>
  <c r="U62" i="56"/>
  <c r="U63" i="56"/>
  <c r="U64" i="56"/>
  <c r="U71" i="57"/>
  <c r="U73" i="57"/>
  <c r="U77" i="56"/>
  <c r="U81" i="58"/>
  <c r="U82" i="58"/>
  <c r="N83" i="16"/>
  <c r="N80" i="16" s="1"/>
  <c r="N79" i="16" s="1"/>
  <c r="N136" i="16" s="1"/>
  <c r="U84" i="58"/>
  <c r="U85" i="55"/>
  <c r="C86" i="16"/>
  <c r="P86" i="16" s="1"/>
  <c r="U86" i="56"/>
  <c r="U87" i="58"/>
  <c r="U91" i="55"/>
  <c r="U92" i="55"/>
  <c r="K93" i="16"/>
  <c r="K90" i="16" s="1"/>
  <c r="U94" i="55"/>
  <c r="M93" i="16"/>
  <c r="M90" i="16" s="1"/>
  <c r="M79" i="16" s="1"/>
  <c r="M136" i="16" s="1"/>
  <c r="U95" i="57"/>
  <c r="U96" i="55"/>
  <c r="C97" i="16"/>
  <c r="P97" i="16" s="1"/>
  <c r="U97" i="57"/>
  <c r="U98" i="55"/>
  <c r="U99" i="55"/>
  <c r="K137" i="16"/>
  <c r="U100" i="55"/>
  <c r="U137" i="55" s="1"/>
  <c r="C103" i="16"/>
  <c r="P103" i="16" s="1"/>
  <c r="U103" i="58"/>
  <c r="U104" i="57"/>
  <c r="L102" i="16"/>
  <c r="L139" i="16" s="1"/>
  <c r="U105" i="56"/>
  <c r="U107" i="55"/>
  <c r="U106" i="55" s="1"/>
  <c r="U140" i="55" s="1"/>
  <c r="N106" i="16"/>
  <c r="N140" i="16" s="1"/>
  <c r="U108" i="58"/>
  <c r="M141" i="16"/>
  <c r="U109" i="57"/>
  <c r="U141" i="57" s="1"/>
  <c r="G8" i="17"/>
  <c r="N8" i="17"/>
  <c r="V9" i="58"/>
  <c r="V10" i="58"/>
  <c r="V11" i="58"/>
  <c r="V12" i="55"/>
  <c r="C14" i="17"/>
  <c r="P14" i="17" s="1"/>
  <c r="L13" i="17"/>
  <c r="L7" i="17" s="1"/>
  <c r="V14" i="56"/>
  <c r="F13" i="17"/>
  <c r="F7" i="17" s="1"/>
  <c r="F129" i="17" s="1"/>
  <c r="V15" i="57"/>
  <c r="V13" i="57" s="1"/>
  <c r="G16" i="17"/>
  <c r="G130" i="17" s="1"/>
  <c r="N16" i="17"/>
  <c r="N130" i="17" s="1"/>
  <c r="V17" i="58"/>
  <c r="V18" i="58"/>
  <c r="V19" i="55"/>
  <c r="C20" i="17"/>
  <c r="P20" i="17" s="1"/>
  <c r="V20" i="56"/>
  <c r="V21" i="57"/>
  <c r="V22" i="58"/>
  <c r="V23" i="58"/>
  <c r="V24" i="58"/>
  <c r="V25" i="55"/>
  <c r="V26" i="55"/>
  <c r="V27" i="55"/>
  <c r="V28" i="55"/>
  <c r="C29" i="17"/>
  <c r="P29" i="17" s="1"/>
  <c r="V29" i="56"/>
  <c r="F31" i="17"/>
  <c r="M31" i="17"/>
  <c r="V33" i="57"/>
  <c r="V31" i="57" s="1"/>
  <c r="G35" i="17"/>
  <c r="G34" i="17" s="1"/>
  <c r="N35" i="17"/>
  <c r="V36" i="58"/>
  <c r="V35" i="58" s="1"/>
  <c r="K35" i="17"/>
  <c r="V37" i="55"/>
  <c r="L38" i="17"/>
  <c r="V39" i="56"/>
  <c r="V38" i="56" s="1"/>
  <c r="F38" i="17"/>
  <c r="M38" i="17"/>
  <c r="V40" i="57"/>
  <c r="V41" i="58"/>
  <c r="V42" i="55"/>
  <c r="C44" i="17"/>
  <c r="P44" i="17" s="1"/>
  <c r="V44" i="58"/>
  <c r="V45" i="55"/>
  <c r="D46" i="17"/>
  <c r="C46" i="17" s="1"/>
  <c r="L46" i="17"/>
  <c r="V48" i="56"/>
  <c r="V46" i="56" s="1"/>
  <c r="L49" i="17"/>
  <c r="V50" i="56"/>
  <c r="F49" i="17"/>
  <c r="M49" i="17"/>
  <c r="V51" i="57"/>
  <c r="V53" i="58"/>
  <c r="V54" i="55"/>
  <c r="K55" i="17"/>
  <c r="K52" i="17" s="1"/>
  <c r="K132" i="17" s="1"/>
  <c r="V56" i="55"/>
  <c r="L55" i="17"/>
  <c r="L52" i="17" s="1"/>
  <c r="L132" i="17" s="1"/>
  <c r="V57" i="56"/>
  <c r="F55" i="17"/>
  <c r="F52" i="17" s="1"/>
  <c r="F132" i="17" s="1"/>
  <c r="M55" i="17"/>
  <c r="M52" i="17" s="1"/>
  <c r="M132" i="17" s="1"/>
  <c r="V58" i="57"/>
  <c r="V60" i="57"/>
  <c r="M61" i="17"/>
  <c r="M59" i="17" s="1"/>
  <c r="M133" i="17" s="1"/>
  <c r="V62" i="57"/>
  <c r="V63" i="57"/>
  <c r="V64" i="57"/>
  <c r="M69" i="17"/>
  <c r="V70" i="57"/>
  <c r="V72" i="57"/>
  <c r="C75" i="17"/>
  <c r="P75" i="17" s="1"/>
  <c r="P74" i="17" s="1"/>
  <c r="F74" i="17"/>
  <c r="V77" i="57"/>
  <c r="V81" i="55"/>
  <c r="V82" i="55"/>
  <c r="K83" i="17"/>
  <c r="K80" i="17" s="1"/>
  <c r="V84" i="55"/>
  <c r="L83" i="17"/>
  <c r="L80" i="17" s="1"/>
  <c r="V85" i="56"/>
  <c r="F83" i="17"/>
  <c r="F80" i="17" s="1"/>
  <c r="V86" i="57"/>
  <c r="V87" i="55"/>
  <c r="V88" i="57"/>
  <c r="V91" i="56"/>
  <c r="V92" i="56"/>
  <c r="V94" i="56"/>
  <c r="F93" i="17"/>
  <c r="F90" i="17" s="1"/>
  <c r="V95" i="58"/>
  <c r="V96" i="56"/>
  <c r="V97" i="58"/>
  <c r="V98" i="56"/>
  <c r="V99" i="56"/>
  <c r="L137" i="17"/>
  <c r="V100" i="56"/>
  <c r="V137" i="56" s="1"/>
  <c r="K102" i="17"/>
  <c r="K139" i="17" s="1"/>
  <c r="V103" i="55"/>
  <c r="C104" i="17"/>
  <c r="P104" i="17" s="1"/>
  <c r="N102" i="17"/>
  <c r="N139" i="17" s="1"/>
  <c r="V104" i="58"/>
  <c r="M102" i="17"/>
  <c r="V105" i="57"/>
  <c r="L106" i="17"/>
  <c r="L140" i="17" s="1"/>
  <c r="V107" i="56"/>
  <c r="K106" i="17"/>
  <c r="K140" i="17" s="1"/>
  <c r="V108" i="55"/>
  <c r="V106" i="55" s="1"/>
  <c r="V140" i="55" s="1"/>
  <c r="N141" i="17"/>
  <c r="V109" i="58"/>
  <c r="V141" i="58" s="1"/>
  <c r="W9" i="55"/>
  <c r="W10" i="55"/>
  <c r="W11" i="55"/>
  <c r="C12" i="18"/>
  <c r="P12" i="18" s="1"/>
  <c r="W12" i="56"/>
  <c r="W14" i="57"/>
  <c r="W15" i="58"/>
  <c r="K130" i="18"/>
  <c r="W17" i="55"/>
  <c r="W18" i="55"/>
  <c r="C19" i="18"/>
  <c r="P19" i="18" s="1"/>
  <c r="W19" i="56"/>
  <c r="W20" i="57"/>
  <c r="W21" i="58"/>
  <c r="W22" i="55"/>
  <c r="W23" i="55"/>
  <c r="W24" i="55"/>
  <c r="C25" i="18"/>
  <c r="P25" i="18" s="1"/>
  <c r="W25" i="56"/>
  <c r="W26" i="56"/>
  <c r="W27" i="56"/>
  <c r="W28" i="56"/>
  <c r="W29" i="57"/>
  <c r="W33" i="58"/>
  <c r="W31" i="58" s="1"/>
  <c r="W36" i="55"/>
  <c r="W35" i="55" s="1"/>
  <c r="C37" i="18"/>
  <c r="P37" i="18" s="1"/>
  <c r="W37" i="56"/>
  <c r="W39" i="57"/>
  <c r="W40" i="58"/>
  <c r="W41" i="55"/>
  <c r="C42" i="18"/>
  <c r="P42" i="18" s="1"/>
  <c r="W42" i="56"/>
  <c r="W44" i="55"/>
  <c r="C45" i="18"/>
  <c r="P45" i="18" s="1"/>
  <c r="W45" i="56"/>
  <c r="W48" i="57"/>
  <c r="W46" i="57" s="1"/>
  <c r="W50" i="57"/>
  <c r="W51" i="58"/>
  <c r="W49" i="58" s="1"/>
  <c r="W53" i="55"/>
  <c r="C54" i="18"/>
  <c r="P54" i="18" s="1"/>
  <c r="W54" i="56"/>
  <c r="W56" i="56"/>
  <c r="W57" i="57"/>
  <c r="W58" i="58"/>
  <c r="W60" i="58"/>
  <c r="W62" i="58"/>
  <c r="W63" i="58"/>
  <c r="W64" i="58"/>
  <c r="C71" i="18"/>
  <c r="P71" i="18" s="1"/>
  <c r="C73" i="18"/>
  <c r="P73" i="18" s="1"/>
  <c r="W76" i="57"/>
  <c r="W74" i="57" s="1"/>
  <c r="W77" i="58"/>
  <c r="W81" i="56"/>
  <c r="W82" i="56"/>
  <c r="W84" i="56"/>
  <c r="W85" i="57"/>
  <c r="G136" i="18"/>
  <c r="W86" i="58"/>
  <c r="W87" i="56"/>
  <c r="C91" i="18"/>
  <c r="P91" i="18" s="1"/>
  <c r="W91" i="57"/>
  <c r="W92" i="57"/>
  <c r="W94" i="57"/>
  <c r="W95" i="55"/>
  <c r="C96" i="18"/>
  <c r="P96" i="18" s="1"/>
  <c r="W96" i="57"/>
  <c r="W97" i="55"/>
  <c r="C98" i="18"/>
  <c r="P98" i="18" s="1"/>
  <c r="W98" i="57"/>
  <c r="W99" i="57"/>
  <c r="M137" i="18"/>
  <c r="W100" i="57"/>
  <c r="W137" i="57" s="1"/>
  <c r="W103" i="56"/>
  <c r="K162" i="18"/>
  <c r="W104" i="55"/>
  <c r="C105" i="18"/>
  <c r="P105" i="18" s="1"/>
  <c r="N162" i="18"/>
  <c r="W105" i="58"/>
  <c r="M140" i="18"/>
  <c r="W107" i="57"/>
  <c r="L140" i="18"/>
  <c r="W108" i="56"/>
  <c r="K141" i="18"/>
  <c r="W109" i="55"/>
  <c r="W141" i="55" s="1"/>
  <c r="X9" i="56"/>
  <c r="X10" i="56"/>
  <c r="X11" i="56"/>
  <c r="X12" i="57"/>
  <c r="X14" i="58"/>
  <c r="X15" i="55"/>
  <c r="L130" i="19"/>
  <c r="X17" i="56"/>
  <c r="X18" i="56"/>
  <c r="X19" i="57"/>
  <c r="X20" i="58"/>
  <c r="X21" i="55"/>
  <c r="C22" i="19"/>
  <c r="P22" i="19" s="1"/>
  <c r="X22" i="56"/>
  <c r="X23" i="56"/>
  <c r="X24" i="56"/>
  <c r="X25" i="57"/>
  <c r="X26" i="57"/>
  <c r="X27" i="57"/>
  <c r="X28" i="57"/>
  <c r="X29" i="58"/>
  <c r="X33" i="55"/>
  <c r="X31" i="55" s="1"/>
  <c r="X36" i="56"/>
  <c r="X37" i="57"/>
  <c r="G131" i="19"/>
  <c r="X39" i="58"/>
  <c r="X40" i="55"/>
  <c r="C41" i="19"/>
  <c r="P41" i="19" s="1"/>
  <c r="X41" i="56"/>
  <c r="X42" i="5"/>
  <c r="X42" i="57"/>
  <c r="X44" i="56"/>
  <c r="X45" i="57"/>
  <c r="X48" i="58"/>
  <c r="X46" i="58" s="1"/>
  <c r="X50" i="58"/>
  <c r="X51" i="55"/>
  <c r="C53" i="19"/>
  <c r="P53" i="19" s="1"/>
  <c r="X53" i="56"/>
  <c r="F132" i="19"/>
  <c r="X54" i="57"/>
  <c r="X56" i="57"/>
  <c r="G132" i="19"/>
  <c r="N132" i="19"/>
  <c r="X57" i="58"/>
  <c r="X58" i="55"/>
  <c r="X60" i="55"/>
  <c r="X62" i="55"/>
  <c r="X63" i="55"/>
  <c r="X64" i="55"/>
  <c r="X75" i="57"/>
  <c r="X77" i="55"/>
  <c r="C81" i="19"/>
  <c r="P81" i="19" s="1"/>
  <c r="X81" i="57"/>
  <c r="X82" i="57"/>
  <c r="M136" i="19"/>
  <c r="X84" i="57"/>
  <c r="G136" i="19"/>
  <c r="G134" i="19" s="1"/>
  <c r="X85" i="58"/>
  <c r="X86" i="55"/>
  <c r="C87" i="19"/>
  <c r="P87" i="19" s="1"/>
  <c r="X87" i="57"/>
  <c r="X91" i="58"/>
  <c r="X92" i="58"/>
  <c r="X94" i="58"/>
  <c r="X95" i="56"/>
  <c r="X96" i="58"/>
  <c r="X97" i="56"/>
  <c r="X98" i="58"/>
  <c r="X99" i="58"/>
  <c r="N137" i="19"/>
  <c r="X100" i="58"/>
  <c r="X137" i="58" s="1"/>
  <c r="X103" i="57"/>
  <c r="L162" i="19"/>
  <c r="X104" i="56"/>
  <c r="X105" i="55"/>
  <c r="C107" i="19"/>
  <c r="P107" i="19" s="1"/>
  <c r="N140" i="19"/>
  <c r="X107" i="58"/>
  <c r="M140" i="19"/>
  <c r="X108" i="57"/>
  <c r="L141" i="19"/>
  <c r="X109" i="56"/>
  <c r="X141" i="56" s="1"/>
  <c r="Y9" i="57"/>
  <c r="Y10" i="57"/>
  <c r="Y11" i="57"/>
  <c r="Y12" i="58"/>
  <c r="Y14" i="55"/>
  <c r="C15" i="20"/>
  <c r="P15" i="20" s="1"/>
  <c r="Y15" i="56"/>
  <c r="Y17" i="57"/>
  <c r="Y18" i="57"/>
  <c r="Y19" i="58"/>
  <c r="Y20" i="55"/>
  <c r="C21" i="20"/>
  <c r="P21" i="20" s="1"/>
  <c r="Y21" i="56"/>
  <c r="Y22" i="57"/>
  <c r="Y23" i="57"/>
  <c r="Y24" i="57"/>
  <c r="Y25" i="58"/>
  <c r="Y26" i="58"/>
  <c r="Y27" i="58"/>
  <c r="Y28" i="58"/>
  <c r="Y29" i="55"/>
  <c r="Y33" i="56"/>
  <c r="Y31" i="56" s="1"/>
  <c r="Y36" i="57"/>
  <c r="Y37" i="58"/>
  <c r="Y39" i="55"/>
  <c r="Y38" i="55" s="1"/>
  <c r="C40" i="20"/>
  <c r="P40" i="20" s="1"/>
  <c r="Y40" i="56"/>
  <c r="Y41" i="57"/>
  <c r="Y42" i="58"/>
  <c r="Y44" i="57"/>
  <c r="Y45" i="58"/>
  <c r="Y48" i="55"/>
  <c r="Y46" i="55" s="1"/>
  <c r="Y50" i="55"/>
  <c r="Y51" i="56"/>
  <c r="Y53" i="57"/>
  <c r="Y54" i="58"/>
  <c r="Y56" i="58"/>
  <c r="Y57" i="55"/>
  <c r="Y58" i="56"/>
  <c r="Y55" i="56" s="1"/>
  <c r="Y60" i="56"/>
  <c r="Y62" i="56"/>
  <c r="Y63" i="56"/>
  <c r="Y64" i="56"/>
  <c r="Y71" i="57"/>
  <c r="Y73" i="57"/>
  <c r="C76" i="20"/>
  <c r="P76" i="20" s="1"/>
  <c r="Y77" i="56"/>
  <c r="Y81" i="58"/>
  <c r="Y82" i="58"/>
  <c r="Y84" i="58"/>
  <c r="Y85" i="55"/>
  <c r="Y86" i="56"/>
  <c r="Y87" i="58"/>
  <c r="Y91" i="55"/>
  <c r="Y92" i="55"/>
  <c r="Y94" i="55"/>
  <c r="Y95" i="57"/>
  <c r="Y96" i="55"/>
  <c r="C97" i="20"/>
  <c r="P97" i="20" s="1"/>
  <c r="Y97" i="57"/>
  <c r="Y98" i="55"/>
  <c r="Y99" i="55"/>
  <c r="Y100" i="55"/>
  <c r="Y137" i="55" s="1"/>
  <c r="Y103" i="58"/>
  <c r="Y104" i="57"/>
  <c r="L162" i="20"/>
  <c r="Y105" i="56"/>
  <c r="Y107" i="55"/>
  <c r="C108" i="20"/>
  <c r="P108" i="20" s="1"/>
  <c r="Y108" i="58"/>
  <c r="Y106" i="58" s="1"/>
  <c r="Y140" i="58" s="1"/>
  <c r="Y109" i="57"/>
  <c r="Y141" i="57" s="1"/>
  <c r="Z9" i="58"/>
  <c r="Z10" i="58"/>
  <c r="Z11" i="58"/>
  <c r="Z12" i="55"/>
  <c r="C14" i="21"/>
  <c r="P14" i="21" s="1"/>
  <c r="L129" i="21"/>
  <c r="Z14" i="56"/>
  <c r="Z15" i="57"/>
  <c r="G130" i="21"/>
  <c r="N130" i="21"/>
  <c r="Z17" i="58"/>
  <c r="Z18" i="58"/>
  <c r="Z19" i="55"/>
  <c r="C20" i="21"/>
  <c r="P20" i="21" s="1"/>
  <c r="Z20" i="56"/>
  <c r="Z21" i="57"/>
  <c r="Z22" i="58"/>
  <c r="Z23" i="58"/>
  <c r="Z24" i="58"/>
  <c r="Z25" i="55"/>
  <c r="Z26" i="55"/>
  <c r="Z27" i="55"/>
  <c r="Z28" i="55"/>
  <c r="C29" i="21"/>
  <c r="P29" i="21" s="1"/>
  <c r="Z29" i="56"/>
  <c r="Z33" i="57"/>
  <c r="Z31" i="57" s="1"/>
  <c r="Z36" i="58"/>
  <c r="Z37" i="55"/>
  <c r="Z39" i="56"/>
  <c r="Z40" i="57"/>
  <c r="Z41" i="58"/>
  <c r="Z42" i="55"/>
  <c r="C44" i="21"/>
  <c r="P44" i="21" s="1"/>
  <c r="Z44" i="58"/>
  <c r="Z45" i="55"/>
  <c r="C48" i="21"/>
  <c r="P48" i="21" s="1"/>
  <c r="P46" i="21" s="1"/>
  <c r="Z48" i="56"/>
  <c r="Z46" i="56" s="1"/>
  <c r="Z50" i="56"/>
  <c r="Z51" i="57"/>
  <c r="Z53" i="58"/>
  <c r="Z54" i="55"/>
  <c r="Z56" i="55"/>
  <c r="L132" i="21"/>
  <c r="Z57" i="56"/>
  <c r="Z58" i="57"/>
  <c r="Z60" i="57"/>
  <c r="Z62" i="57"/>
  <c r="Z63" i="57"/>
  <c r="Z64" i="57"/>
  <c r="Z70" i="57"/>
  <c r="Z72" i="57"/>
  <c r="Z77" i="57"/>
  <c r="Z81" i="55"/>
  <c r="Z82" i="55"/>
  <c r="Z84" i="55"/>
  <c r="Z85" i="56"/>
  <c r="M136" i="21"/>
  <c r="Z86" i="57"/>
  <c r="Z87" i="55"/>
  <c r="Z88" i="57"/>
  <c r="Z91" i="56"/>
  <c r="Z92" i="56"/>
  <c r="Z94" i="56"/>
  <c r="Z95" i="58"/>
  <c r="Z96" i="56"/>
  <c r="Z97" i="58"/>
  <c r="Z98" i="56"/>
  <c r="Z99" i="56"/>
  <c r="L137" i="21"/>
  <c r="Z100" i="56"/>
  <c r="Z137" i="56" s="1"/>
  <c r="Z103" i="55"/>
  <c r="N162" i="21"/>
  <c r="Z104" i="58"/>
  <c r="Z105" i="57"/>
  <c r="L140" i="21"/>
  <c r="Z107" i="56"/>
  <c r="K140" i="21"/>
  <c r="Z108" i="55"/>
  <c r="D141" i="21"/>
  <c r="C141" i="21" s="1"/>
  <c r="P141" i="21" s="1"/>
  <c r="N141" i="21"/>
  <c r="Z109" i="58"/>
  <c r="Z141" i="58" s="1"/>
  <c r="C112" i="21"/>
  <c r="AA66" i="1"/>
  <c r="AA161" i="1" s="1"/>
  <c r="AA66" i="2"/>
  <c r="AA161" i="2" s="1"/>
  <c r="G135" i="53"/>
  <c r="G134" i="53" s="1"/>
  <c r="G127" i="53" s="1"/>
  <c r="E68" i="33"/>
  <c r="E67" i="33" s="1"/>
  <c r="E135" i="33" s="1"/>
  <c r="AA135" i="2"/>
  <c r="AA134" i="2" s="1"/>
  <c r="E68" i="29"/>
  <c r="E67" i="29" s="1"/>
  <c r="E135" i="29" s="1"/>
  <c r="E68" i="28"/>
  <c r="AA67" i="3"/>
  <c r="E67" i="25"/>
  <c r="E134" i="52"/>
  <c r="E127" i="52" s="1"/>
  <c r="E30" i="17"/>
  <c r="E131" i="17" s="1"/>
  <c r="J6" i="30"/>
  <c r="I6" i="36"/>
  <c r="F7" i="25"/>
  <c r="AA128" i="41"/>
  <c r="AB66" i="39"/>
  <c r="AB161" i="39" s="1"/>
  <c r="AB159" i="39" s="1"/>
  <c r="AB8" i="44" s="1"/>
  <c r="AB127" i="39"/>
  <c r="AB134" i="41"/>
  <c r="AB127" i="41" s="1"/>
  <c r="AB4" i="39"/>
  <c r="AB67" i="40"/>
  <c r="AB135" i="40" s="1"/>
  <c r="AB134" i="40" s="1"/>
  <c r="AB127" i="40" s="1"/>
  <c r="AA134" i="41"/>
  <c r="AB160" i="39"/>
  <c r="AB67" i="1"/>
  <c r="AB135" i="1" s="1"/>
  <c r="AB134" i="1" s="1"/>
  <c r="AB66" i="41"/>
  <c r="AC7" i="44"/>
  <c r="AA66" i="41"/>
  <c r="AA161" i="41" s="1"/>
  <c r="AA159" i="41" s="1"/>
  <c r="AA10" i="44" s="1"/>
  <c r="P68" i="53"/>
  <c r="P67" i="53" s="1"/>
  <c r="P30" i="53"/>
  <c r="AA30" i="3"/>
  <c r="AA4" i="39"/>
  <c r="AA136" i="40"/>
  <c r="AA134" i="40" s="1"/>
  <c r="AA127" i="40" s="1"/>
  <c r="AA66" i="40"/>
  <c r="AA79" i="3"/>
  <c r="AA136" i="5"/>
  <c r="AA134" i="5" s="1"/>
  <c r="AA66" i="5"/>
  <c r="AA161" i="5" s="1"/>
  <c r="U4" i="17"/>
  <c r="V4" i="33"/>
  <c r="U4" i="16"/>
  <c r="T4" i="27"/>
  <c r="AA139" i="3"/>
  <c r="AA138" i="3" s="1"/>
  <c r="AA101" i="3"/>
  <c r="AA162" i="3" s="1"/>
  <c r="AB160" i="40"/>
  <c r="AA159" i="39"/>
  <c r="AA8" i="44" s="1"/>
  <c r="L136" i="53"/>
  <c r="L134" i="53" s="1"/>
  <c r="L127" i="53" s="1"/>
  <c r="L161" i="53"/>
  <c r="L159" i="53" s="1"/>
  <c r="G4" i="53"/>
  <c r="E4" i="53"/>
  <c r="C68" i="53"/>
  <c r="N160" i="53"/>
  <c r="N159" i="53" s="1"/>
  <c r="N4" i="53"/>
  <c r="C101" i="53"/>
  <c r="D162" i="53"/>
  <c r="C162" i="53" s="1"/>
  <c r="P162" i="53" s="1"/>
  <c r="P144" i="53"/>
  <c r="C129" i="53"/>
  <c r="P129" i="53" s="1"/>
  <c r="F136" i="53"/>
  <c r="F134" i="53" s="1"/>
  <c r="F127" i="53" s="1"/>
  <c r="F161" i="53"/>
  <c r="M134" i="53"/>
  <c r="M127" i="53" s="1"/>
  <c r="F160" i="53"/>
  <c r="C34" i="53"/>
  <c r="D138" i="53"/>
  <c r="C138" i="53" s="1"/>
  <c r="C139" i="53"/>
  <c r="P139" i="53" s="1"/>
  <c r="P138" i="53" s="1"/>
  <c r="P165" i="53"/>
  <c r="P101" i="53"/>
  <c r="M160" i="53"/>
  <c r="K160" i="53"/>
  <c r="K159" i="53" s="1"/>
  <c r="K4" i="53"/>
  <c r="M161" i="53"/>
  <c r="G145" i="16"/>
  <c r="G166" i="16"/>
  <c r="L93" i="17"/>
  <c r="L90" i="17" s="1"/>
  <c r="L79" i="17" s="1"/>
  <c r="N129" i="21"/>
  <c r="M74" i="14"/>
  <c r="M68" i="14" s="1"/>
  <c r="M67" i="14" s="1"/>
  <c r="M135" i="14" s="1"/>
  <c r="K83" i="15"/>
  <c r="K80" i="15" s="1"/>
  <c r="N102" i="23"/>
  <c r="D148" i="16"/>
  <c r="F167" i="26"/>
  <c r="D16" i="23"/>
  <c r="C19" i="23"/>
  <c r="P19" i="23" s="1"/>
  <c r="N135" i="23"/>
  <c r="C103" i="36"/>
  <c r="P103" i="36" s="1"/>
  <c r="F112" i="34"/>
  <c r="N8" i="24"/>
  <c r="F52" i="24"/>
  <c r="F132" i="24" s="1"/>
  <c r="L90" i="28"/>
  <c r="N8" i="36"/>
  <c r="M59" i="36"/>
  <c r="M133" i="36" s="1"/>
  <c r="L49" i="16"/>
  <c r="K38" i="23"/>
  <c r="K49" i="23"/>
  <c r="F69" i="23"/>
  <c r="F146" i="21"/>
  <c r="F144" i="21" s="1"/>
  <c r="C33" i="19"/>
  <c r="P33" i="19" s="1"/>
  <c r="P31" i="19" s="1"/>
  <c r="C95" i="19"/>
  <c r="P95" i="19" s="1"/>
  <c r="C103" i="19"/>
  <c r="P103" i="19" s="1"/>
  <c r="C37" i="37"/>
  <c r="P37" i="37" s="1"/>
  <c r="F35" i="37"/>
  <c r="M35" i="37"/>
  <c r="F38" i="15"/>
  <c r="M38" i="15"/>
  <c r="M49" i="15"/>
  <c r="F55" i="15"/>
  <c r="F52" i="15" s="1"/>
  <c r="F132" i="15" s="1"/>
  <c r="F74" i="15"/>
  <c r="L106" i="15"/>
  <c r="L140" i="15" s="1"/>
  <c r="K131" i="21"/>
  <c r="N35" i="24"/>
  <c r="N34" i="24" s="1"/>
  <c r="N30" i="24" s="1"/>
  <c r="N131" i="24" s="1"/>
  <c r="N55" i="26"/>
  <c r="N52" i="26" s="1"/>
  <c r="N132" i="26" s="1"/>
  <c r="M83" i="34"/>
  <c r="M80" i="34" s="1"/>
  <c r="F69" i="15"/>
  <c r="N59" i="17"/>
  <c r="N133" i="17" s="1"/>
  <c r="C49" i="23"/>
  <c r="L135" i="24"/>
  <c r="D141" i="24"/>
  <c r="C141" i="24" s="1"/>
  <c r="P141" i="24" s="1"/>
  <c r="C9" i="18"/>
  <c r="P9" i="18" s="1"/>
  <c r="G167" i="18"/>
  <c r="G165" i="18" s="1"/>
  <c r="G165" i="37"/>
  <c r="D35" i="33"/>
  <c r="C35" i="33" s="1"/>
  <c r="H66" i="24"/>
  <c r="C96" i="26"/>
  <c r="P96" i="26" s="1"/>
  <c r="D93" i="26"/>
  <c r="C93" i="26" s="1"/>
  <c r="D145" i="26"/>
  <c r="D144" i="26" s="1"/>
  <c r="C144" i="26" s="1"/>
  <c r="C113" i="26"/>
  <c r="P113" i="26" s="1"/>
  <c r="D112" i="26"/>
  <c r="C112" i="26" s="1"/>
  <c r="D148" i="28"/>
  <c r="C116" i="28"/>
  <c r="P116" i="28" s="1"/>
  <c r="D83" i="29"/>
  <c r="C83" i="29" s="1"/>
  <c r="C85" i="29"/>
  <c r="P85" i="29" s="1"/>
  <c r="K90" i="32"/>
  <c r="D55" i="33"/>
  <c r="C55" i="33" s="1"/>
  <c r="C57" i="33"/>
  <c r="P57" i="33" s="1"/>
  <c r="D166" i="34"/>
  <c r="D165" i="34" s="1"/>
  <c r="C165" i="34" s="1"/>
  <c r="D112" i="34"/>
  <c r="C112" i="34" s="1"/>
  <c r="D145" i="34"/>
  <c r="C51" i="36"/>
  <c r="P51" i="36" s="1"/>
  <c r="P49" i="36" s="1"/>
  <c r="D49" i="36"/>
  <c r="C49" i="36" s="1"/>
  <c r="G145" i="36"/>
  <c r="G144" i="36" s="1"/>
  <c r="G166" i="36"/>
  <c r="C39" i="37"/>
  <c r="P39" i="37" s="1"/>
  <c r="D38" i="37"/>
  <c r="C38" i="37" s="1"/>
  <c r="C114" i="37"/>
  <c r="P114" i="37" s="1"/>
  <c r="D167" i="37"/>
  <c r="C167" i="37" s="1"/>
  <c r="D102" i="14"/>
  <c r="D139" i="14" s="1"/>
  <c r="C139" i="14" s="1"/>
  <c r="P139" i="14" s="1"/>
  <c r="C105" i="14"/>
  <c r="P105" i="14" s="1"/>
  <c r="P102" i="14" s="1"/>
  <c r="D166" i="14"/>
  <c r="C166" i="14" s="1"/>
  <c r="D145" i="14"/>
  <c r="C145" i="14" s="1"/>
  <c r="P145" i="14" s="1"/>
  <c r="C113" i="14"/>
  <c r="P113" i="14" s="1"/>
  <c r="D8" i="15"/>
  <c r="C9" i="15"/>
  <c r="P9" i="15" s="1"/>
  <c r="P8" i="15" s="1"/>
  <c r="F166" i="15"/>
  <c r="F145" i="15"/>
  <c r="G146" i="15"/>
  <c r="G144" i="15" s="1"/>
  <c r="G167" i="15"/>
  <c r="C33" i="16"/>
  <c r="P33" i="16" s="1"/>
  <c r="P31" i="16" s="1"/>
  <c r="D31" i="16"/>
  <c r="C31" i="16" s="1"/>
  <c r="C95" i="16"/>
  <c r="P95" i="16" s="1"/>
  <c r="D93" i="16"/>
  <c r="D146" i="17"/>
  <c r="C146" i="17" s="1"/>
  <c r="P146" i="17" s="1"/>
  <c r="D167" i="17"/>
  <c r="C167" i="17" s="1"/>
  <c r="M133" i="21"/>
  <c r="C75" i="21"/>
  <c r="P75" i="21" s="1"/>
  <c r="C74" i="21"/>
  <c r="C104" i="21"/>
  <c r="P104" i="21" s="1"/>
  <c r="D139" i="21"/>
  <c r="C139" i="21" s="1"/>
  <c r="P139" i="21" s="1"/>
  <c r="D59" i="23"/>
  <c r="C61" i="23"/>
  <c r="C33" i="24"/>
  <c r="G145" i="24"/>
  <c r="E140" i="21"/>
  <c r="E138" i="21" s="1"/>
  <c r="E162" i="21"/>
  <c r="C109" i="21"/>
  <c r="P109" i="21" s="1"/>
  <c r="W6" i="20"/>
  <c r="U127" i="19"/>
  <c r="E131" i="18"/>
  <c r="X4" i="17"/>
  <c r="P31" i="17"/>
  <c r="C51" i="16"/>
  <c r="P51" i="16" s="1"/>
  <c r="C96" i="14"/>
  <c r="P96" i="14" s="1"/>
  <c r="D59" i="31"/>
  <c r="D133" i="31" s="1"/>
  <c r="C133" i="31" s="1"/>
  <c r="P133" i="31" s="1"/>
  <c r="C61" i="31"/>
  <c r="C48" i="25"/>
  <c r="P48" i="25" s="1"/>
  <c r="N7" i="24"/>
  <c r="N129" i="24" s="1"/>
  <c r="G16" i="24"/>
  <c r="G130" i="24" s="1"/>
  <c r="G35" i="24"/>
  <c r="G34" i="24" s="1"/>
  <c r="G30" i="24" s="1"/>
  <c r="L49" i="24"/>
  <c r="K55" i="24"/>
  <c r="K52" i="24" s="1"/>
  <c r="K132" i="24" s="1"/>
  <c r="L55" i="24"/>
  <c r="L52" i="24" s="1"/>
  <c r="L132" i="24" s="1"/>
  <c r="M69" i="24"/>
  <c r="K83" i="24"/>
  <c r="K80" i="24" s="1"/>
  <c r="D112" i="24"/>
  <c r="C112" i="24" s="1"/>
  <c r="D167" i="24"/>
  <c r="F16" i="25"/>
  <c r="F130" i="25" s="1"/>
  <c r="M38" i="25"/>
  <c r="M55" i="25"/>
  <c r="M52" i="25" s="1"/>
  <c r="M132" i="25" s="1"/>
  <c r="G7" i="26"/>
  <c r="G129" i="26" s="1"/>
  <c r="D16" i="26"/>
  <c r="C17" i="26"/>
  <c r="P17" i="26" s="1"/>
  <c r="L35" i="26"/>
  <c r="L34" i="26" s="1"/>
  <c r="G38" i="26"/>
  <c r="N49" i="26"/>
  <c r="M55" i="26"/>
  <c r="M52" i="26" s="1"/>
  <c r="M132" i="26" s="1"/>
  <c r="G83" i="26"/>
  <c r="G80" i="26" s="1"/>
  <c r="G79" i="26" s="1"/>
  <c r="N83" i="26"/>
  <c r="N80" i="26" s="1"/>
  <c r="F112" i="26"/>
  <c r="G16" i="27"/>
  <c r="G130" i="27" s="1"/>
  <c r="C33" i="27"/>
  <c r="D31" i="27"/>
  <c r="C31" i="27" s="1"/>
  <c r="C51" i="27"/>
  <c r="P51" i="27" s="1"/>
  <c r="D49" i="27"/>
  <c r="C49" i="27" s="1"/>
  <c r="N55" i="27"/>
  <c r="N52" i="27" s="1"/>
  <c r="N132" i="27" s="1"/>
  <c r="C103" i="27"/>
  <c r="P103" i="27" s="1"/>
  <c r="D102" i="27"/>
  <c r="D139" i="27" s="1"/>
  <c r="C116" i="27"/>
  <c r="P116" i="27" s="1"/>
  <c r="D148" i="27"/>
  <c r="D169" i="27" s="1"/>
  <c r="C169" i="27" s="1"/>
  <c r="P169" i="27" s="1"/>
  <c r="C13" i="28"/>
  <c r="C14" i="28"/>
  <c r="P14" i="28" s="1"/>
  <c r="L38" i="28"/>
  <c r="L34" i="28" s="1"/>
  <c r="L55" i="28"/>
  <c r="L52" i="28" s="1"/>
  <c r="L132" i="28" s="1"/>
  <c r="K83" i="28"/>
  <c r="K80" i="28" s="1"/>
  <c r="D83" i="28"/>
  <c r="C83" i="28" s="1"/>
  <c r="C85" i="28"/>
  <c r="P85" i="28" s="1"/>
  <c r="F83" i="28"/>
  <c r="F80" i="28" s="1"/>
  <c r="F55" i="29"/>
  <c r="F52" i="29" s="1"/>
  <c r="F132" i="29" s="1"/>
  <c r="F74" i="29"/>
  <c r="N49" i="30"/>
  <c r="M55" i="30"/>
  <c r="M52" i="30" s="1"/>
  <c r="M132" i="30" s="1"/>
  <c r="N55" i="30"/>
  <c r="N52" i="30" s="1"/>
  <c r="N132" i="30" s="1"/>
  <c r="D69" i="30"/>
  <c r="C69" i="30" s="1"/>
  <c r="M74" i="30"/>
  <c r="M83" i="30"/>
  <c r="M80" i="30" s="1"/>
  <c r="G83" i="30"/>
  <c r="G80" i="30" s="1"/>
  <c r="G79" i="30" s="1"/>
  <c r="M106" i="30"/>
  <c r="M140" i="30" s="1"/>
  <c r="C33" i="31"/>
  <c r="D31" i="31"/>
  <c r="C31" i="31" s="1"/>
  <c r="F35" i="31"/>
  <c r="F34" i="31" s="1"/>
  <c r="D49" i="31"/>
  <c r="C49" i="31" s="1"/>
  <c r="C51" i="31"/>
  <c r="P51" i="31" s="1"/>
  <c r="G35" i="32"/>
  <c r="N35" i="32"/>
  <c r="N34" i="32" s="1"/>
  <c r="N30" i="32" s="1"/>
  <c r="N131" i="32" s="1"/>
  <c r="L38" i="32"/>
  <c r="L34" i="32" s="1"/>
  <c r="L49" i="32"/>
  <c r="K55" i="32"/>
  <c r="K52" i="32" s="1"/>
  <c r="K132" i="32" s="1"/>
  <c r="L55" i="32"/>
  <c r="L52" i="32" s="1"/>
  <c r="L132" i="32" s="1"/>
  <c r="K83" i="32"/>
  <c r="K80" i="32" s="1"/>
  <c r="F83" i="32"/>
  <c r="F80" i="32" s="1"/>
  <c r="F79" i="32" s="1"/>
  <c r="F136" i="32" s="1"/>
  <c r="N102" i="32"/>
  <c r="N139" i="32" s="1"/>
  <c r="D167" i="32"/>
  <c r="C167" i="32" s="1"/>
  <c r="D146" i="32"/>
  <c r="C146" i="32" s="1"/>
  <c r="C114" i="32"/>
  <c r="F38" i="33"/>
  <c r="M49" i="33"/>
  <c r="M83" i="33"/>
  <c r="M80" i="33" s="1"/>
  <c r="C9" i="34"/>
  <c r="P9" i="34" s="1"/>
  <c r="D8" i="34"/>
  <c r="L35" i="34"/>
  <c r="L34" i="34" s="1"/>
  <c r="N38" i="34"/>
  <c r="N34" i="34" s="1"/>
  <c r="N49" i="34"/>
  <c r="M55" i="34"/>
  <c r="M52" i="34" s="1"/>
  <c r="M132" i="34" s="1"/>
  <c r="N55" i="34"/>
  <c r="N52" i="34" s="1"/>
  <c r="N132" i="34" s="1"/>
  <c r="N83" i="34"/>
  <c r="N80" i="34" s="1"/>
  <c r="N79" i="34" s="1"/>
  <c r="N136" i="34" s="1"/>
  <c r="L102" i="34"/>
  <c r="L139" i="34" s="1"/>
  <c r="M106" i="34"/>
  <c r="M140" i="34" s="1"/>
  <c r="D13" i="35"/>
  <c r="C13" i="35" s="1"/>
  <c r="C15" i="35"/>
  <c r="P15" i="35" s="1"/>
  <c r="P13" i="35" s="1"/>
  <c r="K55" i="35"/>
  <c r="K52" i="35" s="1"/>
  <c r="K132" i="35" s="1"/>
  <c r="G112" i="35"/>
  <c r="G145" i="35"/>
  <c r="G16" i="36"/>
  <c r="G130" i="36" s="1"/>
  <c r="G35" i="36"/>
  <c r="N35" i="36"/>
  <c r="N34" i="36" s="1"/>
  <c r="L38" i="36"/>
  <c r="L34" i="36" s="1"/>
  <c r="C48" i="36"/>
  <c r="D46" i="36"/>
  <c r="C46" i="36" s="1"/>
  <c r="L49" i="36"/>
  <c r="K55" i="36"/>
  <c r="K52" i="36" s="1"/>
  <c r="K132" i="36" s="1"/>
  <c r="M69" i="36"/>
  <c r="K83" i="36"/>
  <c r="K80" i="36" s="1"/>
  <c r="N102" i="36"/>
  <c r="N139" i="36" s="1"/>
  <c r="K106" i="36"/>
  <c r="K140" i="36" s="1"/>
  <c r="C109" i="36"/>
  <c r="P109" i="36" s="1"/>
  <c r="D141" i="36"/>
  <c r="C141" i="36" s="1"/>
  <c r="P141" i="36" s="1"/>
  <c r="D112" i="36"/>
  <c r="C112" i="36" s="1"/>
  <c r="D167" i="36"/>
  <c r="C167" i="36" s="1"/>
  <c r="L55" i="37"/>
  <c r="L52" i="37" s="1"/>
  <c r="L132" i="37" s="1"/>
  <c r="M83" i="37"/>
  <c r="M80" i="37" s="1"/>
  <c r="C9" i="14"/>
  <c r="P9" i="14" s="1"/>
  <c r="D8" i="14"/>
  <c r="C8" i="14" s="1"/>
  <c r="G13" i="14"/>
  <c r="G7" i="14" s="1"/>
  <c r="G83" i="14"/>
  <c r="G80" i="14" s="1"/>
  <c r="G79" i="14" s="1"/>
  <c r="G136" i="14" s="1"/>
  <c r="N83" i="14"/>
  <c r="N80" i="14" s="1"/>
  <c r="L102" i="14"/>
  <c r="M106" i="14"/>
  <c r="M140" i="14" s="1"/>
  <c r="K38" i="15"/>
  <c r="K49" i="15"/>
  <c r="N83" i="15"/>
  <c r="N80" i="15" s="1"/>
  <c r="G16" i="16"/>
  <c r="G130" i="16" s="1"/>
  <c r="F16" i="16"/>
  <c r="F130" i="16" s="1"/>
  <c r="G35" i="16"/>
  <c r="G34" i="16" s="1"/>
  <c r="G30" i="16" s="1"/>
  <c r="G131" i="16" s="1"/>
  <c r="N35" i="16"/>
  <c r="N34" i="16" s="1"/>
  <c r="L38" i="16"/>
  <c r="L34" i="16" s="1"/>
  <c r="G52" i="16"/>
  <c r="G132" i="16" s="1"/>
  <c r="K55" i="16"/>
  <c r="K52" i="16" s="1"/>
  <c r="K132" i="16" s="1"/>
  <c r="L55" i="16"/>
  <c r="L52" i="16" s="1"/>
  <c r="L132" i="16" s="1"/>
  <c r="F52" i="16"/>
  <c r="F132" i="16" s="1"/>
  <c r="M69" i="16"/>
  <c r="M68" i="16" s="1"/>
  <c r="M67" i="16" s="1"/>
  <c r="K83" i="16"/>
  <c r="K80" i="16" s="1"/>
  <c r="M83" i="17"/>
  <c r="M80" i="17" s="1"/>
  <c r="F130" i="18"/>
  <c r="G132" i="18"/>
  <c r="N132" i="18"/>
  <c r="C93" i="19"/>
  <c r="T6" i="23"/>
  <c r="T4" i="23" s="1"/>
  <c r="X6" i="23"/>
  <c r="X4" i="23" s="1"/>
  <c r="I30" i="23"/>
  <c r="I6" i="23" s="1"/>
  <c r="W6" i="23"/>
  <c r="AE6" i="23"/>
  <c r="V66" i="23"/>
  <c r="Z66" i="23"/>
  <c r="Z4" i="23" s="1"/>
  <c r="T127" i="23"/>
  <c r="X127" i="23"/>
  <c r="U127" i="23"/>
  <c r="G16" i="23"/>
  <c r="G130" i="23" s="1"/>
  <c r="K35" i="23"/>
  <c r="L55" i="23"/>
  <c r="F74" i="23"/>
  <c r="L83" i="23"/>
  <c r="L80" i="23" s="1"/>
  <c r="F83" i="23"/>
  <c r="F80" i="23" s="1"/>
  <c r="L90" i="23"/>
  <c r="L106" i="23"/>
  <c r="L140" i="23" s="1"/>
  <c r="D146" i="23"/>
  <c r="C146" i="23" s="1"/>
  <c r="P146" i="23" s="1"/>
  <c r="C114" i="23"/>
  <c r="P114" i="23" s="1"/>
  <c r="H30" i="24"/>
  <c r="H6" i="24" s="1"/>
  <c r="V6" i="24"/>
  <c r="Z6" i="24"/>
  <c r="I79" i="24"/>
  <c r="I66" i="24" s="1"/>
  <c r="E101" i="24"/>
  <c r="E162" i="24" s="1"/>
  <c r="X127" i="24"/>
  <c r="C8" i="21"/>
  <c r="U6" i="21"/>
  <c r="Y6" i="21"/>
  <c r="E131" i="21"/>
  <c r="V6" i="21"/>
  <c r="Z6" i="21"/>
  <c r="C61" i="21"/>
  <c r="E136" i="19"/>
  <c r="V6" i="18"/>
  <c r="Z6" i="18"/>
  <c r="I6" i="17"/>
  <c r="P61" i="17"/>
  <c r="T66" i="17"/>
  <c r="N68" i="17"/>
  <c r="N67" i="17" s="1"/>
  <c r="J68" i="17"/>
  <c r="E68" i="15"/>
  <c r="F101" i="15"/>
  <c r="J101" i="15"/>
  <c r="T127" i="15"/>
  <c r="X127" i="15"/>
  <c r="F146" i="14"/>
  <c r="F144" i="14" s="1"/>
  <c r="T127" i="14"/>
  <c r="X127" i="14"/>
  <c r="F166" i="14"/>
  <c r="F165" i="14" s="1"/>
  <c r="D146" i="37"/>
  <c r="C146" i="37" s="1"/>
  <c r="P146" i="37" s="1"/>
  <c r="J79" i="36"/>
  <c r="D106" i="36"/>
  <c r="T127" i="36"/>
  <c r="X127" i="36"/>
  <c r="C147" i="36"/>
  <c r="P147" i="36" s="1"/>
  <c r="T127" i="35"/>
  <c r="X127" i="35"/>
  <c r="J30" i="34"/>
  <c r="J79" i="33"/>
  <c r="P46" i="31"/>
  <c r="C137" i="28"/>
  <c r="P137" i="28" s="1"/>
  <c r="D167" i="25"/>
  <c r="C167" i="25" s="1"/>
  <c r="C114" i="25"/>
  <c r="P114" i="25" s="1"/>
  <c r="D8" i="27"/>
  <c r="C8" i="27" s="1"/>
  <c r="C9" i="27"/>
  <c r="C36" i="27"/>
  <c r="P36" i="27" s="1"/>
  <c r="D35" i="27"/>
  <c r="C35" i="27" s="1"/>
  <c r="C107" i="27"/>
  <c r="P107" i="27" s="1"/>
  <c r="D106" i="27"/>
  <c r="F145" i="27"/>
  <c r="F144" i="27" s="1"/>
  <c r="F112" i="27"/>
  <c r="D55" i="29"/>
  <c r="C55" i="29" s="1"/>
  <c r="C57" i="29"/>
  <c r="P57" i="29" s="1"/>
  <c r="D167" i="29"/>
  <c r="C167" i="29" s="1"/>
  <c r="C114" i="29"/>
  <c r="D145" i="30"/>
  <c r="C145" i="30" s="1"/>
  <c r="C113" i="30"/>
  <c r="P113" i="30" s="1"/>
  <c r="D166" i="30"/>
  <c r="C166" i="30" s="1"/>
  <c r="C9" i="31"/>
  <c r="P9" i="31" s="1"/>
  <c r="D8" i="31"/>
  <c r="C8" i="31" s="1"/>
  <c r="C36" i="31"/>
  <c r="P36" i="31" s="1"/>
  <c r="D35" i="31"/>
  <c r="C35" i="31" s="1"/>
  <c r="L59" i="32"/>
  <c r="L133" i="32" s="1"/>
  <c r="C14" i="33"/>
  <c r="C13" i="33"/>
  <c r="C85" i="33"/>
  <c r="P85" i="33" s="1"/>
  <c r="D83" i="33"/>
  <c r="C83" i="33" s="1"/>
  <c r="C114" i="33"/>
  <c r="P114" i="33" s="1"/>
  <c r="D146" i="33"/>
  <c r="C146" i="33" s="1"/>
  <c r="C96" i="34"/>
  <c r="P96" i="34" s="1"/>
  <c r="D93" i="34"/>
  <c r="C93" i="34" s="1"/>
  <c r="F146" i="34"/>
  <c r="F167" i="34"/>
  <c r="F145" i="35"/>
  <c r="F166" i="35"/>
  <c r="G167" i="35"/>
  <c r="G146" i="35"/>
  <c r="C33" i="36"/>
  <c r="D31" i="36"/>
  <c r="C31" i="36" s="1"/>
  <c r="C95" i="36"/>
  <c r="P95" i="36" s="1"/>
  <c r="D93" i="36"/>
  <c r="C93" i="36" s="1"/>
  <c r="D148" i="36"/>
  <c r="D169" i="36" s="1"/>
  <c r="C116" i="36"/>
  <c r="P116" i="36" s="1"/>
  <c r="D13" i="37"/>
  <c r="C13" i="37" s="1"/>
  <c r="C14" i="37"/>
  <c r="P14" i="37" s="1"/>
  <c r="C108" i="16"/>
  <c r="D106" i="16"/>
  <c r="C106" i="16" s="1"/>
  <c r="C9" i="19"/>
  <c r="P9" i="19" s="1"/>
  <c r="C116" i="24"/>
  <c r="P116" i="24" s="1"/>
  <c r="T127" i="21"/>
  <c r="H127" i="21"/>
  <c r="AE6" i="20"/>
  <c r="Y127" i="19"/>
  <c r="T4" i="17"/>
  <c r="I6" i="16"/>
  <c r="G79" i="16"/>
  <c r="G136" i="16" s="1"/>
  <c r="T127" i="34"/>
  <c r="H127" i="34"/>
  <c r="H101" i="33"/>
  <c r="I30" i="25"/>
  <c r="C13" i="24"/>
  <c r="C20" i="24"/>
  <c r="P20" i="24" s="1"/>
  <c r="D16" i="24"/>
  <c r="C16" i="24" s="1"/>
  <c r="C48" i="24"/>
  <c r="D46" i="24"/>
  <c r="C46" i="24" s="1"/>
  <c r="C57" i="24"/>
  <c r="P57" i="24" s="1"/>
  <c r="D55" i="24"/>
  <c r="L83" i="24"/>
  <c r="L80" i="24" s="1"/>
  <c r="F55" i="25"/>
  <c r="F52" i="25" s="1"/>
  <c r="F132" i="25" s="1"/>
  <c r="F83" i="25"/>
  <c r="F80" i="25" s="1"/>
  <c r="M83" i="25"/>
  <c r="M80" i="25" s="1"/>
  <c r="C9" i="26"/>
  <c r="P9" i="26" s="1"/>
  <c r="D8" i="26"/>
  <c r="C8" i="26" s="1"/>
  <c r="F16" i="26"/>
  <c r="F130" i="26" s="1"/>
  <c r="N38" i="26"/>
  <c r="G55" i="26"/>
  <c r="G52" i="26" s="1"/>
  <c r="G132" i="26" s="1"/>
  <c r="M83" i="26"/>
  <c r="M80" i="26" s="1"/>
  <c r="F7" i="27"/>
  <c r="F129" i="27" s="1"/>
  <c r="F35" i="27"/>
  <c r="K38" i="27"/>
  <c r="K49" i="27"/>
  <c r="N83" i="27"/>
  <c r="N80" i="27" s="1"/>
  <c r="G166" i="27"/>
  <c r="G145" i="27"/>
  <c r="G35" i="28"/>
  <c r="N35" i="28"/>
  <c r="N34" i="28" s="1"/>
  <c r="N30" i="28" s="1"/>
  <c r="N131" i="28" s="1"/>
  <c r="L49" i="28"/>
  <c r="K55" i="28"/>
  <c r="K52" i="28" s="1"/>
  <c r="K132" i="28" s="1"/>
  <c r="L83" i="28"/>
  <c r="L80" i="28" s="1"/>
  <c r="D167" i="28"/>
  <c r="C167" i="28" s="1"/>
  <c r="C114" i="28"/>
  <c r="F7" i="29"/>
  <c r="K35" i="29"/>
  <c r="K34" i="29" s="1"/>
  <c r="L55" i="29"/>
  <c r="L52" i="29" s="1"/>
  <c r="L132" i="29" s="1"/>
  <c r="G7" i="30"/>
  <c r="G129" i="30" s="1"/>
  <c r="L35" i="30"/>
  <c r="L34" i="30" s="1"/>
  <c r="G38" i="30"/>
  <c r="G34" i="30" s="1"/>
  <c r="G55" i="30"/>
  <c r="G52" i="30" s="1"/>
  <c r="G132" i="30" s="1"/>
  <c r="N83" i="30"/>
  <c r="F90" i="30"/>
  <c r="G167" i="30"/>
  <c r="G165" i="30" s="1"/>
  <c r="G146" i="30"/>
  <c r="G144" i="30" s="1"/>
  <c r="M35" i="31"/>
  <c r="K49" i="31"/>
  <c r="D93" i="31"/>
  <c r="C93" i="31" s="1"/>
  <c r="C95" i="31"/>
  <c r="P95" i="31" s="1"/>
  <c r="C13" i="32"/>
  <c r="G16" i="32"/>
  <c r="G130" i="32" s="1"/>
  <c r="D55" i="32"/>
  <c r="L83" i="32"/>
  <c r="L80" i="32" s="1"/>
  <c r="L90" i="32"/>
  <c r="K35" i="33"/>
  <c r="M38" i="33"/>
  <c r="F83" i="33"/>
  <c r="F80" i="33" s="1"/>
  <c r="G7" i="34"/>
  <c r="G129" i="34" s="1"/>
  <c r="G38" i="34"/>
  <c r="G55" i="34"/>
  <c r="G52" i="34" s="1"/>
  <c r="G132" i="34" s="1"/>
  <c r="M74" i="34"/>
  <c r="M68" i="34" s="1"/>
  <c r="M67" i="34" s="1"/>
  <c r="G83" i="34"/>
  <c r="G80" i="34" s="1"/>
  <c r="G79" i="34" s="1"/>
  <c r="G136" i="34" s="1"/>
  <c r="F16" i="35"/>
  <c r="F130" i="35" s="1"/>
  <c r="N83" i="35"/>
  <c r="N80" i="35" s="1"/>
  <c r="L55" i="36"/>
  <c r="L52" i="36" s="1"/>
  <c r="L132" i="36" s="1"/>
  <c r="L83" i="36"/>
  <c r="L80" i="36" s="1"/>
  <c r="F83" i="36"/>
  <c r="F80" i="36" s="1"/>
  <c r="F79" i="36" s="1"/>
  <c r="F136" i="36" s="1"/>
  <c r="K35" i="37"/>
  <c r="K34" i="37" s="1"/>
  <c r="F55" i="37"/>
  <c r="F52" i="37" s="1"/>
  <c r="F132" i="37" s="1"/>
  <c r="C36" i="14"/>
  <c r="P36" i="14" s="1"/>
  <c r="D35" i="14"/>
  <c r="C35" i="14" s="1"/>
  <c r="G38" i="14"/>
  <c r="N38" i="14"/>
  <c r="N49" i="14"/>
  <c r="G55" i="14"/>
  <c r="G52" i="14" s="1"/>
  <c r="G132" i="14" s="1"/>
  <c r="M83" i="14"/>
  <c r="M80" i="14" s="1"/>
  <c r="C107" i="14"/>
  <c r="P107" i="14" s="1"/>
  <c r="P106" i="14" s="1"/>
  <c r="D106" i="14"/>
  <c r="C106" i="14" s="1"/>
  <c r="W66" i="23"/>
  <c r="E79" i="23"/>
  <c r="E136" i="23" s="1"/>
  <c r="N59" i="23"/>
  <c r="N133" i="23" s="1"/>
  <c r="C51" i="24"/>
  <c r="P51" i="24" s="1"/>
  <c r="X66" i="24"/>
  <c r="X4" i="24" s="1"/>
  <c r="D83" i="24"/>
  <c r="C83" i="24" s="1"/>
  <c r="C147" i="24"/>
  <c r="P147" i="24" s="1"/>
  <c r="P31" i="21"/>
  <c r="W66" i="21"/>
  <c r="W4" i="21" s="1"/>
  <c r="AE66" i="21"/>
  <c r="AE4" i="21" s="1"/>
  <c r="E161" i="21"/>
  <c r="U6" i="19"/>
  <c r="W4" i="19"/>
  <c r="J127" i="19"/>
  <c r="C147" i="18"/>
  <c r="P147" i="18" s="1"/>
  <c r="J30" i="17"/>
  <c r="J6" i="17" s="1"/>
  <c r="C48" i="17"/>
  <c r="E68" i="17"/>
  <c r="E67" i="17" s="1"/>
  <c r="E135" i="17" s="1"/>
  <c r="E134" i="17" s="1"/>
  <c r="T66" i="16"/>
  <c r="J127" i="16"/>
  <c r="D55" i="37"/>
  <c r="V6" i="36"/>
  <c r="Z6" i="36"/>
  <c r="E140" i="36"/>
  <c r="E138" i="36" s="1"/>
  <c r="E101" i="36"/>
  <c r="E162" i="36" s="1"/>
  <c r="X6" i="33"/>
  <c r="C57" i="32"/>
  <c r="P57" i="32" s="1"/>
  <c r="U127" i="28"/>
  <c r="L83" i="16"/>
  <c r="L80" i="16" s="1"/>
  <c r="L79" i="16" s="1"/>
  <c r="F83" i="16"/>
  <c r="F80" i="16" s="1"/>
  <c r="N102" i="16"/>
  <c r="N139" i="16" s="1"/>
  <c r="K106" i="16"/>
  <c r="L131" i="18"/>
  <c r="G131" i="18"/>
  <c r="M132" i="18"/>
  <c r="L162" i="18"/>
  <c r="C38" i="20"/>
  <c r="P167" i="20"/>
  <c r="AE66" i="23"/>
  <c r="J66" i="23"/>
  <c r="J4" i="23" s="1"/>
  <c r="H66" i="23"/>
  <c r="I127" i="23"/>
  <c r="C168" i="23"/>
  <c r="L35" i="23"/>
  <c r="G38" i="23"/>
  <c r="N49" i="23"/>
  <c r="M55" i="23"/>
  <c r="M52" i="23" s="1"/>
  <c r="M132" i="23" s="1"/>
  <c r="D69" i="23"/>
  <c r="C69" i="23" s="1"/>
  <c r="M74" i="23"/>
  <c r="M83" i="23"/>
  <c r="M80" i="23" s="1"/>
  <c r="G83" i="23"/>
  <c r="G80" i="23" s="1"/>
  <c r="G79" i="23" s="1"/>
  <c r="G136" i="23" s="1"/>
  <c r="N83" i="23"/>
  <c r="N80" i="23" s="1"/>
  <c r="L102" i="23"/>
  <c r="L139" i="23" s="1"/>
  <c r="V66" i="24"/>
  <c r="Z66" i="24"/>
  <c r="F101" i="24"/>
  <c r="J101" i="24"/>
  <c r="V127" i="24"/>
  <c r="Z127" i="24"/>
  <c r="H127" i="24"/>
  <c r="U127" i="21"/>
  <c r="Y127" i="21"/>
  <c r="Z127" i="21"/>
  <c r="U6" i="20"/>
  <c r="U4" i="20" s="1"/>
  <c r="Y6" i="20"/>
  <c r="H4" i="20"/>
  <c r="V127" i="20"/>
  <c r="Z127" i="20"/>
  <c r="C137" i="20"/>
  <c r="P137" i="20" s="1"/>
  <c r="E131" i="19"/>
  <c r="C49" i="19"/>
  <c r="T6" i="19"/>
  <c r="T4" i="19" s="1"/>
  <c r="X6" i="19"/>
  <c r="X4" i="19" s="1"/>
  <c r="E162" i="19"/>
  <c r="E138" i="19"/>
  <c r="V101" i="19"/>
  <c r="Z101" i="19"/>
  <c r="C145" i="19"/>
  <c r="I127" i="19"/>
  <c r="C168" i="19"/>
  <c r="C13" i="18"/>
  <c r="D130" i="18"/>
  <c r="C130" i="18" s="1"/>
  <c r="W6" i="18"/>
  <c r="AE6" i="18"/>
  <c r="AE4" i="18" s="1"/>
  <c r="T127" i="18"/>
  <c r="X127" i="18"/>
  <c r="I127" i="18"/>
  <c r="W127" i="17"/>
  <c r="AE127" i="17"/>
  <c r="E101" i="16"/>
  <c r="E162" i="16" s="1"/>
  <c r="V127" i="16"/>
  <c r="Z127" i="16"/>
  <c r="T6" i="15"/>
  <c r="V66" i="15"/>
  <c r="V4" i="15" s="1"/>
  <c r="Z66" i="15"/>
  <c r="Z4" i="15" s="1"/>
  <c r="T66" i="14"/>
  <c r="G68" i="14"/>
  <c r="K68" i="14"/>
  <c r="E79" i="14"/>
  <c r="E101" i="14"/>
  <c r="E162" i="14" s="1"/>
  <c r="U101" i="14"/>
  <c r="C168" i="14"/>
  <c r="J30" i="37"/>
  <c r="J6" i="37" s="1"/>
  <c r="U6" i="37"/>
  <c r="Y6" i="37"/>
  <c r="W66" i="37"/>
  <c r="H101" i="36"/>
  <c r="Y101" i="36"/>
  <c r="AE6" i="34"/>
  <c r="N68" i="34"/>
  <c r="E140" i="34"/>
  <c r="E138" i="34" s="1"/>
  <c r="E101" i="34"/>
  <c r="E162" i="34" s="1"/>
  <c r="H6" i="33"/>
  <c r="H127" i="32"/>
  <c r="U127" i="32"/>
  <c r="Y127" i="32"/>
  <c r="H30" i="25"/>
  <c r="D102" i="16"/>
  <c r="C35" i="18"/>
  <c r="C13" i="20"/>
  <c r="I79" i="23"/>
  <c r="I66" i="23" s="1"/>
  <c r="G144" i="23"/>
  <c r="V127" i="23"/>
  <c r="Z127" i="23"/>
  <c r="C147" i="23"/>
  <c r="P147" i="23" s="1"/>
  <c r="E165" i="23"/>
  <c r="J30" i="24"/>
  <c r="J6" i="24" s="1"/>
  <c r="J4" i="24" s="1"/>
  <c r="AE66" i="24"/>
  <c r="E68" i="24"/>
  <c r="E67" i="24" s="1"/>
  <c r="E135" i="24" s="1"/>
  <c r="E134" i="24" s="1"/>
  <c r="G101" i="24"/>
  <c r="W101" i="24"/>
  <c r="W4" i="24" s="1"/>
  <c r="AE101" i="24"/>
  <c r="J127" i="24"/>
  <c r="C49" i="21"/>
  <c r="V101" i="21"/>
  <c r="Z101" i="21"/>
  <c r="C113" i="21"/>
  <c r="P113" i="21" s="1"/>
  <c r="C168" i="21"/>
  <c r="C39" i="20"/>
  <c r="P39" i="20" s="1"/>
  <c r="T66" i="20"/>
  <c r="T4" i="20" s="1"/>
  <c r="X66" i="20"/>
  <c r="X4" i="20" s="1"/>
  <c r="U101" i="20"/>
  <c r="Y101" i="20"/>
  <c r="D167" i="20"/>
  <c r="C167" i="20" s="1"/>
  <c r="U127" i="20"/>
  <c r="Y127" i="20"/>
  <c r="C145" i="20"/>
  <c r="P145" i="20" s="1"/>
  <c r="W127" i="19"/>
  <c r="AE127" i="19"/>
  <c r="H127" i="18"/>
  <c r="AE127" i="18"/>
  <c r="G146" i="18"/>
  <c r="G144" i="18" s="1"/>
  <c r="I68" i="17"/>
  <c r="V101" i="17"/>
  <c r="C168" i="16"/>
  <c r="U6" i="14"/>
  <c r="Y6" i="14"/>
  <c r="E138" i="14"/>
  <c r="I101" i="14"/>
  <c r="V101" i="14"/>
  <c r="Z101" i="14"/>
  <c r="W66" i="36"/>
  <c r="AE66" i="36"/>
  <c r="L135" i="36"/>
  <c r="V127" i="36"/>
  <c r="G68" i="35"/>
  <c r="K68" i="35"/>
  <c r="C168" i="35"/>
  <c r="T6" i="34"/>
  <c r="T4" i="34" s="1"/>
  <c r="X6" i="34"/>
  <c r="X4" i="34" s="1"/>
  <c r="Z4" i="33"/>
  <c r="M7" i="30"/>
  <c r="M129" i="30" s="1"/>
  <c r="W4" i="27"/>
  <c r="J6" i="26"/>
  <c r="W101" i="17"/>
  <c r="AE101" i="17"/>
  <c r="H127" i="17"/>
  <c r="E79" i="16"/>
  <c r="E136" i="16" s="1"/>
  <c r="H101" i="16"/>
  <c r="T101" i="16"/>
  <c r="X101" i="16"/>
  <c r="T127" i="16"/>
  <c r="X127" i="16"/>
  <c r="E34" i="15"/>
  <c r="E30" i="15" s="1"/>
  <c r="E131" i="15" s="1"/>
  <c r="C167" i="15"/>
  <c r="I6" i="14"/>
  <c r="U66" i="14"/>
  <c r="Y66" i="14"/>
  <c r="H68" i="14"/>
  <c r="H67" i="14" s="1"/>
  <c r="H127" i="14"/>
  <c r="H68" i="37"/>
  <c r="L68" i="37"/>
  <c r="L67" i="37" s="1"/>
  <c r="L135" i="37" s="1"/>
  <c r="Y127" i="37"/>
  <c r="W6" i="36"/>
  <c r="AE6" i="36"/>
  <c r="H30" i="36"/>
  <c r="H6" i="36" s="1"/>
  <c r="V101" i="36"/>
  <c r="Z101" i="36"/>
  <c r="I127" i="36"/>
  <c r="C168" i="36"/>
  <c r="H6" i="35"/>
  <c r="U6" i="35"/>
  <c r="Y6" i="35"/>
  <c r="H68" i="35"/>
  <c r="H67" i="35" s="1"/>
  <c r="H66" i="35" s="1"/>
  <c r="L68" i="35"/>
  <c r="L67" i="35" s="1"/>
  <c r="L135" i="35" s="1"/>
  <c r="V127" i="35"/>
  <c r="Z127" i="35"/>
  <c r="Y127" i="35"/>
  <c r="W6" i="34"/>
  <c r="W4" i="34" s="1"/>
  <c r="H30" i="34"/>
  <c r="E34" i="34"/>
  <c r="E30" i="34" s="1"/>
  <c r="E131" i="34" s="1"/>
  <c r="U127" i="34"/>
  <c r="Y127" i="34"/>
  <c r="Z127" i="34"/>
  <c r="C167" i="34"/>
  <c r="E34" i="33"/>
  <c r="E30" i="33" s="1"/>
  <c r="U6" i="33"/>
  <c r="Y6" i="33"/>
  <c r="J68" i="33"/>
  <c r="V127" i="33"/>
  <c r="Z127" i="33"/>
  <c r="C137" i="33"/>
  <c r="P137" i="33" s="1"/>
  <c r="J30" i="32"/>
  <c r="J6" i="32" s="1"/>
  <c r="U6" i="32"/>
  <c r="Y6" i="32"/>
  <c r="W66" i="32"/>
  <c r="K68" i="32"/>
  <c r="K67" i="32" s="1"/>
  <c r="K135" i="32" s="1"/>
  <c r="T66" i="31"/>
  <c r="T4" i="31" s="1"/>
  <c r="C168" i="31"/>
  <c r="W6" i="30"/>
  <c r="W4" i="30" s="1"/>
  <c r="AE6" i="30"/>
  <c r="C169" i="30"/>
  <c r="P169" i="30" s="1"/>
  <c r="P168" i="29"/>
  <c r="J6" i="29"/>
  <c r="I79" i="29"/>
  <c r="I66" i="29" s="1"/>
  <c r="J79" i="29"/>
  <c r="AE6" i="28"/>
  <c r="AE4" i="28" s="1"/>
  <c r="C137" i="27"/>
  <c r="P137" i="27" s="1"/>
  <c r="H79" i="17"/>
  <c r="H66" i="17" s="1"/>
  <c r="G101" i="17"/>
  <c r="I127" i="17"/>
  <c r="Y6" i="16"/>
  <c r="Y4" i="16" s="1"/>
  <c r="L135" i="16"/>
  <c r="E138" i="16"/>
  <c r="H6" i="15"/>
  <c r="W6" i="15"/>
  <c r="AE6" i="15"/>
  <c r="V127" i="15"/>
  <c r="Z127" i="15"/>
  <c r="Y127" i="15"/>
  <c r="C145" i="15"/>
  <c r="C147" i="15"/>
  <c r="P147" i="15" s="1"/>
  <c r="E165" i="15"/>
  <c r="C49" i="14"/>
  <c r="V127" i="14"/>
  <c r="Z127" i="14"/>
  <c r="X4" i="37"/>
  <c r="H6" i="37"/>
  <c r="E30" i="37"/>
  <c r="E131" i="37" s="1"/>
  <c r="V66" i="37"/>
  <c r="V4" i="37" s="1"/>
  <c r="Z66" i="37"/>
  <c r="Z4" i="37" s="1"/>
  <c r="E68" i="37"/>
  <c r="J79" i="37"/>
  <c r="T127" i="37"/>
  <c r="X127" i="37"/>
  <c r="C147" i="37"/>
  <c r="P147" i="37" s="1"/>
  <c r="I79" i="36"/>
  <c r="W127" i="36"/>
  <c r="AE127" i="36"/>
  <c r="E30" i="35"/>
  <c r="E131" i="35" s="1"/>
  <c r="I30" i="35"/>
  <c r="I6" i="35" s="1"/>
  <c r="I66" i="35"/>
  <c r="E79" i="35"/>
  <c r="E136" i="35" s="1"/>
  <c r="C146" i="35"/>
  <c r="C38" i="34"/>
  <c r="U66" i="34"/>
  <c r="Y66" i="34"/>
  <c r="Y4" i="34" s="1"/>
  <c r="V101" i="34"/>
  <c r="Z101" i="34"/>
  <c r="I127" i="34"/>
  <c r="J127" i="34"/>
  <c r="J6" i="33"/>
  <c r="W6" i="33"/>
  <c r="AE6" i="33"/>
  <c r="T66" i="33"/>
  <c r="X66" i="33"/>
  <c r="X4" i="33" s="1"/>
  <c r="Y127" i="33"/>
  <c r="H6" i="32"/>
  <c r="C147" i="32"/>
  <c r="P147" i="32" s="1"/>
  <c r="U6" i="31"/>
  <c r="U4" i="31" s="1"/>
  <c r="Y6" i="31"/>
  <c r="J127" i="26"/>
  <c r="T6" i="32"/>
  <c r="X6" i="32"/>
  <c r="H68" i="32"/>
  <c r="H67" i="32" s="1"/>
  <c r="L68" i="32"/>
  <c r="W127" i="32"/>
  <c r="AE127" i="32"/>
  <c r="I6" i="31"/>
  <c r="V6" i="31"/>
  <c r="V4" i="31" s="1"/>
  <c r="Z6" i="31"/>
  <c r="Z4" i="31" s="1"/>
  <c r="I68" i="31"/>
  <c r="I127" i="31"/>
  <c r="I66" i="30"/>
  <c r="N68" i="30"/>
  <c r="N67" i="30" s="1"/>
  <c r="N135" i="30" s="1"/>
  <c r="K135" i="30"/>
  <c r="X6" i="28"/>
  <c r="I66" i="28"/>
  <c r="H68" i="27"/>
  <c r="H67" i="27" s="1"/>
  <c r="H68" i="26"/>
  <c r="H67" i="26" s="1"/>
  <c r="K68" i="25"/>
  <c r="H79" i="25"/>
  <c r="C168" i="33"/>
  <c r="W6" i="32"/>
  <c r="AE6" i="32"/>
  <c r="AE4" i="32" s="1"/>
  <c r="V66" i="32"/>
  <c r="Z66" i="32"/>
  <c r="Z4" i="32" s="1"/>
  <c r="N68" i="32"/>
  <c r="E68" i="32"/>
  <c r="J79" i="32"/>
  <c r="J66" i="32" s="1"/>
  <c r="U101" i="32"/>
  <c r="U4" i="32" s="1"/>
  <c r="Y101" i="32"/>
  <c r="C137" i="32"/>
  <c r="P137" i="32" s="1"/>
  <c r="C168" i="32"/>
  <c r="W6" i="31"/>
  <c r="AE6" i="31"/>
  <c r="AE4" i="31" s="1"/>
  <c r="E68" i="31"/>
  <c r="H101" i="31"/>
  <c r="W127" i="31"/>
  <c r="AE127" i="31"/>
  <c r="J127" i="31"/>
  <c r="C137" i="31"/>
  <c r="P137" i="31" s="1"/>
  <c r="U6" i="30"/>
  <c r="Y6" i="30"/>
  <c r="Y4" i="30" s="1"/>
  <c r="U66" i="30"/>
  <c r="E68" i="30"/>
  <c r="J68" i="30"/>
  <c r="W6" i="29"/>
  <c r="W4" i="29" s="1"/>
  <c r="AE6" i="29"/>
  <c r="AE4" i="29" s="1"/>
  <c r="C147" i="29"/>
  <c r="P147" i="29" s="1"/>
  <c r="J68" i="28"/>
  <c r="J67" i="28" s="1"/>
  <c r="E139" i="27"/>
  <c r="E138" i="27" s="1"/>
  <c r="E101" i="27"/>
  <c r="E162" i="27" s="1"/>
  <c r="I101" i="27"/>
  <c r="V101" i="27"/>
  <c r="Z101" i="27"/>
  <c r="T127" i="27"/>
  <c r="X127" i="27"/>
  <c r="I68" i="26"/>
  <c r="J6" i="25"/>
  <c r="I79" i="25"/>
  <c r="I66" i="25" s="1"/>
  <c r="J79" i="30"/>
  <c r="C137" i="30"/>
  <c r="P137" i="30" s="1"/>
  <c r="T127" i="30"/>
  <c r="N68" i="29"/>
  <c r="U127" i="29"/>
  <c r="Y127" i="29"/>
  <c r="U6" i="28"/>
  <c r="Y6" i="28"/>
  <c r="I101" i="28"/>
  <c r="U101" i="28"/>
  <c r="Y101" i="28"/>
  <c r="I127" i="28"/>
  <c r="V66" i="27"/>
  <c r="I68" i="27"/>
  <c r="H127" i="27"/>
  <c r="C168" i="27"/>
  <c r="I30" i="26"/>
  <c r="P49" i="26"/>
  <c r="E68" i="26"/>
  <c r="E67" i="26" s="1"/>
  <c r="F101" i="26"/>
  <c r="J101" i="26"/>
  <c r="C137" i="26"/>
  <c r="P137" i="26" s="1"/>
  <c r="I6" i="25"/>
  <c r="V6" i="25"/>
  <c r="Z6" i="25"/>
  <c r="H68" i="25"/>
  <c r="L68" i="25"/>
  <c r="L67" i="25" s="1"/>
  <c r="L135" i="25" s="1"/>
  <c r="T127" i="25"/>
  <c r="X127" i="25"/>
  <c r="E79" i="30"/>
  <c r="E136" i="30" s="1"/>
  <c r="G101" i="30"/>
  <c r="W101" i="30"/>
  <c r="AE101" i="30"/>
  <c r="U127" i="30"/>
  <c r="Y127" i="30"/>
  <c r="C148" i="30"/>
  <c r="P148" i="30" s="1"/>
  <c r="C167" i="30"/>
  <c r="J68" i="29"/>
  <c r="J67" i="29" s="1"/>
  <c r="J66" i="29" s="1"/>
  <c r="I101" i="29"/>
  <c r="U101" i="29"/>
  <c r="Y101" i="29"/>
  <c r="J127" i="29"/>
  <c r="J6" i="28"/>
  <c r="H6" i="28"/>
  <c r="V6" i="28"/>
  <c r="V4" i="28" s="1"/>
  <c r="E34" i="28"/>
  <c r="E30" i="28" s="1"/>
  <c r="W6" i="28"/>
  <c r="W4" i="28" s="1"/>
  <c r="J127" i="28"/>
  <c r="W127" i="28"/>
  <c r="AE127" i="28"/>
  <c r="C147" i="28"/>
  <c r="P147" i="28" s="1"/>
  <c r="E7" i="27"/>
  <c r="V6" i="27"/>
  <c r="Z6" i="27"/>
  <c r="U6" i="27"/>
  <c r="E68" i="27"/>
  <c r="E67" i="27" s="1"/>
  <c r="H79" i="27"/>
  <c r="U6" i="26"/>
  <c r="Y6" i="26"/>
  <c r="T101" i="26"/>
  <c r="X101" i="26"/>
  <c r="Z127" i="26"/>
  <c r="V66" i="25"/>
  <c r="Z66" i="25"/>
  <c r="N135" i="25"/>
  <c r="P168" i="25"/>
  <c r="E101" i="25"/>
  <c r="E162" i="25" s="1"/>
  <c r="I101" i="25"/>
  <c r="C147" i="25"/>
  <c r="P147" i="25" s="1"/>
  <c r="E165" i="25"/>
  <c r="G55" i="25"/>
  <c r="G52" i="25" s="1"/>
  <c r="G132" i="25" s="1"/>
  <c r="N55" i="25"/>
  <c r="N52" i="25" s="1"/>
  <c r="N132" i="25" s="1"/>
  <c r="G83" i="25"/>
  <c r="G80" i="25" s="1"/>
  <c r="G79" i="25" s="1"/>
  <c r="G136" i="25" s="1"/>
  <c r="L102" i="25"/>
  <c r="L139" i="25" s="1"/>
  <c r="N106" i="25"/>
  <c r="N140" i="25" s="1"/>
  <c r="N138" i="25" s="1"/>
  <c r="M106" i="25"/>
  <c r="M140" i="25" s="1"/>
  <c r="N7" i="27"/>
  <c r="N129" i="27" s="1"/>
  <c r="C13" i="27"/>
  <c r="G35" i="27"/>
  <c r="G34" i="27" s="1"/>
  <c r="G30" i="27" s="1"/>
  <c r="G131" i="27" s="1"/>
  <c r="N35" i="27"/>
  <c r="K35" i="27"/>
  <c r="L38" i="27"/>
  <c r="F38" i="27"/>
  <c r="M38" i="27"/>
  <c r="M49" i="27"/>
  <c r="K55" i="27"/>
  <c r="K52" i="27" s="1"/>
  <c r="K132" i="27" s="1"/>
  <c r="F55" i="27"/>
  <c r="F52" i="27" s="1"/>
  <c r="F132" i="27" s="1"/>
  <c r="L106" i="27"/>
  <c r="L140" i="27" s="1"/>
  <c r="C141" i="27"/>
  <c r="P141" i="27" s="1"/>
  <c r="D16" i="29"/>
  <c r="D130" i="29" s="1"/>
  <c r="C130" i="29" s="1"/>
  <c r="F16" i="29"/>
  <c r="F130" i="29" s="1"/>
  <c r="F35" i="29"/>
  <c r="F34" i="29" s="1"/>
  <c r="M35" i="29"/>
  <c r="N38" i="29"/>
  <c r="M55" i="29"/>
  <c r="M52" i="29" s="1"/>
  <c r="M132" i="29" s="1"/>
  <c r="G55" i="29"/>
  <c r="G52" i="29" s="1"/>
  <c r="G132" i="29" s="1"/>
  <c r="F69" i="29"/>
  <c r="M83" i="29"/>
  <c r="M80" i="29" s="1"/>
  <c r="L102" i="29"/>
  <c r="L139" i="29" s="1"/>
  <c r="N106" i="29"/>
  <c r="M106" i="29"/>
  <c r="M140" i="29" s="1"/>
  <c r="G16" i="31"/>
  <c r="G130" i="31" s="1"/>
  <c r="K35" i="31"/>
  <c r="K34" i="31" s="1"/>
  <c r="M38" i="31"/>
  <c r="L49" i="31"/>
  <c r="M49" i="31"/>
  <c r="K55" i="31"/>
  <c r="K52" i="31" s="1"/>
  <c r="K132" i="31" s="1"/>
  <c r="F55" i="31"/>
  <c r="F52" i="31" s="1"/>
  <c r="F132" i="31" s="1"/>
  <c r="M69" i="31"/>
  <c r="K83" i="31"/>
  <c r="K80" i="31" s="1"/>
  <c r="L93" i="31"/>
  <c r="L90" i="31" s="1"/>
  <c r="F93" i="31"/>
  <c r="F90" i="31" s="1"/>
  <c r="F79" i="31" s="1"/>
  <c r="F136" i="31" s="1"/>
  <c r="K106" i="31"/>
  <c r="K140" i="31" s="1"/>
  <c r="F16" i="33"/>
  <c r="F130" i="33" s="1"/>
  <c r="L35" i="33"/>
  <c r="F35" i="33"/>
  <c r="M35" i="33"/>
  <c r="N38" i="33"/>
  <c r="K38" i="33"/>
  <c r="K49" i="33"/>
  <c r="M55" i="33"/>
  <c r="M52" i="33" s="1"/>
  <c r="M132" i="33" s="1"/>
  <c r="M74" i="33"/>
  <c r="G83" i="33"/>
  <c r="G80" i="33" s="1"/>
  <c r="G79" i="33" s="1"/>
  <c r="G136" i="33" s="1"/>
  <c r="N83" i="33"/>
  <c r="N80" i="33" s="1"/>
  <c r="N93" i="33"/>
  <c r="N90" i="33" s="1"/>
  <c r="M106" i="33"/>
  <c r="M140" i="33" s="1"/>
  <c r="F13" i="35"/>
  <c r="F7" i="35" s="1"/>
  <c r="G35" i="35"/>
  <c r="N35" i="35"/>
  <c r="N34" i="35" s="1"/>
  <c r="L38" i="35"/>
  <c r="L49" i="35"/>
  <c r="F55" i="35"/>
  <c r="F52" i="35" s="1"/>
  <c r="F132" i="35" s="1"/>
  <c r="F74" i="35"/>
  <c r="W127" i="25"/>
  <c r="K38" i="24"/>
  <c r="K34" i="24" s="1"/>
  <c r="K30" i="24" s="1"/>
  <c r="K59" i="24"/>
  <c r="K133" i="24" s="1"/>
  <c r="M83" i="24"/>
  <c r="M80" i="24" s="1"/>
  <c r="G112" i="24"/>
  <c r="F7" i="26"/>
  <c r="G16" i="26"/>
  <c r="G130" i="26" s="1"/>
  <c r="C38" i="26"/>
  <c r="F38" i="26"/>
  <c r="P46" i="26"/>
  <c r="M49" i="26"/>
  <c r="L55" i="26"/>
  <c r="L52" i="26" s="1"/>
  <c r="L132" i="26" s="1"/>
  <c r="K83" i="26"/>
  <c r="K80" i="26" s="1"/>
  <c r="K79" i="26" s="1"/>
  <c r="K136" i="26" s="1"/>
  <c r="L83" i="26"/>
  <c r="L80" i="26" s="1"/>
  <c r="F83" i="26"/>
  <c r="F80" i="26" s="1"/>
  <c r="F93" i="26"/>
  <c r="F90" i="26" s="1"/>
  <c r="N102" i="26"/>
  <c r="N139" i="26" s="1"/>
  <c r="F16" i="28"/>
  <c r="F130" i="28" s="1"/>
  <c r="F35" i="28"/>
  <c r="M35" i="28"/>
  <c r="M34" i="28" s="1"/>
  <c r="M30" i="28" s="1"/>
  <c r="K38" i="28"/>
  <c r="K49" i="28"/>
  <c r="K59" i="28"/>
  <c r="K133" i="28" s="1"/>
  <c r="M83" i="28"/>
  <c r="M80" i="28" s="1"/>
  <c r="L102" i="28"/>
  <c r="L139" i="28" s="1"/>
  <c r="L138" i="28" s="1"/>
  <c r="F144" i="28"/>
  <c r="G16" i="30"/>
  <c r="G130" i="30" s="1"/>
  <c r="K35" i="30"/>
  <c r="K34" i="30" s="1"/>
  <c r="M49" i="30"/>
  <c r="F55" i="30"/>
  <c r="F52" i="30" s="1"/>
  <c r="F132" i="30" s="1"/>
  <c r="F74" i="30"/>
  <c r="K80" i="30"/>
  <c r="L83" i="30"/>
  <c r="L80" i="30" s="1"/>
  <c r="L93" i="30"/>
  <c r="L90" i="30" s="1"/>
  <c r="D112" i="30"/>
  <c r="C112" i="30" s="1"/>
  <c r="D16" i="32"/>
  <c r="D130" i="32" s="1"/>
  <c r="C130" i="32" s="1"/>
  <c r="F16" i="32"/>
  <c r="F130" i="32" s="1"/>
  <c r="F35" i="32"/>
  <c r="M35" i="32"/>
  <c r="M55" i="32"/>
  <c r="M52" i="32" s="1"/>
  <c r="M132" i="32" s="1"/>
  <c r="N55" i="32"/>
  <c r="N52" i="32" s="1"/>
  <c r="N132" i="32" s="1"/>
  <c r="M83" i="32"/>
  <c r="M80" i="32" s="1"/>
  <c r="M79" i="32" s="1"/>
  <c r="M136" i="32" s="1"/>
  <c r="M102" i="32"/>
  <c r="M101" i="32" s="1"/>
  <c r="M162" i="32" s="1"/>
  <c r="N106" i="32"/>
  <c r="N140" i="32" s="1"/>
  <c r="G16" i="34"/>
  <c r="G130" i="34" s="1"/>
  <c r="F38" i="34"/>
  <c r="M38" i="34"/>
  <c r="M49" i="34"/>
  <c r="F55" i="34"/>
  <c r="F52" i="34" s="1"/>
  <c r="F132" i="34" s="1"/>
  <c r="F74" i="34"/>
  <c r="K83" i="34"/>
  <c r="K80" i="34" s="1"/>
  <c r="F83" i="34"/>
  <c r="F80" i="34" s="1"/>
  <c r="F93" i="34"/>
  <c r="F90" i="34" s="1"/>
  <c r="D102" i="34"/>
  <c r="D139" i="34" s="1"/>
  <c r="C139" i="34" s="1"/>
  <c r="P139" i="34" s="1"/>
  <c r="L106" i="34"/>
  <c r="L83" i="35"/>
  <c r="L80" i="35" s="1"/>
  <c r="L93" i="35"/>
  <c r="L90" i="35" s="1"/>
  <c r="K106" i="35"/>
  <c r="K140" i="35" s="1"/>
  <c r="C167" i="35"/>
  <c r="G13" i="37"/>
  <c r="F16" i="37"/>
  <c r="F130" i="37" s="1"/>
  <c r="L35" i="37"/>
  <c r="M34" i="37"/>
  <c r="N49" i="37"/>
  <c r="M74" i="37"/>
  <c r="G83" i="37"/>
  <c r="G80" i="37" s="1"/>
  <c r="G79" i="37" s="1"/>
  <c r="G136" i="37" s="1"/>
  <c r="N83" i="37"/>
  <c r="N80" i="37" s="1"/>
  <c r="N93" i="37"/>
  <c r="N90" i="37" s="1"/>
  <c r="L102" i="37"/>
  <c r="L139" i="37" s="1"/>
  <c r="D13" i="15"/>
  <c r="C13" i="15" s="1"/>
  <c r="D55" i="15"/>
  <c r="C55" i="15" s="1"/>
  <c r="L83" i="15"/>
  <c r="L80" i="15" s="1"/>
  <c r="F83" i="15"/>
  <c r="F80" i="15" s="1"/>
  <c r="F93" i="15"/>
  <c r="F90" i="15" s="1"/>
  <c r="K102" i="15"/>
  <c r="K139" i="15" s="1"/>
  <c r="K138" i="15" s="1"/>
  <c r="N102" i="15"/>
  <c r="N139" i="15" s="1"/>
  <c r="C146" i="15"/>
  <c r="M35" i="17"/>
  <c r="K38" i="17"/>
  <c r="N49" i="17"/>
  <c r="K49" i="17"/>
  <c r="N55" i="17"/>
  <c r="N52" i="17" s="1"/>
  <c r="N132" i="17" s="1"/>
  <c r="N83" i="17"/>
  <c r="N80" i="17" s="1"/>
  <c r="N93" i="17"/>
  <c r="N90" i="17" s="1"/>
  <c r="N106" i="17"/>
  <c r="M106" i="17"/>
  <c r="M140" i="17" s="1"/>
  <c r="G130" i="19"/>
  <c r="K131" i="19"/>
  <c r="C38" i="19"/>
  <c r="K132" i="19"/>
  <c r="L132" i="19"/>
  <c r="N139" i="19"/>
  <c r="L140" i="19"/>
  <c r="C112" i="19"/>
  <c r="F132" i="21"/>
  <c r="M132" i="21"/>
  <c r="G132" i="21"/>
  <c r="N132" i="21"/>
  <c r="K133" i="21"/>
  <c r="G136" i="21"/>
  <c r="L162" i="21"/>
  <c r="M140" i="21"/>
  <c r="F35" i="36"/>
  <c r="M35" i="36"/>
  <c r="M34" i="36" s="1"/>
  <c r="K49" i="36"/>
  <c r="K135" i="36"/>
  <c r="G79" i="36"/>
  <c r="G136" i="36" s="1"/>
  <c r="N83" i="36"/>
  <c r="N80" i="36" s="1"/>
  <c r="N106" i="36"/>
  <c r="N140" i="36" s="1"/>
  <c r="F144" i="36"/>
  <c r="M49" i="14"/>
  <c r="F55" i="14"/>
  <c r="F52" i="14" s="1"/>
  <c r="F132" i="14" s="1"/>
  <c r="F74" i="14"/>
  <c r="L83" i="14"/>
  <c r="L80" i="14" s="1"/>
  <c r="L93" i="14"/>
  <c r="L90" i="14" s="1"/>
  <c r="F93" i="14"/>
  <c r="F90" i="14" s="1"/>
  <c r="L106" i="14"/>
  <c r="L140" i="14" s="1"/>
  <c r="C38" i="18"/>
  <c r="K132" i="18"/>
  <c r="L132" i="18"/>
  <c r="F132" i="18"/>
  <c r="M133" i="18"/>
  <c r="L136" i="18"/>
  <c r="C146" i="18"/>
  <c r="M162" i="20"/>
  <c r="C5" i="18"/>
  <c r="P5" i="18" s="1"/>
  <c r="K139" i="21"/>
  <c r="G131" i="21"/>
  <c r="D169" i="21"/>
  <c r="C169" i="21" s="1"/>
  <c r="P169" i="21" s="1"/>
  <c r="D167" i="21"/>
  <c r="M129" i="21"/>
  <c r="C46" i="21"/>
  <c r="C14" i="20"/>
  <c r="P14" i="20" s="1"/>
  <c r="C144" i="20"/>
  <c r="F166" i="20"/>
  <c r="C57" i="18"/>
  <c r="P57" i="18" s="1"/>
  <c r="C114" i="18"/>
  <c r="C114" i="17"/>
  <c r="P114" i="17" s="1"/>
  <c r="C109" i="16"/>
  <c r="P109" i="16" s="1"/>
  <c r="D46" i="16"/>
  <c r="C46" i="16" s="1"/>
  <c r="C104" i="16"/>
  <c r="D38" i="16"/>
  <c r="C38" i="16" s="1"/>
  <c r="C14" i="15"/>
  <c r="P14" i="15" s="1"/>
  <c r="D83" i="15"/>
  <c r="C83" i="15" s="1"/>
  <c r="C114" i="15"/>
  <c r="P114" i="15" s="1"/>
  <c r="G112" i="15"/>
  <c r="F112" i="14"/>
  <c r="K139" i="14"/>
  <c r="K138" i="14" s="1"/>
  <c r="G112" i="37"/>
  <c r="F166" i="37"/>
  <c r="G144" i="37"/>
  <c r="D38" i="36"/>
  <c r="C38" i="36" s="1"/>
  <c r="F112" i="36"/>
  <c r="P166" i="36"/>
  <c r="F166" i="36"/>
  <c r="F165" i="36" s="1"/>
  <c r="C8" i="36"/>
  <c r="G136" i="35"/>
  <c r="D69" i="35"/>
  <c r="C69" i="35" s="1"/>
  <c r="D83" i="35"/>
  <c r="C83" i="35" s="1"/>
  <c r="D144" i="35"/>
  <c r="C144" i="35" s="1"/>
  <c r="G144" i="34"/>
  <c r="C13" i="34"/>
  <c r="C148" i="34"/>
  <c r="P148" i="34" s="1"/>
  <c r="D46" i="34"/>
  <c r="C46" i="34" s="1"/>
  <c r="C109" i="34"/>
  <c r="P109" i="34" s="1"/>
  <c r="G146" i="33"/>
  <c r="G52" i="32"/>
  <c r="G132" i="32" s="1"/>
  <c r="D83" i="32"/>
  <c r="C83" i="32" s="1"/>
  <c r="F166" i="32"/>
  <c r="G146" i="32"/>
  <c r="K7" i="31"/>
  <c r="K129" i="31" s="1"/>
  <c r="D102" i="31"/>
  <c r="C102" i="31" s="1"/>
  <c r="C109" i="31"/>
  <c r="P109" i="31" s="1"/>
  <c r="C14" i="30"/>
  <c r="P14" i="30" s="1"/>
  <c r="C70" i="30"/>
  <c r="P70" i="30" s="1"/>
  <c r="G112" i="30"/>
  <c r="N34" i="30"/>
  <c r="D83" i="30"/>
  <c r="D146" i="29"/>
  <c r="C146" i="29" s="1"/>
  <c r="F7" i="28"/>
  <c r="F129" i="28" s="1"/>
  <c r="G146" i="28"/>
  <c r="P146" i="28" s="1"/>
  <c r="G79" i="27"/>
  <c r="G136" i="27" s="1"/>
  <c r="C109" i="27"/>
  <c r="P109" i="27" s="1"/>
  <c r="K7" i="27"/>
  <c r="K129" i="27" s="1"/>
  <c r="K135" i="27"/>
  <c r="K7" i="26"/>
  <c r="K129" i="26" s="1"/>
  <c r="D46" i="26"/>
  <c r="C46" i="26" s="1"/>
  <c r="L34" i="25"/>
  <c r="D146" i="25"/>
  <c r="C146" i="25" s="1"/>
  <c r="D38" i="25"/>
  <c r="C38" i="25" s="1"/>
  <c r="K7" i="24"/>
  <c r="K129" i="24" s="1"/>
  <c r="C14" i="24"/>
  <c r="P14" i="24" s="1"/>
  <c r="D38" i="24"/>
  <c r="C38" i="24" s="1"/>
  <c r="D146" i="24"/>
  <c r="C146" i="24" s="1"/>
  <c r="F166" i="24"/>
  <c r="K135" i="24"/>
  <c r="P166" i="24"/>
  <c r="I6" i="24"/>
  <c r="C8" i="24"/>
  <c r="C69" i="24"/>
  <c r="C9" i="20"/>
  <c r="P9" i="20" s="1"/>
  <c r="C17" i="19"/>
  <c r="P17" i="19" s="1"/>
  <c r="C36" i="19"/>
  <c r="P36" i="19" s="1"/>
  <c r="C81" i="18"/>
  <c r="P81" i="18" s="1"/>
  <c r="G135" i="16"/>
  <c r="Y6" i="24"/>
  <c r="C12" i="21"/>
  <c r="P12" i="21" s="1"/>
  <c r="G167" i="21"/>
  <c r="G165" i="21" s="1"/>
  <c r="C58" i="20"/>
  <c r="C55" i="20"/>
  <c r="C39" i="17"/>
  <c r="P39" i="17" s="1"/>
  <c r="D38" i="17"/>
  <c r="C38" i="17" s="1"/>
  <c r="C12" i="16"/>
  <c r="P12" i="16" s="1"/>
  <c r="C19" i="15"/>
  <c r="P19" i="15" s="1"/>
  <c r="D16" i="15"/>
  <c r="C70" i="34"/>
  <c r="P70" i="34" s="1"/>
  <c r="D69" i="34"/>
  <c r="M35" i="24"/>
  <c r="L61" i="24"/>
  <c r="L59" i="24" s="1"/>
  <c r="L133" i="24" s="1"/>
  <c r="C75" i="24"/>
  <c r="P75" i="24" s="1"/>
  <c r="D74" i="24"/>
  <c r="C74" i="24" s="1"/>
  <c r="M93" i="24"/>
  <c r="M90" i="24" s="1"/>
  <c r="C107" i="24"/>
  <c r="D106" i="24"/>
  <c r="F167" i="24"/>
  <c r="F112" i="24"/>
  <c r="F146" i="24"/>
  <c r="F144" i="24" s="1"/>
  <c r="L139" i="21"/>
  <c r="C51" i="20"/>
  <c r="P51" i="20" s="1"/>
  <c r="C49" i="20"/>
  <c r="C81" i="20"/>
  <c r="P81" i="20" s="1"/>
  <c r="C86" i="20"/>
  <c r="P86" i="20" s="1"/>
  <c r="C83" i="20"/>
  <c r="G166" i="20"/>
  <c r="G165" i="20" s="1"/>
  <c r="C59" i="19"/>
  <c r="D133" i="19"/>
  <c r="C133" i="19" s="1"/>
  <c r="P133" i="19" s="1"/>
  <c r="K133" i="19"/>
  <c r="L139" i="19"/>
  <c r="P166" i="19"/>
  <c r="N135" i="18"/>
  <c r="E66" i="17"/>
  <c r="E161" i="17" s="1"/>
  <c r="C36" i="16"/>
  <c r="P36" i="16" s="1"/>
  <c r="D35" i="16"/>
  <c r="D83" i="16"/>
  <c r="C85" i="16"/>
  <c r="P85" i="16" s="1"/>
  <c r="C166" i="16"/>
  <c r="E59" i="34"/>
  <c r="E133" i="34" s="1"/>
  <c r="C61" i="34"/>
  <c r="T4" i="24"/>
  <c r="F79" i="24"/>
  <c r="F136" i="24" s="1"/>
  <c r="E128" i="24"/>
  <c r="C39" i="21"/>
  <c r="P39" i="21" s="1"/>
  <c r="C38" i="21"/>
  <c r="C61" i="20"/>
  <c r="G167" i="19"/>
  <c r="G165" i="19" s="1"/>
  <c r="G146" i="19"/>
  <c r="E6" i="24"/>
  <c r="U6" i="24"/>
  <c r="L35" i="24"/>
  <c r="G135" i="24"/>
  <c r="D169" i="24"/>
  <c r="C169" i="24" s="1"/>
  <c r="P169" i="24" s="1"/>
  <c r="C148" i="24"/>
  <c r="P148" i="24" s="1"/>
  <c r="C31" i="21"/>
  <c r="K135" i="21"/>
  <c r="P168" i="20"/>
  <c r="C37" i="20"/>
  <c r="C86" i="18"/>
  <c r="P86" i="18" s="1"/>
  <c r="C83" i="18"/>
  <c r="E138" i="18"/>
  <c r="E66" i="34"/>
  <c r="E161" i="34" s="1"/>
  <c r="E135" i="34"/>
  <c r="E134" i="34" s="1"/>
  <c r="F35" i="24"/>
  <c r="L38" i="24"/>
  <c r="C53" i="24"/>
  <c r="P53" i="24" s="1"/>
  <c r="D93" i="24"/>
  <c r="C93" i="24" s="1"/>
  <c r="D102" i="24"/>
  <c r="V101" i="24"/>
  <c r="V4" i="24" s="1"/>
  <c r="Z101" i="24"/>
  <c r="M8" i="24"/>
  <c r="F16" i="24"/>
  <c r="F130" i="24" s="1"/>
  <c r="D35" i="24"/>
  <c r="F38" i="24"/>
  <c r="M38" i="24"/>
  <c r="C133" i="24"/>
  <c r="P133" i="24" s="1"/>
  <c r="M61" i="24"/>
  <c r="M59" i="24" s="1"/>
  <c r="M133" i="24" s="1"/>
  <c r="U66" i="24"/>
  <c r="Y66" i="24"/>
  <c r="N93" i="24"/>
  <c r="N90" i="24" s="1"/>
  <c r="L101" i="24"/>
  <c r="L162" i="24" s="1"/>
  <c r="N102" i="24"/>
  <c r="K106" i="24"/>
  <c r="K140" i="24" s="1"/>
  <c r="G167" i="24"/>
  <c r="G165" i="24" s="1"/>
  <c r="G146" i="24"/>
  <c r="I127" i="24"/>
  <c r="C17" i="21"/>
  <c r="P17" i="21" s="1"/>
  <c r="M135" i="21"/>
  <c r="C85" i="21"/>
  <c r="P85" i="21" s="1"/>
  <c r="C91" i="21"/>
  <c r="P91" i="21" s="1"/>
  <c r="F129" i="21"/>
  <c r="G146" i="21"/>
  <c r="G144" i="21" s="1"/>
  <c r="C166" i="21"/>
  <c r="C19" i="20"/>
  <c r="P19" i="20" s="1"/>
  <c r="C73" i="20"/>
  <c r="P73" i="20" s="1"/>
  <c r="C57" i="19"/>
  <c r="P57" i="19" s="1"/>
  <c r="E161" i="19"/>
  <c r="E135" i="19"/>
  <c r="E134" i="19" s="1"/>
  <c r="E129" i="18"/>
  <c r="K129" i="18"/>
  <c r="N129" i="18"/>
  <c r="G130" i="18"/>
  <c r="F144" i="18"/>
  <c r="F167" i="15"/>
  <c r="F112" i="15"/>
  <c r="F146" i="15"/>
  <c r="M133" i="19"/>
  <c r="G161" i="19"/>
  <c r="C33" i="18"/>
  <c r="C53" i="18"/>
  <c r="P53" i="18" s="1"/>
  <c r="C17" i="17"/>
  <c r="P17" i="17" s="1"/>
  <c r="D16" i="17"/>
  <c r="M93" i="17"/>
  <c r="M90" i="17" s="1"/>
  <c r="C107" i="17"/>
  <c r="P107" i="17" s="1"/>
  <c r="D106" i="17"/>
  <c r="C76" i="16"/>
  <c r="P76" i="16" s="1"/>
  <c r="D74" i="16"/>
  <c r="C74" i="16" s="1"/>
  <c r="M102" i="16"/>
  <c r="M139" i="30"/>
  <c r="C59" i="24"/>
  <c r="C114" i="24"/>
  <c r="D145" i="24"/>
  <c r="C57" i="21"/>
  <c r="P57" i="21" s="1"/>
  <c r="C59" i="21"/>
  <c r="U66" i="21"/>
  <c r="Y66" i="21"/>
  <c r="Y4" i="21" s="1"/>
  <c r="C70" i="21"/>
  <c r="P70" i="21" s="1"/>
  <c r="D146" i="21"/>
  <c r="C146" i="21" s="1"/>
  <c r="C114" i="21"/>
  <c r="P114" i="21" s="1"/>
  <c r="D133" i="21"/>
  <c r="C133" i="21" s="1"/>
  <c r="P133" i="21" s="1"/>
  <c r="F166" i="21"/>
  <c r="F165" i="21" s="1"/>
  <c r="C48" i="20"/>
  <c r="C46" i="20"/>
  <c r="P61" i="20"/>
  <c r="P59" i="20" s="1"/>
  <c r="V66" i="20"/>
  <c r="V4" i="20" s="1"/>
  <c r="Z66" i="20"/>
  <c r="C75" i="20"/>
  <c r="C74" i="20"/>
  <c r="E162" i="20"/>
  <c r="W101" i="20"/>
  <c r="W4" i="20" s="1"/>
  <c r="AE101" i="20"/>
  <c r="C107" i="20"/>
  <c r="C141" i="20"/>
  <c r="P141" i="20" s="1"/>
  <c r="C109" i="20"/>
  <c r="P109" i="20" s="1"/>
  <c r="C113" i="20"/>
  <c r="P113" i="20" s="1"/>
  <c r="C112" i="20"/>
  <c r="D166" i="20"/>
  <c r="F130" i="19"/>
  <c r="L131" i="19"/>
  <c r="C74" i="19"/>
  <c r="K136" i="19"/>
  <c r="C91" i="19"/>
  <c r="P91" i="19" s="1"/>
  <c r="C90" i="19"/>
  <c r="C114" i="19"/>
  <c r="P114" i="19" s="1"/>
  <c r="D146" i="19"/>
  <c r="D167" i="19"/>
  <c r="C167" i="19" s="1"/>
  <c r="C166" i="19"/>
  <c r="C48" i="18"/>
  <c r="C46" i="18"/>
  <c r="U6" i="18"/>
  <c r="Y6" i="18"/>
  <c r="N133" i="18"/>
  <c r="K136" i="18"/>
  <c r="K139" i="18"/>
  <c r="D166" i="18"/>
  <c r="C113" i="18"/>
  <c r="P113" i="18" s="1"/>
  <c r="D112" i="18"/>
  <c r="C112" i="18" s="1"/>
  <c r="D145" i="18"/>
  <c r="C148" i="18"/>
  <c r="P148" i="18" s="1"/>
  <c r="D169" i="18"/>
  <c r="C169" i="18" s="1"/>
  <c r="P169" i="18" s="1"/>
  <c r="M8" i="17"/>
  <c r="C57" i="17"/>
  <c r="P57" i="17" s="1"/>
  <c r="D55" i="17"/>
  <c r="D133" i="17"/>
  <c r="C133" i="17" s="1"/>
  <c r="P133" i="17" s="1"/>
  <c r="C59" i="17"/>
  <c r="C70" i="17"/>
  <c r="P70" i="17" s="1"/>
  <c r="D69" i="17"/>
  <c r="C91" i="17"/>
  <c r="P91" i="17" s="1"/>
  <c r="J30" i="16"/>
  <c r="J6" i="16" s="1"/>
  <c r="C57" i="16"/>
  <c r="P57" i="16" s="1"/>
  <c r="D55" i="16"/>
  <c r="C55" i="16" s="1"/>
  <c r="G167" i="16"/>
  <c r="G112" i="16"/>
  <c r="G146" i="16"/>
  <c r="C145" i="16"/>
  <c r="T66" i="15"/>
  <c r="T4" i="15" s="1"/>
  <c r="X66" i="15"/>
  <c r="X4" i="15" s="1"/>
  <c r="C103" i="15"/>
  <c r="P103" i="15" s="1"/>
  <c r="D102" i="15"/>
  <c r="D144" i="15"/>
  <c r="C144" i="15" s="1"/>
  <c r="W66" i="14"/>
  <c r="W4" i="14" s="1"/>
  <c r="AE66" i="14"/>
  <c r="AE4" i="14" s="1"/>
  <c r="D83" i="37"/>
  <c r="L83" i="37"/>
  <c r="L80" i="37" s="1"/>
  <c r="E169" i="36"/>
  <c r="C19" i="30"/>
  <c r="P19" i="30" s="1"/>
  <c r="D16" i="30"/>
  <c r="C85" i="19"/>
  <c r="P85" i="19" s="1"/>
  <c r="M129" i="18"/>
  <c r="M139" i="18"/>
  <c r="D166" i="17"/>
  <c r="C113" i="17"/>
  <c r="P113" i="17" s="1"/>
  <c r="D112" i="17"/>
  <c r="C112" i="17" s="1"/>
  <c r="D145" i="17"/>
  <c r="C59" i="16"/>
  <c r="D133" i="16"/>
  <c r="C133" i="16" s="1"/>
  <c r="P133" i="16" s="1"/>
  <c r="M59" i="34"/>
  <c r="M133" i="34" s="1"/>
  <c r="C108" i="31"/>
  <c r="P108" i="31" s="1"/>
  <c r="D106" i="31"/>
  <c r="C107" i="30"/>
  <c r="P107" i="30" s="1"/>
  <c r="D106" i="30"/>
  <c r="C13" i="21"/>
  <c r="C15" i="21"/>
  <c r="P15" i="21" s="1"/>
  <c r="F130" i="21"/>
  <c r="L131" i="21"/>
  <c r="T6" i="21"/>
  <c r="T4" i="21" s="1"/>
  <c r="X6" i="21"/>
  <c r="X4" i="21" s="1"/>
  <c r="K132" i="21"/>
  <c r="N139" i="21"/>
  <c r="I127" i="21"/>
  <c r="W127" i="21"/>
  <c r="AE127" i="21"/>
  <c r="C33" i="20"/>
  <c r="C53" i="20"/>
  <c r="P53" i="20" s="1"/>
  <c r="C95" i="20"/>
  <c r="P95" i="20" s="1"/>
  <c r="C103" i="20"/>
  <c r="P103" i="20" s="1"/>
  <c r="F167" i="20"/>
  <c r="T127" i="20"/>
  <c r="X127" i="20"/>
  <c r="C31" i="19"/>
  <c r="V6" i="19"/>
  <c r="Z6" i="19"/>
  <c r="M132" i="19"/>
  <c r="C61" i="19"/>
  <c r="K135" i="19"/>
  <c r="U66" i="19"/>
  <c r="Y66" i="19"/>
  <c r="Y4" i="19" s="1"/>
  <c r="C70" i="19"/>
  <c r="P70" i="19" s="1"/>
  <c r="N162" i="19"/>
  <c r="F145" i="19"/>
  <c r="F144" i="19" s="1"/>
  <c r="F166" i="19"/>
  <c r="F165" i="19" s="1"/>
  <c r="C169" i="19"/>
  <c r="P169" i="19" s="1"/>
  <c r="C148" i="19"/>
  <c r="P148" i="19" s="1"/>
  <c r="C16" i="18"/>
  <c r="E162" i="18"/>
  <c r="C107" i="18"/>
  <c r="D141" i="18"/>
  <c r="C141" i="18" s="1"/>
  <c r="P141" i="18" s="1"/>
  <c r="C109" i="18"/>
  <c r="P109" i="18" s="1"/>
  <c r="V127" i="18"/>
  <c r="Z127" i="18"/>
  <c r="C12" i="17"/>
  <c r="P12" i="17" s="1"/>
  <c r="C31" i="17"/>
  <c r="H30" i="17"/>
  <c r="H6" i="17" s="1"/>
  <c r="F69" i="17"/>
  <c r="F68" i="17" s="1"/>
  <c r="F67" i="17" s="1"/>
  <c r="D148" i="17"/>
  <c r="E135" i="16"/>
  <c r="C70" i="16"/>
  <c r="D69" i="16"/>
  <c r="G66" i="15"/>
  <c r="G161" i="15" s="1"/>
  <c r="C71" i="15"/>
  <c r="P71" i="15" s="1"/>
  <c r="D69" i="15"/>
  <c r="C75" i="15"/>
  <c r="P75" i="15" s="1"/>
  <c r="D74" i="15"/>
  <c r="C74" i="15" s="1"/>
  <c r="P168" i="15"/>
  <c r="D55" i="14"/>
  <c r="C55" i="14" s="1"/>
  <c r="C57" i="14"/>
  <c r="P57" i="14" s="1"/>
  <c r="G167" i="14"/>
  <c r="G165" i="14" s="1"/>
  <c r="G112" i="14"/>
  <c r="G146" i="14"/>
  <c r="G144" i="14" s="1"/>
  <c r="N135" i="14"/>
  <c r="K135" i="37"/>
  <c r="E59" i="36"/>
  <c r="E133" i="36" s="1"/>
  <c r="C61" i="36"/>
  <c r="J66" i="35"/>
  <c r="K135" i="33"/>
  <c r="W4" i="18"/>
  <c r="C49" i="18"/>
  <c r="C51" i="18"/>
  <c r="P51" i="18" s="1"/>
  <c r="C61" i="18"/>
  <c r="L135" i="18"/>
  <c r="V66" i="18"/>
  <c r="Z66" i="18"/>
  <c r="C75" i="18"/>
  <c r="P75" i="18" s="1"/>
  <c r="C74" i="18"/>
  <c r="C95" i="18"/>
  <c r="P95" i="18" s="1"/>
  <c r="C103" i="18"/>
  <c r="P103" i="18" s="1"/>
  <c r="F167" i="18"/>
  <c r="F165" i="18" s="1"/>
  <c r="F112" i="18"/>
  <c r="N139" i="18"/>
  <c r="W66" i="17"/>
  <c r="W4" i="17" s="1"/>
  <c r="AE66" i="17"/>
  <c r="D83" i="17"/>
  <c r="C85" i="17"/>
  <c r="P85" i="17" s="1"/>
  <c r="E101" i="17"/>
  <c r="E162" i="17" s="1"/>
  <c r="E139" i="17"/>
  <c r="E138" i="17" s="1"/>
  <c r="G145" i="17"/>
  <c r="G144" i="17" s="1"/>
  <c r="G112" i="17"/>
  <c r="H30" i="16"/>
  <c r="H6" i="16" s="1"/>
  <c r="F165" i="16"/>
  <c r="F16" i="15"/>
  <c r="F130" i="15" s="1"/>
  <c r="D38" i="15"/>
  <c r="C38" i="15" s="1"/>
  <c r="C40" i="15"/>
  <c r="U6" i="15"/>
  <c r="Y6" i="15"/>
  <c r="N61" i="15"/>
  <c r="N59" i="15" s="1"/>
  <c r="N133" i="15" s="1"/>
  <c r="D93" i="15"/>
  <c r="C95" i="15"/>
  <c r="P95" i="15" s="1"/>
  <c r="L102" i="15"/>
  <c r="E138" i="15"/>
  <c r="C31" i="14"/>
  <c r="C19" i="37"/>
  <c r="P19" i="37" s="1"/>
  <c r="D16" i="37"/>
  <c r="C148" i="37"/>
  <c r="P148" i="37" s="1"/>
  <c r="D169" i="37"/>
  <c r="C169" i="37" s="1"/>
  <c r="P169" i="37" s="1"/>
  <c r="N135" i="36"/>
  <c r="D83" i="36"/>
  <c r="C85" i="36"/>
  <c r="P85" i="36" s="1"/>
  <c r="L90" i="36"/>
  <c r="C19" i="35"/>
  <c r="P19" i="35" s="1"/>
  <c r="D16" i="35"/>
  <c r="C81" i="35"/>
  <c r="P81" i="35" s="1"/>
  <c r="AE4" i="34"/>
  <c r="C31" i="34"/>
  <c r="P168" i="33"/>
  <c r="D148" i="32"/>
  <c r="K139" i="29"/>
  <c r="C145" i="27"/>
  <c r="C34" i="18"/>
  <c r="E136" i="18"/>
  <c r="U101" i="18"/>
  <c r="Y101" i="18"/>
  <c r="J127" i="18"/>
  <c r="E165" i="18"/>
  <c r="E7" i="17"/>
  <c r="K8" i="17"/>
  <c r="D13" i="17"/>
  <c r="C13" i="17" s="1"/>
  <c r="C15" i="17"/>
  <c r="F16" i="17"/>
  <c r="F130" i="17" s="1"/>
  <c r="D74" i="17"/>
  <c r="C74" i="17" s="1"/>
  <c r="K93" i="17"/>
  <c r="K90" i="17" s="1"/>
  <c r="M139" i="17"/>
  <c r="D141" i="17"/>
  <c r="C141" i="17" s="1"/>
  <c r="P141" i="17" s="1"/>
  <c r="C109" i="17"/>
  <c r="P109" i="17" s="1"/>
  <c r="G166" i="17"/>
  <c r="G165" i="17" s="1"/>
  <c r="C54" i="16"/>
  <c r="P54" i="16" s="1"/>
  <c r="W66" i="16"/>
  <c r="W4" i="16" s="1"/>
  <c r="AE66" i="16"/>
  <c r="AE4" i="16" s="1"/>
  <c r="J79" i="16"/>
  <c r="J66" i="16" s="1"/>
  <c r="P166" i="16"/>
  <c r="D146" i="16"/>
  <c r="C146" i="16" s="1"/>
  <c r="C114" i="16"/>
  <c r="P114" i="16" s="1"/>
  <c r="D112" i="16"/>
  <c r="C112" i="16" s="1"/>
  <c r="D167" i="16"/>
  <c r="C167" i="16" s="1"/>
  <c r="J6" i="15"/>
  <c r="G16" i="15"/>
  <c r="G130" i="15" s="1"/>
  <c r="C48" i="15"/>
  <c r="D46" i="15"/>
  <c r="C46" i="15" s="1"/>
  <c r="P61" i="14"/>
  <c r="P59" i="14" s="1"/>
  <c r="G16" i="14"/>
  <c r="G130" i="14" s="1"/>
  <c r="P31" i="14"/>
  <c r="C54" i="14"/>
  <c r="P54" i="14" s="1"/>
  <c r="C76" i="14"/>
  <c r="P76" i="14" s="1"/>
  <c r="D74" i="14"/>
  <c r="C74" i="14" s="1"/>
  <c r="C114" i="14"/>
  <c r="P114" i="14" s="1"/>
  <c r="D146" i="14"/>
  <c r="C146" i="14" s="1"/>
  <c r="D112" i="14"/>
  <c r="C112" i="14" s="1"/>
  <c r="D167" i="14"/>
  <c r="C167" i="14" s="1"/>
  <c r="C48" i="37"/>
  <c r="D46" i="37"/>
  <c r="C46" i="37" s="1"/>
  <c r="C53" i="37"/>
  <c r="P53" i="37" s="1"/>
  <c r="D59" i="37"/>
  <c r="C61" i="37"/>
  <c r="C95" i="37"/>
  <c r="P95" i="37" s="1"/>
  <c r="D93" i="37"/>
  <c r="G135" i="36"/>
  <c r="E66" i="36"/>
  <c r="E161" i="36" s="1"/>
  <c r="E135" i="36"/>
  <c r="E134" i="36" s="1"/>
  <c r="C70" i="36"/>
  <c r="P70" i="36" s="1"/>
  <c r="D69" i="36"/>
  <c r="W6" i="35"/>
  <c r="AE6" i="35"/>
  <c r="F146" i="33"/>
  <c r="F144" i="33" s="1"/>
  <c r="F167" i="33"/>
  <c r="F112" i="33"/>
  <c r="E101" i="32"/>
  <c r="E162" i="32" s="1"/>
  <c r="E139" i="32"/>
  <c r="E138" i="32" s="1"/>
  <c r="C107" i="32"/>
  <c r="D106" i="32"/>
  <c r="D166" i="32"/>
  <c r="C113" i="32"/>
  <c r="P113" i="32" s="1"/>
  <c r="D112" i="32"/>
  <c r="C112" i="32" s="1"/>
  <c r="D145" i="32"/>
  <c r="D55" i="28"/>
  <c r="C55" i="28" s="1"/>
  <c r="J30" i="14"/>
  <c r="E135" i="14"/>
  <c r="C70" i="14"/>
  <c r="P70" i="14" s="1"/>
  <c r="D69" i="14"/>
  <c r="C85" i="14"/>
  <c r="P85" i="14" s="1"/>
  <c r="D83" i="14"/>
  <c r="C148" i="14"/>
  <c r="P148" i="14" s="1"/>
  <c r="T4" i="37"/>
  <c r="I6" i="37"/>
  <c r="D49" i="37"/>
  <c r="C49" i="37" s="1"/>
  <c r="C51" i="37"/>
  <c r="P51" i="37" s="1"/>
  <c r="N55" i="37"/>
  <c r="N52" i="37" s="1"/>
  <c r="N132" i="37" s="1"/>
  <c r="G55" i="37"/>
  <c r="G52" i="37" s="1"/>
  <c r="G132" i="37" s="1"/>
  <c r="L61" i="37"/>
  <c r="L59" i="37" s="1"/>
  <c r="L133" i="37" s="1"/>
  <c r="N135" i="37"/>
  <c r="M69" i="37"/>
  <c r="M93" i="37"/>
  <c r="M90" i="37" s="1"/>
  <c r="C103" i="37"/>
  <c r="P103" i="37" s="1"/>
  <c r="D102" i="37"/>
  <c r="N102" i="37"/>
  <c r="F144" i="37"/>
  <c r="D35" i="36"/>
  <c r="U66" i="36"/>
  <c r="U4" i="36" s="1"/>
  <c r="Y66" i="36"/>
  <c r="Y4" i="36" s="1"/>
  <c r="J66" i="36"/>
  <c r="F101" i="36"/>
  <c r="J101" i="36"/>
  <c r="C166" i="36"/>
  <c r="J6" i="35"/>
  <c r="G16" i="35"/>
  <c r="G130" i="35" s="1"/>
  <c r="D38" i="35"/>
  <c r="C38" i="35" s="1"/>
  <c r="C40" i="35"/>
  <c r="P40" i="35" s="1"/>
  <c r="N135" i="35"/>
  <c r="F167" i="35"/>
  <c r="F112" i="35"/>
  <c r="F146" i="35"/>
  <c r="I6" i="34"/>
  <c r="C85" i="34"/>
  <c r="P85" i="34" s="1"/>
  <c r="D83" i="34"/>
  <c r="D106" i="34"/>
  <c r="L135" i="33"/>
  <c r="C71" i="33"/>
  <c r="P71" i="33" s="1"/>
  <c r="D69" i="33"/>
  <c r="C75" i="33"/>
  <c r="P75" i="33" s="1"/>
  <c r="D74" i="33"/>
  <c r="C74" i="33" s="1"/>
  <c r="E138" i="33"/>
  <c r="T66" i="32"/>
  <c r="T4" i="32" s="1"/>
  <c r="X66" i="32"/>
  <c r="G145" i="32"/>
  <c r="G112" i="32"/>
  <c r="G166" i="32"/>
  <c r="G165" i="32" s="1"/>
  <c r="H79" i="30"/>
  <c r="E101" i="29"/>
  <c r="E162" i="29" s="1"/>
  <c r="E139" i="29"/>
  <c r="E138" i="29" s="1"/>
  <c r="N59" i="37"/>
  <c r="N133" i="37" s="1"/>
  <c r="G135" i="37"/>
  <c r="C71" i="37"/>
  <c r="P71" i="37" s="1"/>
  <c r="D69" i="37"/>
  <c r="C75" i="37"/>
  <c r="P75" i="37" s="1"/>
  <c r="D74" i="37"/>
  <c r="C74" i="37" s="1"/>
  <c r="F167" i="37"/>
  <c r="F112" i="37"/>
  <c r="J30" i="36"/>
  <c r="J6" i="36" s="1"/>
  <c r="C76" i="36"/>
  <c r="P76" i="36" s="1"/>
  <c r="D74" i="36"/>
  <c r="C74" i="36" s="1"/>
  <c r="C48" i="35"/>
  <c r="D46" i="35"/>
  <c r="C46" i="35" s="1"/>
  <c r="E135" i="35"/>
  <c r="K80" i="35"/>
  <c r="C19" i="33"/>
  <c r="P19" i="33" s="1"/>
  <c r="D16" i="33"/>
  <c r="G135" i="33"/>
  <c r="D59" i="32"/>
  <c r="C61" i="32"/>
  <c r="N61" i="32"/>
  <c r="N59" i="32" s="1"/>
  <c r="N133" i="32" s="1"/>
  <c r="N129" i="31"/>
  <c r="W4" i="31"/>
  <c r="C166" i="26"/>
  <c r="V127" i="17"/>
  <c r="Z127" i="17"/>
  <c r="F144" i="17"/>
  <c r="M8" i="16"/>
  <c r="M7" i="16" s="1"/>
  <c r="C17" i="16"/>
  <c r="P17" i="16" s="1"/>
  <c r="D16" i="16"/>
  <c r="V6" i="16"/>
  <c r="V4" i="16" s="1"/>
  <c r="Z6" i="16"/>
  <c r="Z4" i="16" s="1"/>
  <c r="C61" i="16"/>
  <c r="H79" i="16"/>
  <c r="H66" i="16" s="1"/>
  <c r="C91" i="16"/>
  <c r="P91" i="16" s="1"/>
  <c r="F112" i="16"/>
  <c r="U127" i="16"/>
  <c r="Y127" i="16"/>
  <c r="D35" i="15"/>
  <c r="C37" i="15"/>
  <c r="P37" i="15" s="1"/>
  <c r="C51" i="15"/>
  <c r="P51" i="15" s="1"/>
  <c r="D49" i="15"/>
  <c r="C49" i="15" s="1"/>
  <c r="C61" i="15"/>
  <c r="D59" i="15"/>
  <c r="J66" i="15"/>
  <c r="I79" i="15"/>
  <c r="I66" i="15" s="1"/>
  <c r="I4" i="15" s="1"/>
  <c r="C81" i="15"/>
  <c r="P81" i="15" s="1"/>
  <c r="E101" i="15"/>
  <c r="E162" i="15" s="1"/>
  <c r="I101" i="15"/>
  <c r="W101" i="15"/>
  <c r="AE101" i="15"/>
  <c r="AE4" i="15" s="1"/>
  <c r="C107" i="15"/>
  <c r="D106" i="15"/>
  <c r="D141" i="15"/>
  <c r="C141" i="15" s="1"/>
  <c r="P141" i="15" s="1"/>
  <c r="C109" i="15"/>
  <c r="P109" i="15" s="1"/>
  <c r="C113" i="15"/>
  <c r="P113" i="15" s="1"/>
  <c r="D112" i="15"/>
  <c r="C112" i="15" s="1"/>
  <c r="D166" i="15"/>
  <c r="H127" i="15"/>
  <c r="J6" i="14"/>
  <c r="E7" i="14"/>
  <c r="F16" i="14"/>
  <c r="F130" i="14" s="1"/>
  <c r="T6" i="14"/>
  <c r="T4" i="14" s="1"/>
  <c r="X6" i="14"/>
  <c r="X4" i="14" s="1"/>
  <c r="F69" i="14"/>
  <c r="N139" i="14"/>
  <c r="I127" i="14"/>
  <c r="W127" i="14"/>
  <c r="AE127" i="14"/>
  <c r="E6" i="37"/>
  <c r="D8" i="37"/>
  <c r="N8" i="37"/>
  <c r="C33" i="37"/>
  <c r="D31" i="37"/>
  <c r="J66" i="37"/>
  <c r="I79" i="37"/>
  <c r="I66" i="37" s="1"/>
  <c r="C81" i="37"/>
  <c r="P81" i="37" s="1"/>
  <c r="K90" i="37"/>
  <c r="E101" i="37"/>
  <c r="E162" i="37" s="1"/>
  <c r="I101" i="37"/>
  <c r="W101" i="37"/>
  <c r="AE101" i="37"/>
  <c r="AE4" i="37" s="1"/>
  <c r="C107" i="37"/>
  <c r="P107" i="37" s="1"/>
  <c r="D106" i="37"/>
  <c r="D141" i="37"/>
  <c r="C141" i="37" s="1"/>
  <c r="P141" i="37" s="1"/>
  <c r="C109" i="37"/>
  <c r="P109" i="37" s="1"/>
  <c r="D166" i="37"/>
  <c r="C113" i="37"/>
  <c r="P113" i="37" s="1"/>
  <c r="D112" i="37"/>
  <c r="C112" i="37" s="1"/>
  <c r="H127" i="37"/>
  <c r="M8" i="36"/>
  <c r="M7" i="36" s="1"/>
  <c r="T6" i="36"/>
  <c r="T4" i="36" s="1"/>
  <c r="X6" i="36"/>
  <c r="X4" i="36" s="1"/>
  <c r="C17" i="36"/>
  <c r="P17" i="36" s="1"/>
  <c r="D16" i="36"/>
  <c r="C57" i="36"/>
  <c r="P57" i="36" s="1"/>
  <c r="D55" i="36"/>
  <c r="C59" i="36"/>
  <c r="F69" i="36"/>
  <c r="F68" i="36" s="1"/>
  <c r="F67" i="36" s="1"/>
  <c r="G167" i="36"/>
  <c r="G112" i="36"/>
  <c r="E129" i="35"/>
  <c r="E128" i="35" s="1"/>
  <c r="D8" i="35"/>
  <c r="N8" i="35"/>
  <c r="C33" i="35"/>
  <c r="D31" i="35"/>
  <c r="C53" i="35"/>
  <c r="P53" i="35" s="1"/>
  <c r="L52" i="35"/>
  <c r="L132" i="35" s="1"/>
  <c r="D55" i="35"/>
  <c r="C55" i="35" s="1"/>
  <c r="T66" i="35"/>
  <c r="T4" i="35" s="1"/>
  <c r="X66" i="35"/>
  <c r="X4" i="35" s="1"/>
  <c r="M69" i="35"/>
  <c r="D93" i="35"/>
  <c r="C95" i="35"/>
  <c r="P95" i="35" s="1"/>
  <c r="L102" i="35"/>
  <c r="E138" i="35"/>
  <c r="P49" i="34"/>
  <c r="C133" i="34"/>
  <c r="P133" i="34" s="1"/>
  <c r="C76" i="34"/>
  <c r="P76" i="34" s="1"/>
  <c r="D74" i="34"/>
  <c r="C74" i="34" s="1"/>
  <c r="L83" i="34"/>
  <c r="L80" i="34" s="1"/>
  <c r="L93" i="34"/>
  <c r="L90" i="34" s="1"/>
  <c r="F101" i="34"/>
  <c r="J101" i="34"/>
  <c r="F145" i="34"/>
  <c r="F166" i="34"/>
  <c r="T4" i="33"/>
  <c r="I6" i="33"/>
  <c r="D49" i="33"/>
  <c r="C49" i="33" s="1"/>
  <c r="C51" i="33"/>
  <c r="P51" i="33" s="1"/>
  <c r="N55" i="33"/>
  <c r="N52" i="33" s="1"/>
  <c r="N132" i="33" s="1"/>
  <c r="G55" i="33"/>
  <c r="G52" i="33" s="1"/>
  <c r="L61" i="33"/>
  <c r="L59" i="33" s="1"/>
  <c r="L133" i="33" s="1"/>
  <c r="N135" i="33"/>
  <c r="M69" i="33"/>
  <c r="M93" i="33"/>
  <c r="M90" i="33" s="1"/>
  <c r="C103" i="33"/>
  <c r="P103" i="33" s="1"/>
  <c r="D102" i="33"/>
  <c r="N102" i="33"/>
  <c r="D49" i="32"/>
  <c r="C49" i="32" s="1"/>
  <c r="C51" i="32"/>
  <c r="P51" i="32" s="1"/>
  <c r="D38" i="30"/>
  <c r="C38" i="30" s="1"/>
  <c r="C40" i="30"/>
  <c r="P40" i="30" s="1"/>
  <c r="H66" i="30"/>
  <c r="H4" i="30" s="1"/>
  <c r="C14" i="29"/>
  <c r="P14" i="29" s="1"/>
  <c r="C13" i="29"/>
  <c r="L135" i="29"/>
  <c r="C21" i="28"/>
  <c r="P21" i="28" s="1"/>
  <c r="D16" i="28"/>
  <c r="C95" i="17"/>
  <c r="P95" i="17" s="1"/>
  <c r="D93" i="17"/>
  <c r="C93" i="17" s="1"/>
  <c r="C103" i="17"/>
  <c r="P103" i="17" s="1"/>
  <c r="D102" i="17"/>
  <c r="F167" i="17"/>
  <c r="F165" i="17" s="1"/>
  <c r="F112" i="17"/>
  <c r="T127" i="17"/>
  <c r="X127" i="17"/>
  <c r="E165" i="17"/>
  <c r="E7" i="16"/>
  <c r="D13" i="16"/>
  <c r="C13" i="16" s="1"/>
  <c r="C15" i="16"/>
  <c r="T6" i="16"/>
  <c r="X6" i="16"/>
  <c r="F69" i="16"/>
  <c r="I127" i="16"/>
  <c r="W127" i="16"/>
  <c r="AE127" i="16"/>
  <c r="C33" i="15"/>
  <c r="D31" i="15"/>
  <c r="C53" i="15"/>
  <c r="P53" i="15" s="1"/>
  <c r="E79" i="15"/>
  <c r="G101" i="15"/>
  <c r="U101" i="15"/>
  <c r="Y101" i="15"/>
  <c r="J127" i="15"/>
  <c r="E129" i="15"/>
  <c r="D148" i="15"/>
  <c r="G166" i="15"/>
  <c r="H6" i="14"/>
  <c r="C17" i="14"/>
  <c r="P17" i="14" s="1"/>
  <c r="D16" i="14"/>
  <c r="V6" i="14"/>
  <c r="Z6" i="14"/>
  <c r="I66" i="14"/>
  <c r="H79" i="14"/>
  <c r="C91" i="14"/>
  <c r="P91" i="14" s="1"/>
  <c r="U127" i="14"/>
  <c r="Y127" i="14"/>
  <c r="C169" i="14"/>
  <c r="P169" i="14" s="1"/>
  <c r="L8" i="37"/>
  <c r="E79" i="37"/>
  <c r="G101" i="37"/>
  <c r="U101" i="37"/>
  <c r="U4" i="37" s="1"/>
  <c r="Y101" i="37"/>
  <c r="Y4" i="37" s="1"/>
  <c r="J127" i="37"/>
  <c r="E128" i="37"/>
  <c r="E165" i="37"/>
  <c r="E7" i="36"/>
  <c r="D13" i="36"/>
  <c r="C13" i="36" s="1"/>
  <c r="C15" i="36"/>
  <c r="P15" i="36" s="1"/>
  <c r="H79" i="36"/>
  <c r="H66" i="36" s="1"/>
  <c r="C91" i="36"/>
  <c r="P91" i="36" s="1"/>
  <c r="D146" i="36"/>
  <c r="C146" i="36" s="1"/>
  <c r="P146" i="36" s="1"/>
  <c r="C114" i="36"/>
  <c r="P114" i="36" s="1"/>
  <c r="C133" i="36"/>
  <c r="P133" i="36" s="1"/>
  <c r="L8" i="35"/>
  <c r="L7" i="35" s="1"/>
  <c r="D35" i="35"/>
  <c r="C37" i="35"/>
  <c r="P37" i="35" s="1"/>
  <c r="C51" i="35"/>
  <c r="D49" i="35"/>
  <c r="C49" i="35" s="1"/>
  <c r="L59" i="35"/>
  <c r="L133" i="35" s="1"/>
  <c r="C61" i="35"/>
  <c r="D59" i="35"/>
  <c r="C75" i="35"/>
  <c r="D74" i="35"/>
  <c r="C74" i="35" s="1"/>
  <c r="M93" i="35"/>
  <c r="M90" i="35" s="1"/>
  <c r="K93" i="35"/>
  <c r="K90" i="35" s="1"/>
  <c r="C103" i="35"/>
  <c r="P103" i="35" s="1"/>
  <c r="D102" i="35"/>
  <c r="N102" i="35"/>
  <c r="J66" i="34"/>
  <c r="H101" i="34"/>
  <c r="D38" i="33"/>
  <c r="C48" i="33"/>
  <c r="D46" i="33"/>
  <c r="C46" i="33" s="1"/>
  <c r="C53" i="33"/>
  <c r="P53" i="33" s="1"/>
  <c r="D59" i="33"/>
  <c r="C61" i="33"/>
  <c r="C95" i="33"/>
  <c r="P95" i="33" s="1"/>
  <c r="D93" i="33"/>
  <c r="L102" i="33"/>
  <c r="C8" i="32"/>
  <c r="C37" i="32"/>
  <c r="P37" i="32" s="1"/>
  <c r="D35" i="32"/>
  <c r="C53" i="32"/>
  <c r="P53" i="32" s="1"/>
  <c r="N135" i="31"/>
  <c r="E101" i="35"/>
  <c r="E162" i="35" s="1"/>
  <c r="I101" i="35"/>
  <c r="W101" i="35"/>
  <c r="AE101" i="35"/>
  <c r="C107" i="35"/>
  <c r="D106" i="35"/>
  <c r="D141" i="35"/>
  <c r="C141" i="35" s="1"/>
  <c r="P141" i="35" s="1"/>
  <c r="C109" i="35"/>
  <c r="P109" i="35" s="1"/>
  <c r="C113" i="35"/>
  <c r="P113" i="35" s="1"/>
  <c r="D112" i="35"/>
  <c r="C112" i="35" s="1"/>
  <c r="D166" i="35"/>
  <c r="H127" i="35"/>
  <c r="J6" i="34"/>
  <c r="E7" i="34"/>
  <c r="K8" i="34"/>
  <c r="K7" i="34" s="1"/>
  <c r="V6" i="34"/>
  <c r="Z6" i="34"/>
  <c r="F16" i="34"/>
  <c r="F130" i="34" s="1"/>
  <c r="D35" i="34"/>
  <c r="H79" i="34"/>
  <c r="H66" i="34" s="1"/>
  <c r="C91" i="34"/>
  <c r="P91" i="34" s="1"/>
  <c r="C114" i="34"/>
  <c r="P114" i="34" s="1"/>
  <c r="D146" i="34"/>
  <c r="C146" i="34" s="1"/>
  <c r="D8" i="33"/>
  <c r="N8" i="33"/>
  <c r="N7" i="33" s="1"/>
  <c r="C33" i="33"/>
  <c r="D31" i="33"/>
  <c r="I79" i="33"/>
  <c r="I66" i="33" s="1"/>
  <c r="C81" i="33"/>
  <c r="P81" i="33" s="1"/>
  <c r="E101" i="33"/>
  <c r="E162" i="33" s="1"/>
  <c r="I101" i="33"/>
  <c r="W101" i="33"/>
  <c r="AE101" i="33"/>
  <c r="AE4" i="33" s="1"/>
  <c r="C107" i="33"/>
  <c r="D106" i="33"/>
  <c r="D141" i="33"/>
  <c r="C141" i="33" s="1"/>
  <c r="P141" i="33" s="1"/>
  <c r="C109" i="33"/>
  <c r="P109" i="33" s="1"/>
  <c r="D145" i="33"/>
  <c r="D166" i="33"/>
  <c r="C113" i="33"/>
  <c r="P113" i="33" s="1"/>
  <c r="D112" i="33"/>
  <c r="C112" i="33" s="1"/>
  <c r="H127" i="33"/>
  <c r="N8" i="32"/>
  <c r="N7" i="32" s="1"/>
  <c r="C33" i="32"/>
  <c r="D31" i="32"/>
  <c r="H66" i="32"/>
  <c r="C71" i="32"/>
  <c r="P71" i="32" s="1"/>
  <c r="D69" i="32"/>
  <c r="C75" i="32"/>
  <c r="D74" i="32"/>
  <c r="C74" i="32" s="1"/>
  <c r="N83" i="32"/>
  <c r="N80" i="32" s="1"/>
  <c r="D141" i="32"/>
  <c r="C141" i="32" s="1"/>
  <c r="P141" i="32" s="1"/>
  <c r="C109" i="32"/>
  <c r="P109" i="32" s="1"/>
  <c r="E129" i="32"/>
  <c r="H30" i="31"/>
  <c r="H6" i="31" s="1"/>
  <c r="M52" i="31"/>
  <c r="M132" i="31" s="1"/>
  <c r="G135" i="31"/>
  <c r="C70" i="31"/>
  <c r="P70" i="31" s="1"/>
  <c r="D69" i="31"/>
  <c r="J79" i="31"/>
  <c r="J66" i="31" s="1"/>
  <c r="D83" i="31"/>
  <c r="C85" i="31"/>
  <c r="P85" i="31" s="1"/>
  <c r="N93" i="31"/>
  <c r="N90" i="31" s="1"/>
  <c r="M59" i="30"/>
  <c r="M133" i="30" s="1"/>
  <c r="C81" i="30"/>
  <c r="P81" i="30" s="1"/>
  <c r="N90" i="30"/>
  <c r="D93" i="30"/>
  <c r="C95" i="30"/>
  <c r="P95" i="30" s="1"/>
  <c r="L102" i="30"/>
  <c r="W127" i="30"/>
  <c r="C9" i="29"/>
  <c r="P9" i="29" s="1"/>
  <c r="D8" i="29"/>
  <c r="L8" i="29"/>
  <c r="C33" i="29"/>
  <c r="D31" i="29"/>
  <c r="C51" i="29"/>
  <c r="D49" i="29"/>
  <c r="C49" i="29" s="1"/>
  <c r="C61" i="29"/>
  <c r="D59" i="29"/>
  <c r="K135" i="29"/>
  <c r="G145" i="29"/>
  <c r="G166" i="29"/>
  <c r="G165" i="29" s="1"/>
  <c r="G112" i="29"/>
  <c r="E101" i="28"/>
  <c r="E162" i="28" s="1"/>
  <c r="E139" i="28"/>
  <c r="E138" i="28" s="1"/>
  <c r="N135" i="26"/>
  <c r="C76" i="26"/>
  <c r="D74" i="26"/>
  <c r="C74" i="26" s="1"/>
  <c r="G101" i="35"/>
  <c r="U101" i="35"/>
  <c r="Y101" i="35"/>
  <c r="J127" i="35"/>
  <c r="D148" i="35"/>
  <c r="G166" i="35"/>
  <c r="H6" i="34"/>
  <c r="C17" i="34"/>
  <c r="P17" i="34" s="1"/>
  <c r="D16" i="34"/>
  <c r="D55" i="34"/>
  <c r="C57" i="34"/>
  <c r="P57" i="34" s="1"/>
  <c r="C59" i="34"/>
  <c r="F69" i="34"/>
  <c r="G167" i="34"/>
  <c r="G165" i="34" s="1"/>
  <c r="G112" i="34"/>
  <c r="F7" i="33"/>
  <c r="L8" i="33"/>
  <c r="L7" i="33" s="1"/>
  <c r="E79" i="33"/>
  <c r="G101" i="33"/>
  <c r="U101" i="33"/>
  <c r="U4" i="33" s="1"/>
  <c r="Y101" i="33"/>
  <c r="Y4" i="33" s="1"/>
  <c r="G166" i="33"/>
  <c r="G165" i="33" s="1"/>
  <c r="G145" i="33"/>
  <c r="D148" i="33"/>
  <c r="C116" i="33"/>
  <c r="P116" i="33" s="1"/>
  <c r="J127" i="33"/>
  <c r="P168" i="32"/>
  <c r="M69" i="32"/>
  <c r="J30" i="31"/>
  <c r="J6" i="31" s="1"/>
  <c r="C76" i="31"/>
  <c r="P76" i="31" s="1"/>
  <c r="D74" i="31"/>
  <c r="C74" i="31" s="1"/>
  <c r="L80" i="31"/>
  <c r="E30" i="30"/>
  <c r="E131" i="30" s="1"/>
  <c r="I30" i="30"/>
  <c r="I6" i="30" s="1"/>
  <c r="C48" i="30"/>
  <c r="D46" i="30"/>
  <c r="C46" i="30" s="1"/>
  <c r="C103" i="30"/>
  <c r="P103" i="30" s="1"/>
  <c r="D102" i="30"/>
  <c r="N102" i="30"/>
  <c r="F166" i="30"/>
  <c r="F145" i="30"/>
  <c r="F112" i="30"/>
  <c r="F146" i="30"/>
  <c r="F167" i="30"/>
  <c r="G135" i="29"/>
  <c r="C107" i="29"/>
  <c r="P107" i="29" s="1"/>
  <c r="D106" i="29"/>
  <c r="C113" i="29"/>
  <c r="P113" i="29" s="1"/>
  <c r="D112" i="29"/>
  <c r="C112" i="29" s="1"/>
  <c r="D166" i="29"/>
  <c r="D145" i="29"/>
  <c r="C116" i="29"/>
  <c r="P116" i="29" s="1"/>
  <c r="D148" i="29"/>
  <c r="C33" i="28"/>
  <c r="D31" i="28"/>
  <c r="K139" i="28"/>
  <c r="K138" i="28" s="1"/>
  <c r="K101" i="28"/>
  <c r="K162" i="28" s="1"/>
  <c r="D167" i="33"/>
  <c r="C167" i="33" s="1"/>
  <c r="Y4" i="32"/>
  <c r="P61" i="32"/>
  <c r="I79" i="32"/>
  <c r="I66" i="32" s="1"/>
  <c r="C81" i="32"/>
  <c r="P81" i="32" s="1"/>
  <c r="V127" i="32"/>
  <c r="Z127" i="32"/>
  <c r="F144" i="32"/>
  <c r="M8" i="31"/>
  <c r="M7" i="31" s="1"/>
  <c r="C17" i="31"/>
  <c r="P17" i="31" s="1"/>
  <c r="D16" i="31"/>
  <c r="G52" i="31"/>
  <c r="G132" i="31" s="1"/>
  <c r="C57" i="31"/>
  <c r="D55" i="31"/>
  <c r="C59" i="31"/>
  <c r="F69" i="31"/>
  <c r="F68" i="31" s="1"/>
  <c r="F67" i="31" s="1"/>
  <c r="E129" i="30"/>
  <c r="D8" i="30"/>
  <c r="N8" i="30"/>
  <c r="C33" i="30"/>
  <c r="D31" i="30"/>
  <c r="C53" i="30"/>
  <c r="P53" i="30" s="1"/>
  <c r="D55" i="30"/>
  <c r="C55" i="30" s="1"/>
  <c r="T66" i="30"/>
  <c r="T4" i="30" s="1"/>
  <c r="X66" i="30"/>
  <c r="X4" i="30" s="1"/>
  <c r="M69" i="30"/>
  <c r="N80" i="30"/>
  <c r="E139" i="30"/>
  <c r="E138" i="30" s="1"/>
  <c r="E101" i="30"/>
  <c r="E162" i="30" s="1"/>
  <c r="I101" i="30"/>
  <c r="T6" i="29"/>
  <c r="X6" i="29"/>
  <c r="C53" i="29"/>
  <c r="P53" i="29" s="1"/>
  <c r="T66" i="29"/>
  <c r="X66" i="29"/>
  <c r="M69" i="29"/>
  <c r="M93" i="29"/>
  <c r="M90" i="29" s="1"/>
  <c r="C8" i="28"/>
  <c r="L8" i="28"/>
  <c r="N61" i="28"/>
  <c r="N59" i="28" s="1"/>
  <c r="N133" i="28" s="1"/>
  <c r="T66" i="28"/>
  <c r="X66" i="28"/>
  <c r="X4" i="28" s="1"/>
  <c r="N135" i="28"/>
  <c r="D141" i="28"/>
  <c r="C141" i="28" s="1"/>
  <c r="P141" i="28" s="1"/>
  <c r="C109" i="28"/>
  <c r="P109" i="28" s="1"/>
  <c r="N141" i="28"/>
  <c r="L129" i="27"/>
  <c r="M8" i="27"/>
  <c r="M7" i="27" s="1"/>
  <c r="C17" i="27"/>
  <c r="P17" i="27" s="1"/>
  <c r="D16" i="27"/>
  <c r="C39" i="27"/>
  <c r="P39" i="27" s="1"/>
  <c r="D38" i="27"/>
  <c r="C38" i="27" s="1"/>
  <c r="D55" i="27"/>
  <c r="C57" i="27"/>
  <c r="F166" i="33"/>
  <c r="E30" i="32"/>
  <c r="E131" i="32" s="1"/>
  <c r="I30" i="32"/>
  <c r="I6" i="32" s="1"/>
  <c r="C40" i="32"/>
  <c r="D38" i="32"/>
  <c r="C38" i="32" s="1"/>
  <c r="C48" i="32"/>
  <c r="D46" i="32"/>
  <c r="C46" i="32" s="1"/>
  <c r="W4" i="32"/>
  <c r="E79" i="32"/>
  <c r="C95" i="32"/>
  <c r="P95" i="32" s="1"/>
  <c r="D93" i="32"/>
  <c r="C103" i="32"/>
  <c r="P103" i="32" s="1"/>
  <c r="D102" i="32"/>
  <c r="F167" i="32"/>
  <c r="F112" i="32"/>
  <c r="T127" i="32"/>
  <c r="X127" i="32"/>
  <c r="E165" i="32"/>
  <c r="E7" i="31"/>
  <c r="C15" i="31"/>
  <c r="P15" i="31" s="1"/>
  <c r="H79" i="31"/>
  <c r="C91" i="31"/>
  <c r="P91" i="31" s="1"/>
  <c r="F7" i="30"/>
  <c r="L8" i="30"/>
  <c r="L7" i="30" s="1"/>
  <c r="D35" i="30"/>
  <c r="C37" i="30"/>
  <c r="P37" i="30" s="1"/>
  <c r="C51" i="30"/>
  <c r="P51" i="30" s="1"/>
  <c r="D49" i="30"/>
  <c r="C49" i="30" s="1"/>
  <c r="C61" i="30"/>
  <c r="D59" i="30"/>
  <c r="C75" i="30"/>
  <c r="D74" i="30"/>
  <c r="C74" i="30" s="1"/>
  <c r="H6" i="29"/>
  <c r="D35" i="29"/>
  <c r="C37" i="29"/>
  <c r="P37" i="29" s="1"/>
  <c r="N55" i="29"/>
  <c r="N52" i="29" s="1"/>
  <c r="N132" i="29" s="1"/>
  <c r="V66" i="29"/>
  <c r="V4" i="29" s="1"/>
  <c r="Z66" i="29"/>
  <c r="Z4" i="29" s="1"/>
  <c r="C71" i="29"/>
  <c r="P71" i="29" s="1"/>
  <c r="D69" i="29"/>
  <c r="C75" i="29"/>
  <c r="D74" i="29"/>
  <c r="C74" i="29" s="1"/>
  <c r="N83" i="29"/>
  <c r="N80" i="29" s="1"/>
  <c r="N79" i="29" s="1"/>
  <c r="N136" i="29" s="1"/>
  <c r="G83" i="29"/>
  <c r="G80" i="29" s="1"/>
  <c r="G79" i="29" s="1"/>
  <c r="G136" i="29" s="1"/>
  <c r="K93" i="29"/>
  <c r="K90" i="29" s="1"/>
  <c r="D141" i="29"/>
  <c r="C141" i="29" s="1"/>
  <c r="P141" i="29" s="1"/>
  <c r="C109" i="29"/>
  <c r="P109" i="29" s="1"/>
  <c r="E129" i="29"/>
  <c r="C70" i="27"/>
  <c r="P70" i="27" s="1"/>
  <c r="D69" i="27"/>
  <c r="K106" i="30"/>
  <c r="K140" i="30" s="1"/>
  <c r="U6" i="29"/>
  <c r="U4" i="29" s="1"/>
  <c r="Y6" i="29"/>
  <c r="I30" i="29"/>
  <c r="I6" i="29" s="1"/>
  <c r="I4" i="29" s="1"/>
  <c r="D38" i="29"/>
  <c r="C38" i="29" s="1"/>
  <c r="C40" i="29"/>
  <c r="C48" i="29"/>
  <c r="D46" i="29"/>
  <c r="C46" i="29" s="1"/>
  <c r="E79" i="29"/>
  <c r="V127" i="29"/>
  <c r="Z127" i="29"/>
  <c r="F144" i="29"/>
  <c r="N8" i="28"/>
  <c r="N7" i="28" s="1"/>
  <c r="Z6" i="28"/>
  <c r="Z4" i="28" s="1"/>
  <c r="D35" i="28"/>
  <c r="C37" i="28"/>
  <c r="P37" i="28" s="1"/>
  <c r="C53" i="28"/>
  <c r="P53" i="28" s="1"/>
  <c r="C61" i="28"/>
  <c r="D59" i="28"/>
  <c r="G135" i="28"/>
  <c r="C71" i="28"/>
  <c r="P71" i="28" s="1"/>
  <c r="D69" i="28"/>
  <c r="C75" i="28"/>
  <c r="D74" i="28"/>
  <c r="C74" i="28" s="1"/>
  <c r="N83" i="28"/>
  <c r="N80" i="28" s="1"/>
  <c r="G83" i="28"/>
  <c r="G80" i="28" s="1"/>
  <c r="G79" i="28" s="1"/>
  <c r="G136" i="28" s="1"/>
  <c r="K93" i="28"/>
  <c r="K90" i="28" s="1"/>
  <c r="C107" i="28"/>
  <c r="P107" i="28" s="1"/>
  <c r="D106" i="28"/>
  <c r="C113" i="28"/>
  <c r="P113" i="28" s="1"/>
  <c r="D112" i="28"/>
  <c r="C112" i="28" s="1"/>
  <c r="D166" i="28"/>
  <c r="D145" i="28"/>
  <c r="AE6" i="27"/>
  <c r="AE4" i="27" s="1"/>
  <c r="N93" i="27"/>
  <c r="N90" i="27" s="1"/>
  <c r="T6" i="26"/>
  <c r="X6" i="26"/>
  <c r="X4" i="26" s="1"/>
  <c r="L139" i="26"/>
  <c r="C81" i="29"/>
  <c r="P81" i="29" s="1"/>
  <c r="D93" i="29"/>
  <c r="C95" i="29"/>
  <c r="P95" i="29" s="1"/>
  <c r="C103" i="29"/>
  <c r="P103" i="29" s="1"/>
  <c r="D102" i="29"/>
  <c r="F167" i="29"/>
  <c r="F165" i="29" s="1"/>
  <c r="F112" i="29"/>
  <c r="T127" i="29"/>
  <c r="X127" i="29"/>
  <c r="E165" i="29"/>
  <c r="T6" i="28"/>
  <c r="C51" i="28"/>
  <c r="P51" i="28" s="1"/>
  <c r="D49" i="28"/>
  <c r="C49" i="28" s="1"/>
  <c r="G52" i="28"/>
  <c r="G132" i="28" s="1"/>
  <c r="N55" i="28"/>
  <c r="N52" i="28" s="1"/>
  <c r="N132" i="28" s="1"/>
  <c r="K135" i="28"/>
  <c r="M69" i="28"/>
  <c r="M93" i="28"/>
  <c r="M90" i="28" s="1"/>
  <c r="G145" i="28"/>
  <c r="G166" i="28"/>
  <c r="G165" i="28" s="1"/>
  <c r="G112" i="28"/>
  <c r="N135" i="27"/>
  <c r="C87" i="27"/>
  <c r="P87" i="27" s="1"/>
  <c r="D83" i="27"/>
  <c r="D7" i="26"/>
  <c r="D35" i="26"/>
  <c r="C37" i="26"/>
  <c r="C104" i="26"/>
  <c r="P104" i="26" s="1"/>
  <c r="D102" i="26"/>
  <c r="G16" i="28"/>
  <c r="G130" i="28" s="1"/>
  <c r="J66" i="28"/>
  <c r="C81" i="28"/>
  <c r="P81" i="28" s="1"/>
  <c r="D93" i="28"/>
  <c r="C95" i="28"/>
  <c r="P95" i="28" s="1"/>
  <c r="C103" i="28"/>
  <c r="P103" i="28" s="1"/>
  <c r="D102" i="28"/>
  <c r="F167" i="28"/>
  <c r="F165" i="28" s="1"/>
  <c r="F112" i="28"/>
  <c r="T127" i="28"/>
  <c r="X127" i="28"/>
  <c r="E165" i="28"/>
  <c r="J30" i="27"/>
  <c r="J6" i="27" s="1"/>
  <c r="F69" i="27"/>
  <c r="F68" i="27" s="1"/>
  <c r="F67" i="27" s="1"/>
  <c r="C76" i="27"/>
  <c r="P76" i="27" s="1"/>
  <c r="D74" i="27"/>
  <c r="C74" i="27" s="1"/>
  <c r="K83" i="27"/>
  <c r="K80" i="27" s="1"/>
  <c r="D146" i="27"/>
  <c r="C146" i="27" s="1"/>
  <c r="C114" i="27"/>
  <c r="P114" i="27" s="1"/>
  <c r="D167" i="27"/>
  <c r="C167" i="27" s="1"/>
  <c r="D112" i="27"/>
  <c r="C112" i="27" s="1"/>
  <c r="E129" i="26"/>
  <c r="N8" i="26"/>
  <c r="N7" i="26" s="1"/>
  <c r="H6" i="26"/>
  <c r="C33" i="26"/>
  <c r="D31" i="26"/>
  <c r="L93" i="26"/>
  <c r="L90" i="26" s="1"/>
  <c r="P168" i="26"/>
  <c r="C146" i="26"/>
  <c r="F129" i="25"/>
  <c r="W6" i="25"/>
  <c r="W4" i="25" s="1"/>
  <c r="AE6" i="25"/>
  <c r="AE4" i="25" s="1"/>
  <c r="G7" i="28"/>
  <c r="I30" i="28"/>
  <c r="I6" i="28" s="1"/>
  <c r="D38" i="28"/>
  <c r="C38" i="28" s="1"/>
  <c r="C40" i="28"/>
  <c r="C48" i="28"/>
  <c r="D46" i="28"/>
  <c r="C46" i="28" s="1"/>
  <c r="E79" i="28"/>
  <c r="V127" i="28"/>
  <c r="Z127" i="28"/>
  <c r="G7" i="27"/>
  <c r="H30" i="27"/>
  <c r="H6" i="27" s="1"/>
  <c r="E135" i="27"/>
  <c r="E134" i="27" s="1"/>
  <c r="M83" i="27"/>
  <c r="M80" i="27" s="1"/>
  <c r="C95" i="27"/>
  <c r="P95" i="27" s="1"/>
  <c r="D93" i="27"/>
  <c r="C93" i="27" s="1"/>
  <c r="F93" i="27"/>
  <c r="F90" i="27" s="1"/>
  <c r="G167" i="27"/>
  <c r="G165" i="27" s="1"/>
  <c r="G112" i="27"/>
  <c r="G146" i="27"/>
  <c r="K135" i="26"/>
  <c r="F166" i="26"/>
  <c r="F145" i="26"/>
  <c r="F144" i="26" s="1"/>
  <c r="D169" i="26"/>
  <c r="C169" i="26" s="1"/>
  <c r="P169" i="26" s="1"/>
  <c r="C148" i="26"/>
  <c r="P148" i="26" s="1"/>
  <c r="L55" i="27"/>
  <c r="L52" i="27" s="1"/>
  <c r="L132" i="27" s="1"/>
  <c r="N139" i="27"/>
  <c r="I127" i="27"/>
  <c r="W127" i="27"/>
  <c r="AE127" i="27"/>
  <c r="F166" i="27"/>
  <c r="F165" i="27" s="1"/>
  <c r="C61" i="26"/>
  <c r="W66" i="26"/>
  <c r="W4" i="26" s="1"/>
  <c r="AE66" i="26"/>
  <c r="M74" i="26"/>
  <c r="M68" i="26" s="1"/>
  <c r="M67" i="26" s="1"/>
  <c r="J79" i="26"/>
  <c r="J66" i="26" s="1"/>
  <c r="C85" i="26"/>
  <c r="P85" i="26" s="1"/>
  <c r="D83" i="26"/>
  <c r="D106" i="26"/>
  <c r="H6" i="25"/>
  <c r="P46" i="25"/>
  <c r="C59" i="27"/>
  <c r="U66" i="27"/>
  <c r="Y66" i="27"/>
  <c r="Y4" i="27" s="1"/>
  <c r="C91" i="27"/>
  <c r="P91" i="27" s="1"/>
  <c r="M93" i="27"/>
  <c r="M90" i="27" s="1"/>
  <c r="U127" i="27"/>
  <c r="Y127" i="27"/>
  <c r="C166" i="27"/>
  <c r="I6" i="26"/>
  <c r="E30" i="26"/>
  <c r="E131" i="26" s="1"/>
  <c r="G135" i="26"/>
  <c r="U66" i="26"/>
  <c r="Y66" i="26"/>
  <c r="Y4" i="26" s="1"/>
  <c r="C70" i="26"/>
  <c r="D69" i="26"/>
  <c r="C31" i="25"/>
  <c r="C36" i="25"/>
  <c r="P36" i="25" s="1"/>
  <c r="D35" i="25"/>
  <c r="G145" i="25"/>
  <c r="G112" i="25"/>
  <c r="G166" i="25"/>
  <c r="G165" i="25" s="1"/>
  <c r="H79" i="26"/>
  <c r="H66" i="26" s="1"/>
  <c r="C91" i="26"/>
  <c r="P91" i="26" s="1"/>
  <c r="D167" i="26"/>
  <c r="C167" i="26" s="1"/>
  <c r="C114" i="26"/>
  <c r="P114" i="26" s="1"/>
  <c r="D55" i="26"/>
  <c r="C57" i="26"/>
  <c r="P57" i="26" s="1"/>
  <c r="C59" i="26"/>
  <c r="F69" i="26"/>
  <c r="G167" i="26"/>
  <c r="G165" i="26" s="1"/>
  <c r="G146" i="26"/>
  <c r="G144" i="26" s="1"/>
  <c r="G112" i="26"/>
  <c r="C85" i="25"/>
  <c r="P85" i="25" s="1"/>
  <c r="D83" i="25"/>
  <c r="M8" i="25"/>
  <c r="X4" i="25"/>
  <c r="C17" i="25"/>
  <c r="P17" i="25" s="1"/>
  <c r="D16" i="25"/>
  <c r="C53" i="25"/>
  <c r="P53" i="25" s="1"/>
  <c r="L52" i="25"/>
  <c r="L132" i="25" s="1"/>
  <c r="C57" i="25"/>
  <c r="P57" i="25" s="1"/>
  <c r="D55" i="25"/>
  <c r="C55" i="25" s="1"/>
  <c r="D59" i="25"/>
  <c r="C61" i="25"/>
  <c r="L141" i="25"/>
  <c r="C147" i="26"/>
  <c r="P147" i="26" s="1"/>
  <c r="E7" i="25"/>
  <c r="C15" i="25"/>
  <c r="D49" i="25"/>
  <c r="C49" i="25" s="1"/>
  <c r="C51" i="25"/>
  <c r="P51" i="25" s="1"/>
  <c r="G135" i="25"/>
  <c r="C103" i="25"/>
  <c r="P103" i="25" s="1"/>
  <c r="D102" i="25"/>
  <c r="L49" i="25"/>
  <c r="C70" i="25"/>
  <c r="P70" i="25" s="1"/>
  <c r="D69" i="25"/>
  <c r="U101" i="25"/>
  <c r="U4" i="25" s="1"/>
  <c r="Y101" i="25"/>
  <c r="Y4" i="25" s="1"/>
  <c r="C145" i="25"/>
  <c r="L59" i="25"/>
  <c r="L133" i="25" s="1"/>
  <c r="P61" i="25"/>
  <c r="K83" i="25"/>
  <c r="K80" i="25" s="1"/>
  <c r="F167" i="25"/>
  <c r="F165" i="25" s="1"/>
  <c r="F112" i="25"/>
  <c r="F146" i="25"/>
  <c r="D148" i="25"/>
  <c r="D74" i="25"/>
  <c r="C74" i="25" s="1"/>
  <c r="V127" i="25"/>
  <c r="Z127" i="25"/>
  <c r="E139" i="25"/>
  <c r="E138" i="25" s="1"/>
  <c r="D93" i="25"/>
  <c r="C93" i="25" s="1"/>
  <c r="C107" i="25"/>
  <c r="P107" i="25" s="1"/>
  <c r="D106" i="25"/>
  <c r="D141" i="25"/>
  <c r="C141" i="25" s="1"/>
  <c r="P141" i="25" s="1"/>
  <c r="C109" i="25"/>
  <c r="P109" i="25" s="1"/>
  <c r="D166" i="25"/>
  <c r="C113" i="25"/>
  <c r="P113" i="25" s="1"/>
  <c r="D112" i="25"/>
  <c r="C112" i="25" s="1"/>
  <c r="H127" i="25"/>
  <c r="C39" i="23"/>
  <c r="P39" i="23" s="1"/>
  <c r="D46" i="23"/>
  <c r="C46" i="23" s="1"/>
  <c r="D83" i="23"/>
  <c r="C83" i="23" s="1"/>
  <c r="D167" i="23"/>
  <c r="C167" i="23" s="1"/>
  <c r="K135" i="23"/>
  <c r="G135" i="23"/>
  <c r="E129" i="23"/>
  <c r="H6" i="23"/>
  <c r="D35" i="23"/>
  <c r="C37" i="23"/>
  <c r="P37" i="23" s="1"/>
  <c r="N8" i="23"/>
  <c r="L135" i="23"/>
  <c r="E135" i="23"/>
  <c r="E134" i="23" s="1"/>
  <c r="E66" i="23"/>
  <c r="E161" i="23" s="1"/>
  <c r="F7" i="23"/>
  <c r="L8" i="23"/>
  <c r="L59" i="23"/>
  <c r="L133" i="23" s="1"/>
  <c r="C81" i="23"/>
  <c r="P81" i="23" s="1"/>
  <c r="D55" i="23"/>
  <c r="C103" i="23"/>
  <c r="P103" i="23" s="1"/>
  <c r="D102" i="23"/>
  <c r="C40" i="23"/>
  <c r="P40" i="23" s="1"/>
  <c r="M61" i="23"/>
  <c r="M59" i="23" s="1"/>
  <c r="M133" i="23" s="1"/>
  <c r="F167" i="23"/>
  <c r="F165" i="23" s="1"/>
  <c r="F112" i="23"/>
  <c r="D31" i="23"/>
  <c r="C53" i="23"/>
  <c r="P53" i="23" s="1"/>
  <c r="L52" i="23"/>
  <c r="L132" i="23" s="1"/>
  <c r="C75" i="23"/>
  <c r="P75" i="23" s="1"/>
  <c r="D74" i="23"/>
  <c r="C74" i="23" s="1"/>
  <c r="K93" i="23"/>
  <c r="K90" i="23" s="1"/>
  <c r="K79" i="23" s="1"/>
  <c r="C95" i="23"/>
  <c r="P95" i="23" s="1"/>
  <c r="D93" i="23"/>
  <c r="M93" i="23"/>
  <c r="M90" i="23" s="1"/>
  <c r="K139" i="23"/>
  <c r="K101" i="23"/>
  <c r="K162" i="23" s="1"/>
  <c r="E138" i="23"/>
  <c r="F144" i="23"/>
  <c r="G101" i="23"/>
  <c r="U101" i="23"/>
  <c r="U4" i="23" s="1"/>
  <c r="Y101" i="23"/>
  <c r="Y4" i="23" s="1"/>
  <c r="J127" i="23"/>
  <c r="D148" i="23"/>
  <c r="G166" i="23"/>
  <c r="G165" i="23" s="1"/>
  <c r="E101" i="23"/>
  <c r="E162" i="23" s="1"/>
  <c r="I101" i="23"/>
  <c r="W101" i="23"/>
  <c r="AE101" i="23"/>
  <c r="C107" i="23"/>
  <c r="P107" i="23" s="1"/>
  <c r="D106" i="23"/>
  <c r="D141" i="23"/>
  <c r="C141" i="23" s="1"/>
  <c r="P141" i="23" s="1"/>
  <c r="C109" i="23"/>
  <c r="P109" i="23" s="1"/>
  <c r="D166" i="23"/>
  <c r="C113" i="23"/>
  <c r="P113" i="23" s="1"/>
  <c r="D112" i="23"/>
  <c r="C112" i="23" s="1"/>
  <c r="H127" i="23"/>
  <c r="N112" i="22"/>
  <c r="M112" i="22"/>
  <c r="L112" i="22"/>
  <c r="K112" i="22"/>
  <c r="J112" i="22"/>
  <c r="I112" i="22"/>
  <c r="H112" i="22"/>
  <c r="J106" i="22"/>
  <c r="I106" i="22"/>
  <c r="H106" i="22"/>
  <c r="G106" i="22"/>
  <c r="F106" i="22"/>
  <c r="F101" i="22" s="1"/>
  <c r="E106" i="22"/>
  <c r="J102" i="22"/>
  <c r="I102" i="22"/>
  <c r="H102" i="22"/>
  <c r="H101" i="22" s="1"/>
  <c r="G102" i="22"/>
  <c r="F102" i="22"/>
  <c r="E102" i="22"/>
  <c r="J93" i="22"/>
  <c r="J90" i="22" s="1"/>
  <c r="I93" i="22"/>
  <c r="I90" i="22" s="1"/>
  <c r="H93" i="22"/>
  <c r="H90" i="22" s="1"/>
  <c r="G93" i="22"/>
  <c r="G90" i="22" s="1"/>
  <c r="E93" i="22"/>
  <c r="E90" i="22" s="1"/>
  <c r="J83" i="22"/>
  <c r="J80" i="22" s="1"/>
  <c r="I83" i="22"/>
  <c r="I80" i="22" s="1"/>
  <c r="H83" i="22"/>
  <c r="H80" i="22" s="1"/>
  <c r="E83" i="22"/>
  <c r="E80" i="22" s="1"/>
  <c r="N74" i="22"/>
  <c r="L74" i="22"/>
  <c r="K74" i="22"/>
  <c r="J74" i="22"/>
  <c r="I74" i="22"/>
  <c r="I68" i="22" s="1"/>
  <c r="I67" i="22" s="1"/>
  <c r="H74" i="22"/>
  <c r="G74" i="22"/>
  <c r="E74" i="22"/>
  <c r="N69" i="22"/>
  <c r="L69" i="22"/>
  <c r="K69" i="22"/>
  <c r="J69" i="22"/>
  <c r="I69" i="22"/>
  <c r="H69" i="22"/>
  <c r="G69" i="22"/>
  <c r="N68" i="22"/>
  <c r="N67" i="22" s="1"/>
  <c r="H68" i="22"/>
  <c r="H67" i="22" s="1"/>
  <c r="E69" i="22"/>
  <c r="J61" i="22"/>
  <c r="J59" i="22" s="1"/>
  <c r="I61" i="22"/>
  <c r="I59" i="22" s="1"/>
  <c r="H61" i="22"/>
  <c r="H59" i="22" s="1"/>
  <c r="G61" i="22"/>
  <c r="G59" i="22" s="1"/>
  <c r="F61" i="22"/>
  <c r="F59" i="22" s="1"/>
  <c r="E61" i="22"/>
  <c r="E59" i="22" s="1"/>
  <c r="J55" i="22"/>
  <c r="I55" i="22"/>
  <c r="I52" i="22" s="1"/>
  <c r="H55" i="22"/>
  <c r="H52" i="22" s="1"/>
  <c r="E55" i="22"/>
  <c r="E52" i="22" s="1"/>
  <c r="J52" i="22"/>
  <c r="J49" i="22"/>
  <c r="I49" i="22"/>
  <c r="H49" i="22"/>
  <c r="E49" i="22"/>
  <c r="J46" i="22"/>
  <c r="I46" i="22"/>
  <c r="H46" i="22"/>
  <c r="E46" i="22"/>
  <c r="J31" i="22"/>
  <c r="I31" i="22"/>
  <c r="I30" i="22" s="1"/>
  <c r="H31" i="22"/>
  <c r="E13" i="22"/>
  <c r="D61" i="22"/>
  <c r="D59" i="22" s="1"/>
  <c r="AB2" i="39"/>
  <c r="AA2" i="39"/>
  <c r="D52" i="15" l="1"/>
  <c r="D132" i="15" s="1"/>
  <c r="C132" i="15" s="1"/>
  <c r="V4" i="21"/>
  <c r="J101" i="22"/>
  <c r="X4" i="31"/>
  <c r="H66" i="15"/>
  <c r="H4" i="15" s="1"/>
  <c r="Z4" i="26"/>
  <c r="I66" i="36"/>
  <c r="I4" i="36" s="1"/>
  <c r="AA159" i="1"/>
  <c r="AA6" i="44" s="1"/>
  <c r="J68" i="22"/>
  <c r="J67" i="22" s="1"/>
  <c r="Z4" i="36"/>
  <c r="H4" i="29"/>
  <c r="I4" i="32"/>
  <c r="M83" i="58"/>
  <c r="V4" i="25"/>
  <c r="AE4" i="36"/>
  <c r="Y4" i="20"/>
  <c r="H4" i="24"/>
  <c r="Z4" i="21"/>
  <c r="W4" i="36"/>
  <c r="K138" i="23"/>
  <c r="P146" i="30"/>
  <c r="D101" i="34"/>
  <c r="D162" i="34" s="1"/>
  <c r="C162" i="34" s="1"/>
  <c r="P162" i="34" s="1"/>
  <c r="M101" i="17"/>
  <c r="M162" i="17" s="1"/>
  <c r="K138" i="29"/>
  <c r="L139" i="36"/>
  <c r="L138" i="36" s="1"/>
  <c r="K79" i="34"/>
  <c r="K136" i="34" s="1"/>
  <c r="AA129" i="3"/>
  <c r="C166" i="34"/>
  <c r="D140" i="16"/>
  <c r="C140" i="16" s="1"/>
  <c r="P140" i="16" s="1"/>
  <c r="M79" i="37"/>
  <c r="M136" i="37" s="1"/>
  <c r="G134" i="36"/>
  <c r="N138" i="28"/>
  <c r="G144" i="29"/>
  <c r="P146" i="34"/>
  <c r="K101" i="37"/>
  <c r="K162" i="37" s="1"/>
  <c r="N7" i="37"/>
  <c r="M138" i="30"/>
  <c r="M140" i="24"/>
  <c r="M138" i="24" s="1"/>
  <c r="N138" i="15"/>
  <c r="L34" i="37"/>
  <c r="AA6" i="2"/>
  <c r="K138" i="34"/>
  <c r="F79" i="37"/>
  <c r="F136" i="37" s="1"/>
  <c r="G7" i="36"/>
  <c r="L138" i="24"/>
  <c r="M138" i="23"/>
  <c r="AA4" i="1"/>
  <c r="P13" i="32"/>
  <c r="F165" i="26"/>
  <c r="N101" i="28"/>
  <c r="N162" i="28" s="1"/>
  <c r="M79" i="29"/>
  <c r="M136" i="29" s="1"/>
  <c r="L7" i="37"/>
  <c r="L129" i="37" s="1"/>
  <c r="D90" i="14"/>
  <c r="C90" i="14" s="1"/>
  <c r="F68" i="16"/>
  <c r="F67" i="16" s="1"/>
  <c r="M68" i="35"/>
  <c r="M67" i="35" s="1"/>
  <c r="C102" i="14"/>
  <c r="N101" i="34"/>
  <c r="N162" i="34" s="1"/>
  <c r="F144" i="15"/>
  <c r="N79" i="24"/>
  <c r="N136" i="24" s="1"/>
  <c r="G144" i="19"/>
  <c r="K101" i="27"/>
  <c r="K162" i="27" s="1"/>
  <c r="P146" i="29"/>
  <c r="K138" i="21"/>
  <c r="F79" i="14"/>
  <c r="F136" i="14" s="1"/>
  <c r="L138" i="37"/>
  <c r="F34" i="34"/>
  <c r="F30" i="34" s="1"/>
  <c r="F6" i="34" s="1"/>
  <c r="F68" i="30"/>
  <c r="F67" i="30" s="1"/>
  <c r="N138" i="26"/>
  <c r="G34" i="23"/>
  <c r="G34" i="14"/>
  <c r="G30" i="14" s="1"/>
  <c r="G131" i="14" s="1"/>
  <c r="P13" i="37"/>
  <c r="F79" i="23"/>
  <c r="F136" i="23" s="1"/>
  <c r="G34" i="36"/>
  <c r="G34" i="26"/>
  <c r="G30" i="26" s="1"/>
  <c r="G131" i="26" s="1"/>
  <c r="G128" i="26" s="1"/>
  <c r="N7" i="36"/>
  <c r="N129" i="36" s="1"/>
  <c r="X102" i="55"/>
  <c r="X13" i="58"/>
  <c r="W55" i="57"/>
  <c r="W52" i="57" s="1"/>
  <c r="W132" i="57" s="1"/>
  <c r="T106" i="58"/>
  <c r="T140" i="58" s="1"/>
  <c r="T83" i="55"/>
  <c r="T80" i="55" s="1"/>
  <c r="M79" i="15"/>
  <c r="M136" i="15" s="1"/>
  <c r="T49" i="58"/>
  <c r="G7" i="15"/>
  <c r="G129" i="15" s="1"/>
  <c r="S38" i="58"/>
  <c r="R106" i="56"/>
  <c r="R140" i="56" s="1"/>
  <c r="R102" i="55"/>
  <c r="R38" i="56"/>
  <c r="Q38" i="55"/>
  <c r="P38" i="58"/>
  <c r="P35" i="56"/>
  <c r="N138" i="34"/>
  <c r="O35" i="56"/>
  <c r="O13" i="57"/>
  <c r="N106" i="55"/>
  <c r="N140" i="55" s="1"/>
  <c r="N106" i="56"/>
  <c r="N140" i="56" s="1"/>
  <c r="N38" i="56"/>
  <c r="M106" i="58"/>
  <c r="M140" i="58" s="1"/>
  <c r="M35" i="58"/>
  <c r="M34" i="58" s="1"/>
  <c r="L49" i="55"/>
  <c r="I106" i="58"/>
  <c r="I140" i="58" s="1"/>
  <c r="I13" i="55"/>
  <c r="G106" i="56"/>
  <c r="G140" i="56" s="1"/>
  <c r="G13" i="57"/>
  <c r="F102" i="55"/>
  <c r="F101" i="55" s="1"/>
  <c r="F162" i="55" s="1"/>
  <c r="M68" i="25"/>
  <c r="F35" i="58"/>
  <c r="E102" i="58"/>
  <c r="D35" i="57"/>
  <c r="D34" i="57" s="1"/>
  <c r="N38" i="58"/>
  <c r="S49" i="55"/>
  <c r="P106" i="55"/>
  <c r="P140" i="55" s="1"/>
  <c r="Y74" i="57"/>
  <c r="N35" i="57"/>
  <c r="D74" i="57"/>
  <c r="S38" i="55"/>
  <c r="O38" i="55"/>
  <c r="M38" i="57"/>
  <c r="M34" i="57" s="1"/>
  <c r="M134" i="21"/>
  <c r="L138" i="21"/>
  <c r="M34" i="17"/>
  <c r="M30" i="17" s="1"/>
  <c r="M131" i="17" s="1"/>
  <c r="F34" i="37"/>
  <c r="O102" i="56"/>
  <c r="M34" i="30"/>
  <c r="K35" i="56"/>
  <c r="F34" i="25"/>
  <c r="F30" i="25" s="1"/>
  <c r="O35" i="57"/>
  <c r="J106" i="58"/>
  <c r="J140" i="58" s="1"/>
  <c r="H106" i="56"/>
  <c r="H140" i="56" s="1"/>
  <c r="I55" i="57"/>
  <c r="F79" i="25"/>
  <c r="F136" i="25" s="1"/>
  <c r="M79" i="33"/>
  <c r="M136" i="33" s="1"/>
  <c r="R49" i="58"/>
  <c r="Z13" i="56"/>
  <c r="Z49" i="55"/>
  <c r="W13" i="57"/>
  <c r="H4" i="28"/>
  <c r="N7" i="25"/>
  <c r="N129" i="25" s="1"/>
  <c r="N106" i="57"/>
  <c r="N140" i="57" s="1"/>
  <c r="H35" i="55"/>
  <c r="F35" i="57"/>
  <c r="D13" i="58"/>
  <c r="C148" i="36"/>
  <c r="P148" i="36" s="1"/>
  <c r="K34" i="17"/>
  <c r="AA127" i="2"/>
  <c r="AA160" i="2"/>
  <c r="AA159" i="2" s="1"/>
  <c r="AA4" i="44" s="1"/>
  <c r="L101" i="37"/>
  <c r="L162" i="37" s="1"/>
  <c r="D130" i="24"/>
  <c r="C130" i="24" s="1"/>
  <c r="L34" i="31"/>
  <c r="L30" i="31" s="1"/>
  <c r="P145" i="15"/>
  <c r="D7" i="27"/>
  <c r="I93" i="58"/>
  <c r="Z106" i="55"/>
  <c r="Z140" i="55" s="1"/>
  <c r="N138" i="21"/>
  <c r="K138" i="33"/>
  <c r="L30" i="29"/>
  <c r="L131" i="29" s="1"/>
  <c r="M138" i="28"/>
  <c r="L101" i="26"/>
  <c r="L162" i="26" s="1"/>
  <c r="G7" i="25"/>
  <c r="G129" i="25" s="1"/>
  <c r="G7" i="35"/>
  <c r="G129" i="35" s="1"/>
  <c r="M68" i="36"/>
  <c r="M67" i="36" s="1"/>
  <c r="M68" i="24"/>
  <c r="M67" i="24" s="1"/>
  <c r="M135" i="24" s="1"/>
  <c r="F7" i="31"/>
  <c r="F129" i="31" s="1"/>
  <c r="M7" i="34"/>
  <c r="M129" i="34" s="1"/>
  <c r="M30" i="23"/>
  <c r="M131" i="23" s="1"/>
  <c r="M101" i="14"/>
  <c r="M162" i="14" s="1"/>
  <c r="K79" i="14"/>
  <c r="K136" i="14" s="1"/>
  <c r="M138" i="26"/>
  <c r="P145" i="25"/>
  <c r="M101" i="28"/>
  <c r="M162" i="28" s="1"/>
  <c r="M68" i="32"/>
  <c r="M67" i="32" s="1"/>
  <c r="M66" i="32" s="1"/>
  <c r="M161" i="32" s="1"/>
  <c r="N138" i="18"/>
  <c r="M101" i="26"/>
  <c r="M162" i="26" s="1"/>
  <c r="F34" i="32"/>
  <c r="F30" i="32" s="1"/>
  <c r="F131" i="32" s="1"/>
  <c r="K34" i="28"/>
  <c r="K30" i="28" s="1"/>
  <c r="F34" i="26"/>
  <c r="D7" i="34"/>
  <c r="C7" i="34" s="1"/>
  <c r="M34" i="25"/>
  <c r="X106" i="58"/>
  <c r="X140" i="58" s="1"/>
  <c r="X38" i="58"/>
  <c r="V55" i="55"/>
  <c r="L138" i="16"/>
  <c r="U13" i="55"/>
  <c r="M138" i="37"/>
  <c r="R55" i="55"/>
  <c r="R52" i="55" s="1"/>
  <c r="R132" i="55" s="1"/>
  <c r="F7" i="32"/>
  <c r="L102" i="55"/>
  <c r="L74" i="57"/>
  <c r="K102" i="58"/>
  <c r="K139" i="58" s="1"/>
  <c r="K138" i="58" s="1"/>
  <c r="P13" i="56"/>
  <c r="K83" i="55"/>
  <c r="K80" i="55" s="1"/>
  <c r="J8" i="56"/>
  <c r="C145" i="26"/>
  <c r="P145" i="26" s="1"/>
  <c r="N101" i="27"/>
  <c r="N162" i="27" s="1"/>
  <c r="D165" i="30"/>
  <c r="C165" i="30" s="1"/>
  <c r="N101" i="14"/>
  <c r="N162" i="14" s="1"/>
  <c r="K101" i="32"/>
  <c r="K162" i="32" s="1"/>
  <c r="M139" i="14"/>
  <c r="D101" i="31"/>
  <c r="D162" i="31" s="1"/>
  <c r="C162" i="31" s="1"/>
  <c r="P162" i="31" s="1"/>
  <c r="M7" i="24"/>
  <c r="D34" i="31"/>
  <c r="C34" i="31" s="1"/>
  <c r="N79" i="36"/>
  <c r="N138" i="32"/>
  <c r="N34" i="29"/>
  <c r="G30" i="23"/>
  <c r="G6" i="23" s="1"/>
  <c r="G160" i="23" s="1"/>
  <c r="N138" i="16"/>
  <c r="F79" i="30"/>
  <c r="F136" i="30" s="1"/>
  <c r="L30" i="30"/>
  <c r="L131" i="30" s="1"/>
  <c r="AA127" i="5"/>
  <c r="Z106" i="56"/>
  <c r="Z140" i="56" s="1"/>
  <c r="Q35" i="58"/>
  <c r="Q34" i="58" s="1"/>
  <c r="M55" i="58"/>
  <c r="M13" i="55"/>
  <c r="G7" i="31"/>
  <c r="G129" i="31" s="1"/>
  <c r="J102" i="58"/>
  <c r="J139" i="58" s="1"/>
  <c r="J138" i="58" s="1"/>
  <c r="F38" i="56"/>
  <c r="M49" i="57"/>
  <c r="W13" i="56"/>
  <c r="M49" i="58"/>
  <c r="H55" i="56"/>
  <c r="N79" i="28"/>
  <c r="N66" i="28" s="1"/>
  <c r="N161" i="28" s="1"/>
  <c r="G134" i="23"/>
  <c r="C148" i="27"/>
  <c r="P148" i="27" s="1"/>
  <c r="L7" i="23"/>
  <c r="N138" i="27"/>
  <c r="K138" i="30"/>
  <c r="K101" i="31"/>
  <c r="K162" i="31" s="1"/>
  <c r="L139" i="31"/>
  <c r="L138" i="31" s="1"/>
  <c r="N138" i="14"/>
  <c r="M101" i="37"/>
  <c r="M162" i="37" s="1"/>
  <c r="P106" i="31"/>
  <c r="P83" i="16"/>
  <c r="F68" i="29"/>
  <c r="F67" i="29" s="1"/>
  <c r="F135" i="29" s="1"/>
  <c r="K79" i="32"/>
  <c r="X49" i="55"/>
  <c r="U35" i="58"/>
  <c r="Q106" i="55"/>
  <c r="Q140" i="55" s="1"/>
  <c r="M101" i="36"/>
  <c r="M162" i="36" s="1"/>
  <c r="Q83" i="58"/>
  <c r="Q80" i="58" s="1"/>
  <c r="Q49" i="55"/>
  <c r="P49" i="58"/>
  <c r="H106" i="58"/>
  <c r="H140" i="58" s="1"/>
  <c r="F30" i="23"/>
  <c r="F131" i="23" s="1"/>
  <c r="N74" i="57"/>
  <c r="M106" i="56"/>
  <c r="M140" i="56" s="1"/>
  <c r="M35" i="56"/>
  <c r="H38" i="56"/>
  <c r="H34" i="56" s="1"/>
  <c r="H30" i="56" s="1"/>
  <c r="H131" i="56" s="1"/>
  <c r="E106" i="57"/>
  <c r="E140" i="57" s="1"/>
  <c r="M7" i="35"/>
  <c r="M129" i="35" s="1"/>
  <c r="V74" i="57"/>
  <c r="M79" i="34"/>
  <c r="M136" i="34" s="1"/>
  <c r="L49" i="56"/>
  <c r="N138" i="36"/>
  <c r="M79" i="17"/>
  <c r="M136" i="17" s="1"/>
  <c r="L55" i="55"/>
  <c r="L52" i="55" s="1"/>
  <c r="L132" i="55" s="1"/>
  <c r="K7" i="30"/>
  <c r="K129" i="30" s="1"/>
  <c r="L101" i="23"/>
  <c r="L162" i="23" s="1"/>
  <c r="M101" i="25"/>
  <c r="M162" i="25" s="1"/>
  <c r="L101" i="28"/>
  <c r="L162" i="28" s="1"/>
  <c r="D7" i="28"/>
  <c r="D52" i="29"/>
  <c r="D132" i="29" s="1"/>
  <c r="C132" i="29" s="1"/>
  <c r="P132" i="29" s="1"/>
  <c r="D80" i="32"/>
  <c r="M139" i="32"/>
  <c r="M138" i="32" s="1"/>
  <c r="D139" i="31"/>
  <c r="C102" i="34"/>
  <c r="D90" i="36"/>
  <c r="C90" i="36" s="1"/>
  <c r="F68" i="14"/>
  <c r="F67" i="14" s="1"/>
  <c r="F135" i="14" s="1"/>
  <c r="F134" i="14" s="1"/>
  <c r="G66" i="34"/>
  <c r="G161" i="34" s="1"/>
  <c r="M138" i="14"/>
  <c r="M138" i="18"/>
  <c r="N101" i="15"/>
  <c r="N162" i="15" s="1"/>
  <c r="K138" i="18"/>
  <c r="G144" i="24"/>
  <c r="K30" i="31"/>
  <c r="K131" i="31" s="1"/>
  <c r="K30" i="36"/>
  <c r="K131" i="36" s="1"/>
  <c r="K128" i="36" s="1"/>
  <c r="M30" i="30"/>
  <c r="M131" i="30" s="1"/>
  <c r="N30" i="35"/>
  <c r="N131" i="35" s="1"/>
  <c r="M34" i="33"/>
  <c r="M30" i="33" s="1"/>
  <c r="M131" i="33" s="1"/>
  <c r="M128" i="33" s="1"/>
  <c r="G7" i="33"/>
  <c r="G129" i="33" s="1"/>
  <c r="K138" i="31"/>
  <c r="P145" i="35"/>
  <c r="F30" i="37"/>
  <c r="F131" i="37" s="1"/>
  <c r="N101" i="23"/>
  <c r="N162" i="23" s="1"/>
  <c r="U102" i="58"/>
  <c r="M34" i="16"/>
  <c r="M30" i="16" s="1"/>
  <c r="M131" i="16" s="1"/>
  <c r="G30" i="37"/>
  <c r="G131" i="37" s="1"/>
  <c r="P55" i="57"/>
  <c r="P52" i="57" s="1"/>
  <c r="P132" i="57" s="1"/>
  <c r="O102" i="58"/>
  <c r="O139" i="58" s="1"/>
  <c r="F68" i="32"/>
  <c r="I102" i="58"/>
  <c r="F68" i="28"/>
  <c r="K34" i="26"/>
  <c r="K30" i="26" s="1"/>
  <c r="K131" i="26" s="1"/>
  <c r="P49" i="56"/>
  <c r="M35" i="55"/>
  <c r="L106" i="56"/>
  <c r="L140" i="56" s="1"/>
  <c r="I35" i="55"/>
  <c r="G7" i="32"/>
  <c r="G129" i="32" s="1"/>
  <c r="F68" i="15"/>
  <c r="F67" i="15" s="1"/>
  <c r="F135" i="15" s="1"/>
  <c r="AA4" i="2"/>
  <c r="AA136" i="3"/>
  <c r="AA131" i="3"/>
  <c r="AA128" i="3" s="1"/>
  <c r="S61" i="55"/>
  <c r="S59" i="55" s="1"/>
  <c r="S133" i="55" s="1"/>
  <c r="AA135" i="3"/>
  <c r="P146" i="14"/>
  <c r="D80" i="24"/>
  <c r="C80" i="24" s="1"/>
  <c r="K34" i="23"/>
  <c r="K30" i="23" s="1"/>
  <c r="K131" i="23" s="1"/>
  <c r="X61" i="58"/>
  <c r="X59" i="58" s="1"/>
  <c r="X133" i="58" s="1"/>
  <c r="L8" i="55"/>
  <c r="L61" i="58"/>
  <c r="L59" i="58" s="1"/>
  <c r="L133" i="58" s="1"/>
  <c r="G165" i="16"/>
  <c r="K101" i="17"/>
  <c r="K162" i="17" s="1"/>
  <c r="L34" i="17"/>
  <c r="L30" i="17" s="1"/>
  <c r="L131" i="17" s="1"/>
  <c r="F34" i="16"/>
  <c r="F30" i="16" s="1"/>
  <c r="F131" i="16" s="1"/>
  <c r="N7" i="16"/>
  <c r="N129" i="16" s="1"/>
  <c r="M7" i="17"/>
  <c r="V102" i="55"/>
  <c r="V101" i="55" s="1"/>
  <c r="V162" i="55" s="1"/>
  <c r="V49" i="56"/>
  <c r="G7" i="17"/>
  <c r="G129" i="17" s="1"/>
  <c r="U83" i="58"/>
  <c r="U80" i="58" s="1"/>
  <c r="K34" i="16"/>
  <c r="K30" i="16" s="1"/>
  <c r="K131" i="16" s="1"/>
  <c r="K128" i="16" s="1"/>
  <c r="V55" i="58"/>
  <c r="V52" i="58" s="1"/>
  <c r="V132" i="58" s="1"/>
  <c r="U74" i="57"/>
  <c r="V38" i="58"/>
  <c r="N30" i="16"/>
  <c r="U38" i="58"/>
  <c r="U34" i="58" s="1"/>
  <c r="U30" i="58" s="1"/>
  <c r="U131" i="58" s="1"/>
  <c r="K79" i="16"/>
  <c r="L30" i="16"/>
  <c r="U8" i="56"/>
  <c r="K8" i="55"/>
  <c r="N79" i="30"/>
  <c r="N136" i="30" s="1"/>
  <c r="L61" i="57"/>
  <c r="L59" i="57" s="1"/>
  <c r="L133" i="57" s="1"/>
  <c r="K8" i="57"/>
  <c r="O61" i="57"/>
  <c r="O59" i="57" s="1"/>
  <c r="O133" i="57" s="1"/>
  <c r="M138" i="17"/>
  <c r="K101" i="29"/>
  <c r="K162" i="29" s="1"/>
  <c r="J83" i="55"/>
  <c r="J80" i="55" s="1"/>
  <c r="G61" i="58"/>
  <c r="G59" i="58" s="1"/>
  <c r="G133" i="58" s="1"/>
  <c r="H8" i="58"/>
  <c r="H7" i="58" s="1"/>
  <c r="H129" i="58" s="1"/>
  <c r="L30" i="32"/>
  <c r="L131" i="32" s="1"/>
  <c r="E93" i="57"/>
  <c r="E90" i="57" s="1"/>
  <c r="W8" i="56"/>
  <c r="U61" i="56"/>
  <c r="U59" i="56" s="1"/>
  <c r="U133" i="56" s="1"/>
  <c r="V83" i="58"/>
  <c r="V80" i="58" s="1"/>
  <c r="W13" i="55"/>
  <c r="Y38" i="58"/>
  <c r="W61" i="57"/>
  <c r="W59" i="57" s="1"/>
  <c r="W133" i="57" s="1"/>
  <c r="W35" i="58"/>
  <c r="P145" i="30"/>
  <c r="F68" i="23"/>
  <c r="F34" i="15"/>
  <c r="F30" i="15" s="1"/>
  <c r="F131" i="15" s="1"/>
  <c r="K138" i="37"/>
  <c r="O83" i="56"/>
  <c r="O80" i="56" s="1"/>
  <c r="N8" i="58"/>
  <c r="K79" i="30"/>
  <c r="K136" i="30" s="1"/>
  <c r="K134" i="30" s="1"/>
  <c r="K61" i="58"/>
  <c r="K59" i="58" s="1"/>
  <c r="K133" i="58" s="1"/>
  <c r="M101" i="27"/>
  <c r="M162" i="27" s="1"/>
  <c r="K138" i="25"/>
  <c r="F61" i="57"/>
  <c r="F59" i="57" s="1"/>
  <c r="F133" i="57" s="1"/>
  <c r="E83" i="58"/>
  <c r="E61" i="56"/>
  <c r="E59" i="56" s="1"/>
  <c r="E133" i="56" s="1"/>
  <c r="M30" i="35"/>
  <c r="M131" i="35" s="1"/>
  <c r="R102" i="57"/>
  <c r="R139" i="57" s="1"/>
  <c r="Q61" i="58"/>
  <c r="E34" i="55"/>
  <c r="E8" i="55"/>
  <c r="E7" i="55" s="1"/>
  <c r="V61" i="58"/>
  <c r="V59" i="58" s="1"/>
  <c r="V133" i="58" s="1"/>
  <c r="T61" i="56"/>
  <c r="T59" i="56" s="1"/>
  <c r="T133" i="56" s="1"/>
  <c r="T38" i="55"/>
  <c r="P146" i="27"/>
  <c r="L79" i="15"/>
  <c r="L136" i="15" s="1"/>
  <c r="L134" i="15" s="1"/>
  <c r="P146" i="35"/>
  <c r="M79" i="26"/>
  <c r="M136" i="26" s="1"/>
  <c r="N101" i="36"/>
  <c r="N162" i="36" s="1"/>
  <c r="G144" i="35"/>
  <c r="V69" i="57"/>
  <c r="T61" i="55"/>
  <c r="T59" i="55" s="1"/>
  <c r="T133" i="55" s="1"/>
  <c r="S93" i="55"/>
  <c r="S90" i="55" s="1"/>
  <c r="S61" i="58"/>
  <c r="S59" i="58" s="1"/>
  <c r="S133" i="58" s="1"/>
  <c r="K101" i="33"/>
  <c r="K162" i="33" s="1"/>
  <c r="N61" i="57"/>
  <c r="N59" i="57" s="1"/>
  <c r="N133" i="57" s="1"/>
  <c r="M34" i="27"/>
  <c r="M30" i="27" s="1"/>
  <c r="M131" i="27" s="1"/>
  <c r="M138" i="25"/>
  <c r="F83" i="55"/>
  <c r="F80" i="55" s="1"/>
  <c r="E8" i="57"/>
  <c r="G134" i="15"/>
  <c r="H83" i="57"/>
  <c r="D55" i="56"/>
  <c r="D52" i="56" s="1"/>
  <c r="D132" i="56" s="1"/>
  <c r="F79" i="16"/>
  <c r="F136" i="16" s="1"/>
  <c r="U55" i="55"/>
  <c r="N34" i="37"/>
  <c r="Q52" i="58"/>
  <c r="Q132" i="58" s="1"/>
  <c r="P38" i="36"/>
  <c r="F79" i="35"/>
  <c r="O13" i="55"/>
  <c r="M38" i="56"/>
  <c r="M34" i="56" s="1"/>
  <c r="K34" i="32"/>
  <c r="G34" i="31"/>
  <c r="G30" i="31" s="1"/>
  <c r="G131" i="31" s="1"/>
  <c r="K83" i="57"/>
  <c r="K80" i="57" s="1"/>
  <c r="K13" i="58"/>
  <c r="I93" i="56"/>
  <c r="H106" i="55"/>
  <c r="H140" i="55" s="1"/>
  <c r="H16" i="57"/>
  <c r="H130" i="57" s="1"/>
  <c r="H13" i="55"/>
  <c r="E69" i="57"/>
  <c r="D49" i="57"/>
  <c r="D49" i="56"/>
  <c r="V93" i="55"/>
  <c r="V90" i="55" s="1"/>
  <c r="U38" i="55"/>
  <c r="U16" i="58"/>
  <c r="U130" i="58" s="1"/>
  <c r="T83" i="58"/>
  <c r="T83" i="56"/>
  <c r="T80" i="56" s="1"/>
  <c r="S93" i="56"/>
  <c r="S90" i="56" s="1"/>
  <c r="S69" i="57"/>
  <c r="S68" i="57" s="1"/>
  <c r="R55" i="58"/>
  <c r="R52" i="58" s="1"/>
  <c r="R132" i="58" s="1"/>
  <c r="Q74" i="57"/>
  <c r="P55" i="56"/>
  <c r="P52" i="56" s="1"/>
  <c r="P132" i="56" s="1"/>
  <c r="N83" i="58"/>
  <c r="N80" i="58" s="1"/>
  <c r="N55" i="58"/>
  <c r="N52" i="58" s="1"/>
  <c r="N132" i="58" s="1"/>
  <c r="M55" i="55"/>
  <c r="M52" i="55" s="1"/>
  <c r="M132" i="55" s="1"/>
  <c r="M16" i="58"/>
  <c r="M130" i="58" s="1"/>
  <c r="L102" i="56"/>
  <c r="L101" i="56" s="1"/>
  <c r="L162" i="56" s="1"/>
  <c r="L55" i="58"/>
  <c r="J102" i="57"/>
  <c r="J139" i="57" s="1"/>
  <c r="J61" i="56"/>
  <c r="J59" i="56" s="1"/>
  <c r="J133" i="56" s="1"/>
  <c r="H106" i="57"/>
  <c r="H140" i="57" s="1"/>
  <c r="H8" i="55"/>
  <c r="M30" i="26"/>
  <c r="M131" i="26" s="1"/>
  <c r="F93" i="55"/>
  <c r="F90" i="55" s="1"/>
  <c r="F83" i="58"/>
  <c r="F80" i="58" s="1"/>
  <c r="F49" i="55"/>
  <c r="F38" i="55"/>
  <c r="E102" i="57"/>
  <c r="E74" i="57"/>
  <c r="G134" i="34"/>
  <c r="D93" i="58"/>
  <c r="D90" i="58" s="1"/>
  <c r="D35" i="56"/>
  <c r="U38" i="57"/>
  <c r="U13" i="58"/>
  <c r="U8" i="55"/>
  <c r="U7" i="55" s="1"/>
  <c r="U129" i="55" s="1"/>
  <c r="T49" i="57"/>
  <c r="T49" i="56"/>
  <c r="R106" i="58"/>
  <c r="R140" i="58" s="1"/>
  <c r="Q106" i="57"/>
  <c r="Q140" i="57" s="1"/>
  <c r="Q49" i="57"/>
  <c r="Q8" i="55"/>
  <c r="Q7" i="55" s="1"/>
  <c r="Q129" i="55" s="1"/>
  <c r="P106" i="56"/>
  <c r="P140" i="56" s="1"/>
  <c r="M83" i="56"/>
  <c r="M80" i="56" s="1"/>
  <c r="L49" i="57"/>
  <c r="K106" i="55"/>
  <c r="K140" i="55" s="1"/>
  <c r="K35" i="57"/>
  <c r="K34" i="57" s="1"/>
  <c r="J106" i="57"/>
  <c r="J140" i="57" s="1"/>
  <c r="J102" i="56"/>
  <c r="I83" i="56"/>
  <c r="I80" i="56" s="1"/>
  <c r="E35" i="56"/>
  <c r="L138" i="17"/>
  <c r="G30" i="17"/>
  <c r="G131" i="17" s="1"/>
  <c r="F7" i="16"/>
  <c r="F129" i="16" s="1"/>
  <c r="S106" i="58"/>
  <c r="S140" i="58" s="1"/>
  <c r="R93" i="57"/>
  <c r="R90" i="57" s="1"/>
  <c r="R49" i="57"/>
  <c r="Q49" i="56"/>
  <c r="Q38" i="56"/>
  <c r="P49" i="55"/>
  <c r="N83" i="56"/>
  <c r="M106" i="55"/>
  <c r="M34" i="32"/>
  <c r="M30" i="32" s="1"/>
  <c r="I55" i="55"/>
  <c r="I52" i="55" s="1"/>
  <c r="I132" i="55" s="1"/>
  <c r="N79" i="26"/>
  <c r="L7" i="26"/>
  <c r="E55" i="55"/>
  <c r="P38" i="55"/>
  <c r="M34" i="34"/>
  <c r="N55" i="56"/>
  <c r="N52" i="56" s="1"/>
  <c r="N132" i="56" s="1"/>
  <c r="N49" i="57"/>
  <c r="N16" i="55"/>
  <c r="N130" i="55" s="1"/>
  <c r="G34" i="29"/>
  <c r="G30" i="29" s="1"/>
  <c r="G131" i="29" s="1"/>
  <c r="N79" i="25"/>
  <c r="N136" i="25" s="1"/>
  <c r="N134" i="25" s="1"/>
  <c r="E38" i="56"/>
  <c r="U102" i="57"/>
  <c r="U139" i="57" s="1"/>
  <c r="S49" i="57"/>
  <c r="Q102" i="57"/>
  <c r="Q139" i="57" s="1"/>
  <c r="P106" i="57"/>
  <c r="P140" i="57" s="1"/>
  <c r="P83" i="58"/>
  <c r="P80" i="58" s="1"/>
  <c r="K8" i="58"/>
  <c r="J38" i="55"/>
  <c r="I83" i="57"/>
  <c r="I80" i="57" s="1"/>
  <c r="I38" i="55"/>
  <c r="I35" i="57"/>
  <c r="H13" i="57"/>
  <c r="G49" i="57"/>
  <c r="L30" i="26"/>
  <c r="L131" i="26" s="1"/>
  <c r="G35" i="55"/>
  <c r="P145" i="36"/>
  <c r="F34" i="17"/>
  <c r="F30" i="17" s="1"/>
  <c r="D49" i="58"/>
  <c r="D8" i="56"/>
  <c r="U106" i="56"/>
  <c r="U140" i="56" s="1"/>
  <c r="U102" i="56"/>
  <c r="U55" i="56"/>
  <c r="U52" i="56" s="1"/>
  <c r="U132" i="56" s="1"/>
  <c r="Q35" i="55"/>
  <c r="N8" i="56"/>
  <c r="N7" i="56" s="1"/>
  <c r="N129" i="56" s="1"/>
  <c r="M106" i="57"/>
  <c r="M140" i="57" s="1"/>
  <c r="M61" i="58"/>
  <c r="J38" i="58"/>
  <c r="J34" i="58" s="1"/>
  <c r="I35" i="56"/>
  <c r="I13" i="57"/>
  <c r="H49" i="57"/>
  <c r="H35" i="58"/>
  <c r="D102" i="56"/>
  <c r="D101" i="56" s="1"/>
  <c r="D162" i="56" s="1"/>
  <c r="K7" i="23"/>
  <c r="K129" i="23" s="1"/>
  <c r="O49" i="55"/>
  <c r="O8" i="56"/>
  <c r="K7" i="33"/>
  <c r="K129" i="33" s="1"/>
  <c r="P102" i="31"/>
  <c r="K61" i="55"/>
  <c r="K59" i="55" s="1"/>
  <c r="K133" i="55" s="1"/>
  <c r="J13" i="57"/>
  <c r="K7" i="29"/>
  <c r="K129" i="29" s="1"/>
  <c r="I83" i="55"/>
  <c r="I49" i="56"/>
  <c r="M79" i="25"/>
  <c r="F35" i="56"/>
  <c r="F35" i="55"/>
  <c r="F13" i="57"/>
  <c r="K7" i="25"/>
  <c r="K129" i="25" s="1"/>
  <c r="E8" i="58"/>
  <c r="D106" i="56"/>
  <c r="D140" i="56" s="1"/>
  <c r="M101" i="23"/>
  <c r="M162" i="23" s="1"/>
  <c r="P55" i="23"/>
  <c r="D13" i="56"/>
  <c r="W61" i="56"/>
  <c r="Z35" i="55"/>
  <c r="Z61" i="58"/>
  <c r="Z59" i="58" s="1"/>
  <c r="Z133" i="58" s="1"/>
  <c r="Z49" i="57"/>
  <c r="Z61" i="57"/>
  <c r="Z59" i="57" s="1"/>
  <c r="Z133" i="57" s="1"/>
  <c r="Z93" i="55"/>
  <c r="Z90" i="55" s="1"/>
  <c r="Y93" i="55"/>
  <c r="Y90" i="55" s="1"/>
  <c r="Y102" i="56"/>
  <c r="Y13" i="58"/>
  <c r="Y49" i="56"/>
  <c r="Y83" i="58"/>
  <c r="Y80" i="58" s="1"/>
  <c r="Y83" i="55"/>
  <c r="Y80" i="55" s="1"/>
  <c r="Y35" i="57"/>
  <c r="Y38" i="57"/>
  <c r="Y8" i="55"/>
  <c r="X93" i="58"/>
  <c r="X90" i="58" s="1"/>
  <c r="X93" i="56"/>
  <c r="X90" i="56" s="1"/>
  <c r="X38" i="56"/>
  <c r="X34" i="56" s="1"/>
  <c r="K134" i="19"/>
  <c r="X83" i="55"/>
  <c r="X80" i="55" s="1"/>
  <c r="X55" i="57"/>
  <c r="X38" i="55"/>
  <c r="X35" i="56"/>
  <c r="X93" i="55"/>
  <c r="X90" i="55" s="1"/>
  <c r="X35" i="57"/>
  <c r="X34" i="57" s="1"/>
  <c r="X83" i="56"/>
  <c r="X80" i="56" s="1"/>
  <c r="X102" i="57"/>
  <c r="X69" i="57"/>
  <c r="X61" i="56"/>
  <c r="X59" i="56" s="1"/>
  <c r="X133" i="56" s="1"/>
  <c r="X13" i="55"/>
  <c r="W102" i="55"/>
  <c r="W55" i="56"/>
  <c r="W52" i="56" s="1"/>
  <c r="W132" i="56" s="1"/>
  <c r="W55" i="55"/>
  <c r="W35" i="56"/>
  <c r="W13" i="58"/>
  <c r="W83" i="56"/>
  <c r="W80" i="56" s="1"/>
  <c r="W49" i="57"/>
  <c r="W49" i="55"/>
  <c r="P74" i="16"/>
  <c r="P38" i="31"/>
  <c r="P35" i="31"/>
  <c r="P13" i="14"/>
  <c r="P75" i="30"/>
  <c r="P74" i="30" s="1"/>
  <c r="P57" i="27"/>
  <c r="P55" i="27" s="1"/>
  <c r="P52" i="27" s="1"/>
  <c r="D139" i="16"/>
  <c r="C139" i="16" s="1"/>
  <c r="P139" i="16" s="1"/>
  <c r="P138" i="16" s="1"/>
  <c r="D101" i="16"/>
  <c r="C101" i="16" s="1"/>
  <c r="E136" i="14"/>
  <c r="E66" i="14"/>
  <c r="E161" i="14" s="1"/>
  <c r="D169" i="28"/>
  <c r="C169" i="28" s="1"/>
  <c r="P169" i="28" s="1"/>
  <c r="C148" i="28"/>
  <c r="P148" i="28" s="1"/>
  <c r="S139" i="58"/>
  <c r="K79" i="33"/>
  <c r="K136" i="33" s="1"/>
  <c r="Y16" i="56"/>
  <c r="Y130" i="56" s="1"/>
  <c r="L93" i="57"/>
  <c r="L90" i="57" s="1"/>
  <c r="P75" i="29"/>
  <c r="P74" i="29" s="1"/>
  <c r="P48" i="32"/>
  <c r="P46" i="32" s="1"/>
  <c r="P33" i="37"/>
  <c r="P31" i="37" s="1"/>
  <c r="K135" i="18"/>
  <c r="K134" i="18" s="1"/>
  <c r="E66" i="25"/>
  <c r="E161" i="25" s="1"/>
  <c r="E135" i="25"/>
  <c r="E134" i="25" s="1"/>
  <c r="Z49" i="56"/>
  <c r="C102" i="36"/>
  <c r="D101" i="36"/>
  <c r="D162" i="36" s="1"/>
  <c r="C162" i="36" s="1"/>
  <c r="P162" i="36" s="1"/>
  <c r="D139" i="36"/>
  <c r="I93" i="55"/>
  <c r="I90" i="55" s="1"/>
  <c r="Q13" i="57"/>
  <c r="L93" i="56"/>
  <c r="L90" i="56" s="1"/>
  <c r="Y69" i="57"/>
  <c r="Y68" i="57" s="1"/>
  <c r="R8" i="55"/>
  <c r="I139" i="55"/>
  <c r="Y52" i="56"/>
  <c r="Y132" i="56" s="1"/>
  <c r="U83" i="57"/>
  <c r="U80" i="57" s="1"/>
  <c r="S106" i="56"/>
  <c r="S140" i="56" s="1"/>
  <c r="R35" i="58"/>
  <c r="E131" i="23"/>
  <c r="E6" i="23"/>
  <c r="K79" i="27"/>
  <c r="M68" i="28"/>
  <c r="M67" i="28" s="1"/>
  <c r="M135" i="28" s="1"/>
  <c r="P57" i="31"/>
  <c r="P55" i="31" s="1"/>
  <c r="P52" i="31" s="1"/>
  <c r="P107" i="33"/>
  <c r="P106" i="33" s="1"/>
  <c r="P33" i="15"/>
  <c r="P31" i="15" s="1"/>
  <c r="C102" i="19"/>
  <c r="D132" i="18"/>
  <c r="C132" i="18" s="1"/>
  <c r="P132" i="18" s="1"/>
  <c r="L138" i="19"/>
  <c r="M139" i="36"/>
  <c r="M138" i="36" s="1"/>
  <c r="P104" i="16"/>
  <c r="P102" i="16" s="1"/>
  <c r="N162" i="20"/>
  <c r="L30" i="37"/>
  <c r="L131" i="37" s="1"/>
  <c r="L79" i="30"/>
  <c r="L136" i="30" s="1"/>
  <c r="J4" i="29"/>
  <c r="H67" i="25"/>
  <c r="H66" i="25" s="1"/>
  <c r="H4" i="25" s="1"/>
  <c r="P14" i="33"/>
  <c r="P13" i="33" s="1"/>
  <c r="K138" i="36"/>
  <c r="C16" i="23"/>
  <c r="D130" i="23"/>
  <c r="C130" i="23" s="1"/>
  <c r="P130" i="23" s="1"/>
  <c r="K162" i="21"/>
  <c r="Z93" i="56"/>
  <c r="Z90" i="56" s="1"/>
  <c r="M161" i="21"/>
  <c r="U139" i="58"/>
  <c r="M138" i="35"/>
  <c r="N16" i="58"/>
  <c r="N130" i="58" s="1"/>
  <c r="L139" i="32"/>
  <c r="L138" i="32" s="1"/>
  <c r="L101" i="32"/>
  <c r="L162" i="32" s="1"/>
  <c r="K16" i="55"/>
  <c r="K130" i="55" s="1"/>
  <c r="M139" i="29"/>
  <c r="M138" i="29" s="1"/>
  <c r="M101" i="29"/>
  <c r="M162" i="29" s="1"/>
  <c r="J61" i="57"/>
  <c r="P16" i="29"/>
  <c r="I139" i="58"/>
  <c r="I138" i="58" s="1"/>
  <c r="L30" i="28"/>
  <c r="L131" i="28" s="1"/>
  <c r="I16" i="57"/>
  <c r="I130" i="57" s="1"/>
  <c r="H8" i="56"/>
  <c r="H7" i="56" s="1"/>
  <c r="K139" i="26"/>
  <c r="K138" i="26" s="1"/>
  <c r="K101" i="26"/>
  <c r="K162" i="26" s="1"/>
  <c r="L67" i="31"/>
  <c r="L135" i="31" s="1"/>
  <c r="G135" i="17"/>
  <c r="G134" i="17" s="1"/>
  <c r="G66" i="17"/>
  <c r="G161" i="17" s="1"/>
  <c r="K34" i="55"/>
  <c r="D55" i="58"/>
  <c r="D52" i="58" s="1"/>
  <c r="D132" i="58" s="1"/>
  <c r="S83" i="57"/>
  <c r="S80" i="57" s="1"/>
  <c r="R61" i="58"/>
  <c r="R59" i="58" s="1"/>
  <c r="R133" i="58" s="1"/>
  <c r="M79" i="36"/>
  <c r="M136" i="36" s="1"/>
  <c r="F34" i="30"/>
  <c r="F30" i="30" s="1"/>
  <c r="F131" i="30" s="1"/>
  <c r="Z61" i="56"/>
  <c r="Z59" i="56" s="1"/>
  <c r="Z133" i="56" s="1"/>
  <c r="Q49" i="58"/>
  <c r="Q35" i="57"/>
  <c r="Q16" i="58"/>
  <c r="Q130" i="58" s="1"/>
  <c r="J16" i="57"/>
  <c r="J130" i="57" s="1"/>
  <c r="J13" i="56"/>
  <c r="J7" i="56" s="1"/>
  <c r="J8" i="57"/>
  <c r="L7" i="25"/>
  <c r="M138" i="34"/>
  <c r="C55" i="23"/>
  <c r="C52" i="23" s="1"/>
  <c r="D52" i="23"/>
  <c r="D132" i="23" s="1"/>
  <c r="C132" i="23" s="1"/>
  <c r="P132" i="23" s="1"/>
  <c r="P70" i="16"/>
  <c r="P69" i="16" s="1"/>
  <c r="P107" i="24"/>
  <c r="P106" i="24" s="1"/>
  <c r="P114" i="18"/>
  <c r="P167" i="18" s="1"/>
  <c r="I4" i="19"/>
  <c r="P33" i="27"/>
  <c r="P31" i="27" s="1"/>
  <c r="M138" i="15"/>
  <c r="M67" i="25"/>
  <c r="M135" i="25" s="1"/>
  <c r="H16" i="58"/>
  <c r="H130" i="58" s="1"/>
  <c r="R83" i="58"/>
  <c r="R80" i="58" s="1"/>
  <c r="P48" i="29"/>
  <c r="P46" i="29" s="1"/>
  <c r="N67" i="29"/>
  <c r="N135" i="29" s="1"/>
  <c r="N134" i="29" s="1"/>
  <c r="I67" i="17"/>
  <c r="I66" i="17" s="1"/>
  <c r="I4" i="17" s="1"/>
  <c r="P48" i="17"/>
  <c r="P46" i="17" s="1"/>
  <c r="D169" i="20"/>
  <c r="C169" i="20" s="1"/>
  <c r="P169" i="20" s="1"/>
  <c r="C148" i="20"/>
  <c r="P148" i="20" s="1"/>
  <c r="C93" i="16"/>
  <c r="D90" i="16"/>
  <c r="C90" i="16" s="1"/>
  <c r="C145" i="34"/>
  <c r="P145" i="34" s="1"/>
  <c r="D144" i="34"/>
  <c r="C144" i="34" s="1"/>
  <c r="F31" i="22"/>
  <c r="D46" i="22"/>
  <c r="F49" i="22"/>
  <c r="C9" i="58"/>
  <c r="C12" i="57"/>
  <c r="C11" i="57"/>
  <c r="AE11" i="57" s="1"/>
  <c r="C10" i="57"/>
  <c r="AE10" i="57" s="1"/>
  <c r="L13" i="22"/>
  <c r="C14" i="56"/>
  <c r="C15" i="56"/>
  <c r="L16" i="22"/>
  <c r="C17" i="56"/>
  <c r="C18" i="56"/>
  <c r="AE18" i="56" s="1"/>
  <c r="C19" i="56"/>
  <c r="AE19" i="56" s="1"/>
  <c r="C20" i="56"/>
  <c r="C21" i="56"/>
  <c r="C22" i="56"/>
  <c r="C23" i="56"/>
  <c r="AE23" i="56" s="1"/>
  <c r="C24" i="56"/>
  <c r="AE24" i="56" s="1"/>
  <c r="C25" i="56"/>
  <c r="C26" i="56"/>
  <c r="AE26" i="56" s="1"/>
  <c r="C27" i="56"/>
  <c r="AE27" i="56" s="1"/>
  <c r="C28" i="56"/>
  <c r="AE28" i="56" s="1"/>
  <c r="C29" i="56"/>
  <c r="L31" i="22"/>
  <c r="C33" i="56"/>
  <c r="L35" i="22"/>
  <c r="C36" i="56"/>
  <c r="C37" i="56"/>
  <c r="L38" i="22"/>
  <c r="C39" i="56"/>
  <c r="AE39" i="56" s="1"/>
  <c r="C40" i="56"/>
  <c r="C41" i="56"/>
  <c r="C42" i="56"/>
  <c r="AE42" i="56" s="1"/>
  <c r="C44" i="56"/>
  <c r="AE44" i="56" s="1"/>
  <c r="C45" i="56"/>
  <c r="L46" i="22"/>
  <c r="C48" i="56"/>
  <c r="L49" i="22"/>
  <c r="C50" i="56"/>
  <c r="C51" i="56"/>
  <c r="AE51" i="56" s="1"/>
  <c r="C53" i="56"/>
  <c r="C54" i="56"/>
  <c r="L55" i="22"/>
  <c r="L52" i="22" s="1"/>
  <c r="C56" i="56"/>
  <c r="C57" i="56"/>
  <c r="AE57" i="56" s="1"/>
  <c r="C58" i="56"/>
  <c r="C60" i="56"/>
  <c r="C62" i="56"/>
  <c r="C63" i="56"/>
  <c r="AE63" i="56" s="1"/>
  <c r="C64" i="56"/>
  <c r="AE64" i="56" s="1"/>
  <c r="C77" i="56"/>
  <c r="G78" i="56"/>
  <c r="K78" i="56"/>
  <c r="K67" i="56" s="1"/>
  <c r="O78" i="56"/>
  <c r="S78" i="56"/>
  <c r="S67" i="56" s="1"/>
  <c r="W78" i="56"/>
  <c r="W67" i="56" s="1"/>
  <c r="AA78" i="56"/>
  <c r="AA67" i="56" s="1"/>
  <c r="L78" i="56"/>
  <c r="L67" i="56" s="1"/>
  <c r="T78" i="56"/>
  <c r="T67" i="56" s="1"/>
  <c r="AB78" i="56"/>
  <c r="E78" i="56"/>
  <c r="E67" i="56" s="1"/>
  <c r="I78" i="56"/>
  <c r="I67" i="56" s="1"/>
  <c r="M78" i="56"/>
  <c r="M67" i="56" s="1"/>
  <c r="Q78" i="56"/>
  <c r="U78" i="56"/>
  <c r="U67" i="56" s="1"/>
  <c r="Y78" i="56"/>
  <c r="Y67" i="56" s="1"/>
  <c r="AC78" i="56"/>
  <c r="F78" i="56"/>
  <c r="F67" i="56" s="1"/>
  <c r="J78" i="56"/>
  <c r="J67" i="56" s="1"/>
  <c r="N78" i="56"/>
  <c r="R78" i="56"/>
  <c r="R67" i="56" s="1"/>
  <c r="V78" i="56"/>
  <c r="Z78" i="56"/>
  <c r="Z67" i="56" s="1"/>
  <c r="C78" i="56"/>
  <c r="AE78" i="56" s="1"/>
  <c r="D78" i="56"/>
  <c r="D67" i="56" s="1"/>
  <c r="H78" i="56"/>
  <c r="H67" i="56" s="1"/>
  <c r="P78" i="56"/>
  <c r="P67" i="56" s="1"/>
  <c r="X78" i="56"/>
  <c r="C76" i="57"/>
  <c r="C73" i="57"/>
  <c r="AE73" i="57" s="1"/>
  <c r="C81" i="58"/>
  <c r="C82" i="58"/>
  <c r="AE82" i="58" s="1"/>
  <c r="N83" i="22"/>
  <c r="N80" i="22" s="1"/>
  <c r="C84" i="58"/>
  <c r="C85" i="58"/>
  <c r="AE85" i="58" s="1"/>
  <c r="C86" i="58"/>
  <c r="AE86" i="58" s="1"/>
  <c r="C87" i="58"/>
  <c r="AE87" i="58" s="1"/>
  <c r="C91" i="57"/>
  <c r="C92" i="57"/>
  <c r="AE92" i="57" s="1"/>
  <c r="M93" i="22"/>
  <c r="M90" i="22" s="1"/>
  <c r="C94" i="57"/>
  <c r="C95" i="57"/>
  <c r="C96" i="57"/>
  <c r="AE96" i="57" s="1"/>
  <c r="C97" i="57"/>
  <c r="AE97" i="57" s="1"/>
  <c r="C98" i="57"/>
  <c r="AE98" i="57" s="1"/>
  <c r="C99" i="57"/>
  <c r="AE99" i="57" s="1"/>
  <c r="C100" i="57"/>
  <c r="M102" i="22"/>
  <c r="C103" i="57"/>
  <c r="C104" i="57"/>
  <c r="AE104" i="57" s="1"/>
  <c r="C105" i="57"/>
  <c r="AE105" i="57" s="1"/>
  <c r="M106" i="22"/>
  <c r="M101" i="22" s="1"/>
  <c r="C107" i="57"/>
  <c r="C108" i="57"/>
  <c r="AE108" i="57" s="1"/>
  <c r="C109" i="57"/>
  <c r="L30" i="25"/>
  <c r="L131" i="25" s="1"/>
  <c r="D90" i="26"/>
  <c r="C90" i="26" s="1"/>
  <c r="G165" i="15"/>
  <c r="P33" i="35"/>
  <c r="P31" i="35" s="1"/>
  <c r="M101" i="15"/>
  <c r="M162" i="15" s="1"/>
  <c r="N136" i="19"/>
  <c r="G144" i="16"/>
  <c r="C55" i="32"/>
  <c r="C52" i="32" s="1"/>
  <c r="D52" i="32"/>
  <c r="D132" i="32" s="1"/>
  <c r="C132" i="32" s="1"/>
  <c r="P132" i="32" s="1"/>
  <c r="P108" i="16"/>
  <c r="P106" i="16" s="1"/>
  <c r="V4" i="23"/>
  <c r="L139" i="14"/>
  <c r="L138" i="14" s="1"/>
  <c r="L101" i="14"/>
  <c r="L162" i="14" s="1"/>
  <c r="X8" i="56"/>
  <c r="W38" i="57"/>
  <c r="F131" i="18"/>
  <c r="W16" i="55"/>
  <c r="W130" i="55" s="1"/>
  <c r="S83" i="56"/>
  <c r="S80" i="56" s="1"/>
  <c r="R93" i="56"/>
  <c r="R90" i="56" s="1"/>
  <c r="P16" i="57"/>
  <c r="P130" i="57" s="1"/>
  <c r="P16" i="56"/>
  <c r="P130" i="56" s="1"/>
  <c r="L139" i="55"/>
  <c r="M139" i="31"/>
  <c r="M138" i="31" s="1"/>
  <c r="M101" i="31"/>
  <c r="M162" i="31" s="1"/>
  <c r="L83" i="55"/>
  <c r="L80" i="55" s="1"/>
  <c r="L16" i="56"/>
  <c r="L130" i="56" s="1"/>
  <c r="G30" i="25"/>
  <c r="G131" i="25" s="1"/>
  <c r="K30" i="32"/>
  <c r="K131" i="32" s="1"/>
  <c r="K128" i="32" s="1"/>
  <c r="F16" i="55"/>
  <c r="F130" i="55" s="1"/>
  <c r="P16" i="55"/>
  <c r="P130" i="55" s="1"/>
  <c r="P8" i="55"/>
  <c r="G34" i="34"/>
  <c r="G30" i="34" s="1"/>
  <c r="G131" i="34" s="1"/>
  <c r="H16" i="55"/>
  <c r="H130" i="55" s="1"/>
  <c r="F61" i="56"/>
  <c r="F59" i="56" s="1"/>
  <c r="F133" i="56" s="1"/>
  <c r="Z61" i="55"/>
  <c r="Z59" i="55" s="1"/>
  <c r="Z133" i="55" s="1"/>
  <c r="Z8" i="56"/>
  <c r="Z7" i="56" s="1"/>
  <c r="Y93" i="57"/>
  <c r="Y90" i="57" s="1"/>
  <c r="Y61" i="58"/>
  <c r="Y59" i="58" s="1"/>
  <c r="Y133" i="58" s="1"/>
  <c r="Y55" i="58"/>
  <c r="Y52" i="58" s="1"/>
  <c r="Y132" i="58" s="1"/>
  <c r="V93" i="58"/>
  <c r="V90" i="58" s="1"/>
  <c r="V34" i="58"/>
  <c r="U61" i="58"/>
  <c r="U59" i="58" s="1"/>
  <c r="U133" i="58" s="1"/>
  <c r="R102" i="56"/>
  <c r="O8" i="57"/>
  <c r="O7" i="57" s="1"/>
  <c r="N102" i="57"/>
  <c r="M102" i="56"/>
  <c r="J139" i="56"/>
  <c r="J34" i="56"/>
  <c r="J30" i="56" s="1"/>
  <c r="J131" i="56" s="1"/>
  <c r="I16" i="55"/>
  <c r="I130" i="55" s="1"/>
  <c r="G93" i="55"/>
  <c r="G90" i="55" s="1"/>
  <c r="E16" i="57"/>
  <c r="E130" i="57" s="1"/>
  <c r="W83" i="58"/>
  <c r="W80" i="58" s="1"/>
  <c r="W61" i="55"/>
  <c r="W59" i="55" s="1"/>
  <c r="W133" i="55" s="1"/>
  <c r="W55" i="58"/>
  <c r="W52" i="58" s="1"/>
  <c r="W132" i="58" s="1"/>
  <c r="V13" i="58"/>
  <c r="U93" i="56"/>
  <c r="U90" i="56" s="1"/>
  <c r="Q55" i="55"/>
  <c r="Q52" i="55" s="1"/>
  <c r="Q132" i="55" s="1"/>
  <c r="P61" i="56"/>
  <c r="P59" i="56" s="1"/>
  <c r="P133" i="56" s="1"/>
  <c r="K13" i="55"/>
  <c r="H61" i="56"/>
  <c r="H59" i="56" s="1"/>
  <c r="H133" i="56" s="1"/>
  <c r="G31" i="22"/>
  <c r="F46" i="22"/>
  <c r="G49" i="22"/>
  <c r="F74" i="22"/>
  <c r="C12" i="56"/>
  <c r="C10" i="56"/>
  <c r="AE10" i="56" s="1"/>
  <c r="C15" i="57"/>
  <c r="C18" i="57"/>
  <c r="AE18" i="57" s="1"/>
  <c r="C20" i="57"/>
  <c r="C22" i="57"/>
  <c r="C24" i="57"/>
  <c r="AE24" i="57" s="1"/>
  <c r="C25" i="57"/>
  <c r="C27" i="57"/>
  <c r="AE27" i="57" s="1"/>
  <c r="C29" i="57"/>
  <c r="M35" i="22"/>
  <c r="C36" i="57"/>
  <c r="M38" i="22"/>
  <c r="C39" i="57"/>
  <c r="C41" i="57"/>
  <c r="C44" i="57"/>
  <c r="AE44" i="57" s="1"/>
  <c r="C45" i="57"/>
  <c r="C51" i="57"/>
  <c r="AE51" i="57" s="1"/>
  <c r="C54" i="57"/>
  <c r="C57" i="57"/>
  <c r="AE57" i="57" s="1"/>
  <c r="M61" i="22"/>
  <c r="M59" i="22" s="1"/>
  <c r="C62" i="57"/>
  <c r="C64" i="57"/>
  <c r="AE64" i="57" s="1"/>
  <c r="C70" i="57"/>
  <c r="C82" i="55"/>
  <c r="AE82" i="55" s="1"/>
  <c r="C85" i="55"/>
  <c r="AE85" i="55" s="1"/>
  <c r="C87" i="55"/>
  <c r="C91" i="58"/>
  <c r="C92" i="58"/>
  <c r="AE92" i="58" s="1"/>
  <c r="C96" i="58"/>
  <c r="AE96" i="58" s="1"/>
  <c r="C98" i="58"/>
  <c r="AE98" i="58" s="1"/>
  <c r="C100" i="58"/>
  <c r="C104" i="58"/>
  <c r="AE104" i="58" s="1"/>
  <c r="N106" i="22"/>
  <c r="C107" i="58"/>
  <c r="C108" i="58"/>
  <c r="AE108" i="58" s="1"/>
  <c r="N7" i="23"/>
  <c r="N129" i="23" s="1"/>
  <c r="G144" i="25"/>
  <c r="J4" i="26"/>
  <c r="P40" i="29"/>
  <c r="P38" i="29" s="1"/>
  <c r="F134" i="29"/>
  <c r="M68" i="29"/>
  <c r="M67" i="29" s="1"/>
  <c r="P33" i="30"/>
  <c r="P31" i="30" s="1"/>
  <c r="P48" i="30"/>
  <c r="P46" i="30" s="1"/>
  <c r="P33" i="29"/>
  <c r="P31" i="29" s="1"/>
  <c r="P75" i="35"/>
  <c r="P74" i="35" s="1"/>
  <c r="P15" i="16"/>
  <c r="P13" i="16" s="1"/>
  <c r="J4" i="14"/>
  <c r="P107" i="15"/>
  <c r="P106" i="15" s="1"/>
  <c r="P48" i="15"/>
  <c r="P46" i="15" s="1"/>
  <c r="P15" i="17"/>
  <c r="P13" i="17" s="1"/>
  <c r="P33" i="20"/>
  <c r="P31" i="20" s="1"/>
  <c r="P75" i="20"/>
  <c r="P74" i="20" s="1"/>
  <c r="P33" i="18"/>
  <c r="P31" i="18" s="1"/>
  <c r="M79" i="24"/>
  <c r="M136" i="24" s="1"/>
  <c r="M134" i="24" s="1"/>
  <c r="P146" i="24"/>
  <c r="P146" i="25"/>
  <c r="G30" i="30"/>
  <c r="M30" i="36"/>
  <c r="M131" i="36" s="1"/>
  <c r="M131" i="19"/>
  <c r="P130" i="29"/>
  <c r="E66" i="27"/>
  <c r="J67" i="33"/>
  <c r="J66" i="33" s="1"/>
  <c r="J4" i="33" s="1"/>
  <c r="G135" i="18"/>
  <c r="G134" i="18" s="1"/>
  <c r="G161" i="18"/>
  <c r="K67" i="14"/>
  <c r="K135" i="14" s="1"/>
  <c r="N134" i="16"/>
  <c r="P33" i="36"/>
  <c r="P31" i="36" s="1"/>
  <c r="P9" i="27"/>
  <c r="P8" i="27" s="1"/>
  <c r="N79" i="14"/>
  <c r="P33" i="31"/>
  <c r="P31" i="31" s="1"/>
  <c r="K79" i="24"/>
  <c r="K66" i="24" s="1"/>
  <c r="K161" i="24" s="1"/>
  <c r="Y49" i="55"/>
  <c r="X139" i="55"/>
  <c r="X55" i="55"/>
  <c r="V106" i="56"/>
  <c r="V140" i="56" s="1"/>
  <c r="N34" i="17"/>
  <c r="N30" i="17" s="1"/>
  <c r="V16" i="58"/>
  <c r="V130" i="58" s="1"/>
  <c r="V8" i="58"/>
  <c r="P55" i="55"/>
  <c r="P52" i="55" s="1"/>
  <c r="P132" i="55" s="1"/>
  <c r="O8" i="55"/>
  <c r="O7" i="55" s="1"/>
  <c r="N13" i="57"/>
  <c r="M93" i="55"/>
  <c r="M90" i="55" s="1"/>
  <c r="K55" i="57"/>
  <c r="K52" i="57" s="1"/>
  <c r="K132" i="57" s="1"/>
  <c r="I35" i="58"/>
  <c r="G93" i="57"/>
  <c r="G90" i="57" s="1"/>
  <c r="G55" i="57"/>
  <c r="G52" i="57" s="1"/>
  <c r="G132" i="57" s="1"/>
  <c r="E139" i="58"/>
  <c r="E35" i="58"/>
  <c r="E34" i="58" s="1"/>
  <c r="Q38" i="57"/>
  <c r="O106" i="55"/>
  <c r="O140" i="55" s="1"/>
  <c r="G61" i="56"/>
  <c r="G59" i="56" s="1"/>
  <c r="G133" i="56" s="1"/>
  <c r="G38" i="56"/>
  <c r="G34" i="56" s="1"/>
  <c r="G30" i="56" s="1"/>
  <c r="G131" i="56" s="1"/>
  <c r="E102" i="56"/>
  <c r="Z16" i="55"/>
  <c r="Z130" i="55" s="1"/>
  <c r="U8" i="58"/>
  <c r="U7" i="58" s="1"/>
  <c r="R38" i="57"/>
  <c r="O16" i="56"/>
  <c r="O130" i="56" s="1"/>
  <c r="L61" i="56"/>
  <c r="L59" i="56" s="1"/>
  <c r="L133" i="56" s="1"/>
  <c r="J49" i="57"/>
  <c r="I38" i="56"/>
  <c r="H102" i="58"/>
  <c r="D93" i="56"/>
  <c r="D90" i="56" s="1"/>
  <c r="Z83" i="58"/>
  <c r="Z80" i="58" s="1"/>
  <c r="Z35" i="58"/>
  <c r="Y83" i="57"/>
  <c r="Y80" i="57" s="1"/>
  <c r="X93" i="57"/>
  <c r="X90" i="57" s="1"/>
  <c r="W106" i="56"/>
  <c r="W140" i="56" s="1"/>
  <c r="V16" i="57"/>
  <c r="V130" i="57" s="1"/>
  <c r="U61" i="55"/>
  <c r="R13" i="55"/>
  <c r="P35" i="55"/>
  <c r="P13" i="57"/>
  <c r="O83" i="55"/>
  <c r="O80" i="55" s="1"/>
  <c r="O69" i="57"/>
  <c r="O68" i="57" s="1"/>
  <c r="O55" i="55"/>
  <c r="O52" i="55" s="1"/>
  <c r="O132" i="55" s="1"/>
  <c r="O38" i="57"/>
  <c r="K69" i="57"/>
  <c r="K55" i="55"/>
  <c r="K52" i="55" s="1"/>
  <c r="K132" i="55" s="1"/>
  <c r="J49" i="55"/>
  <c r="I106" i="57"/>
  <c r="I140" i="57" s="1"/>
  <c r="I16" i="58"/>
  <c r="I130" i="58" s="1"/>
  <c r="H83" i="58"/>
  <c r="H80" i="58" s="1"/>
  <c r="G83" i="55"/>
  <c r="G80" i="55" s="1"/>
  <c r="G69" i="57"/>
  <c r="G68" i="57" s="1"/>
  <c r="F16" i="57"/>
  <c r="F130" i="57" s="1"/>
  <c r="D55" i="55"/>
  <c r="D52" i="55" s="1"/>
  <c r="D132" i="55" s="1"/>
  <c r="D38" i="55"/>
  <c r="D34" i="55" s="1"/>
  <c r="D30" i="55" s="1"/>
  <c r="D131" i="55" s="1"/>
  <c r="Z102" i="57"/>
  <c r="Y106" i="57"/>
  <c r="Y140" i="57" s="1"/>
  <c r="Y16" i="55"/>
  <c r="Y130" i="55" s="1"/>
  <c r="V106" i="58"/>
  <c r="V140" i="58" s="1"/>
  <c r="V102" i="57"/>
  <c r="V35" i="56"/>
  <c r="V34" i="56" s="1"/>
  <c r="V30" i="56" s="1"/>
  <c r="V131" i="56" s="1"/>
  <c r="V16" i="56"/>
  <c r="V130" i="56" s="1"/>
  <c r="U93" i="57"/>
  <c r="U90" i="57" s="1"/>
  <c r="U16" i="55"/>
  <c r="U130" i="55" s="1"/>
  <c r="T102" i="57"/>
  <c r="R93" i="58"/>
  <c r="R90" i="58" s="1"/>
  <c r="R16" i="56"/>
  <c r="R130" i="56" s="1"/>
  <c r="Q59" i="58"/>
  <c r="Q133" i="58" s="1"/>
  <c r="K16" i="57"/>
  <c r="K130" i="57" s="1"/>
  <c r="J83" i="57"/>
  <c r="J80" i="57" s="1"/>
  <c r="I102" i="56"/>
  <c r="H93" i="56"/>
  <c r="H90" i="56" s="1"/>
  <c r="H61" i="57"/>
  <c r="H59" i="57" s="1"/>
  <c r="H133" i="57" s="1"/>
  <c r="D106" i="57"/>
  <c r="D140" i="57" s="1"/>
  <c r="D83" i="58"/>
  <c r="D80" i="58" s="1"/>
  <c r="Z8" i="55"/>
  <c r="X16" i="58"/>
  <c r="X130" i="58" s="1"/>
  <c r="V55" i="56"/>
  <c r="V52" i="56" s="1"/>
  <c r="V132" i="56" s="1"/>
  <c r="T106" i="55"/>
  <c r="T140" i="55" s="1"/>
  <c r="P93" i="55"/>
  <c r="P90" i="55" s="1"/>
  <c r="O102" i="55"/>
  <c r="N38" i="57"/>
  <c r="N34" i="57" s="1"/>
  <c r="N30" i="57" s="1"/>
  <c r="N131" i="57" s="1"/>
  <c r="J83" i="56"/>
  <c r="E49" i="56"/>
  <c r="D8" i="22"/>
  <c r="F35" i="22"/>
  <c r="C42" i="5"/>
  <c r="G46" i="22"/>
  <c r="F69" i="22"/>
  <c r="F68" i="22" s="1"/>
  <c r="F67" i="22" s="1"/>
  <c r="C9" i="56"/>
  <c r="C12" i="55"/>
  <c r="C11" i="55"/>
  <c r="AE11" i="55" s="1"/>
  <c r="C10" i="55"/>
  <c r="AE10" i="55" s="1"/>
  <c r="N13" i="22"/>
  <c r="C14" i="58"/>
  <c r="C15" i="58"/>
  <c r="AE15" i="58" s="1"/>
  <c r="N16" i="22"/>
  <c r="C17" i="58"/>
  <c r="C18" i="58"/>
  <c r="C19" i="58"/>
  <c r="AE19" i="58" s="1"/>
  <c r="C20" i="58"/>
  <c r="C21" i="58"/>
  <c r="C22" i="58"/>
  <c r="C23" i="58"/>
  <c r="AE23" i="58" s="1"/>
  <c r="C24" i="58"/>
  <c r="AE24" i="58" s="1"/>
  <c r="C25" i="58"/>
  <c r="C26" i="58"/>
  <c r="AE26" i="58" s="1"/>
  <c r="C27" i="58"/>
  <c r="AE27" i="58" s="1"/>
  <c r="C28" i="58"/>
  <c r="AE28" i="58" s="1"/>
  <c r="C29" i="58"/>
  <c r="N31" i="22"/>
  <c r="C33" i="58"/>
  <c r="N35" i="22"/>
  <c r="C36" i="58"/>
  <c r="C37" i="58"/>
  <c r="AE37" i="58" s="1"/>
  <c r="C39" i="58"/>
  <c r="AE39" i="58" s="1"/>
  <c r="C40" i="58"/>
  <c r="C41" i="58"/>
  <c r="C42" i="58"/>
  <c r="AE42" i="58" s="1"/>
  <c r="C44" i="58"/>
  <c r="AE44" i="58" s="1"/>
  <c r="C45" i="58"/>
  <c r="N46" i="22"/>
  <c r="C48" i="58"/>
  <c r="N49" i="22"/>
  <c r="C50" i="58"/>
  <c r="C51" i="58"/>
  <c r="AE51" i="58" s="1"/>
  <c r="C53" i="58"/>
  <c r="C54" i="58"/>
  <c r="N55" i="22"/>
  <c r="N52" i="22" s="1"/>
  <c r="C56" i="58"/>
  <c r="C57" i="58"/>
  <c r="AE57" i="58" s="1"/>
  <c r="C58" i="58"/>
  <c r="C60" i="58"/>
  <c r="N61" i="22"/>
  <c r="N59" i="22" s="1"/>
  <c r="C62" i="58"/>
  <c r="C63" i="58"/>
  <c r="AE63" i="58" s="1"/>
  <c r="C64" i="58"/>
  <c r="AE64" i="58" s="1"/>
  <c r="C77" i="58"/>
  <c r="Z78" i="58"/>
  <c r="Z67" i="58" s="1"/>
  <c r="V78" i="58"/>
  <c r="V67" i="58" s="1"/>
  <c r="R78" i="58"/>
  <c r="R67" i="58" s="1"/>
  <c r="N78" i="58"/>
  <c r="N67" i="58" s="1"/>
  <c r="J78" i="58"/>
  <c r="J67" i="58" s="1"/>
  <c r="F78" i="58"/>
  <c r="F67" i="58" s="1"/>
  <c r="AC78" i="58"/>
  <c r="U78" i="58"/>
  <c r="U67" i="58" s="1"/>
  <c r="M78" i="58"/>
  <c r="M67" i="58" s="1"/>
  <c r="E78" i="58"/>
  <c r="E67" i="58" s="1"/>
  <c r="AB78" i="58"/>
  <c r="X78" i="58"/>
  <c r="X67" i="58" s="1"/>
  <c r="T78" i="58"/>
  <c r="T67" i="58" s="1"/>
  <c r="P78" i="58"/>
  <c r="P67" i="58" s="1"/>
  <c r="L78" i="58"/>
  <c r="L67" i="58" s="1"/>
  <c r="H78" i="58"/>
  <c r="H67" i="58" s="1"/>
  <c r="D78" i="58"/>
  <c r="D67" i="58" s="1"/>
  <c r="AA78" i="58"/>
  <c r="AA67" i="58" s="1"/>
  <c r="W78" i="58"/>
  <c r="W67" i="58" s="1"/>
  <c r="S78" i="58"/>
  <c r="S67" i="58" s="1"/>
  <c r="O78" i="58"/>
  <c r="O67" i="58" s="1"/>
  <c r="K78" i="58"/>
  <c r="K67" i="58" s="1"/>
  <c r="G78" i="58"/>
  <c r="G67" i="58" s="1"/>
  <c r="C78" i="58"/>
  <c r="AE78" i="58" s="1"/>
  <c r="Y78" i="58"/>
  <c r="Y67" i="58" s="1"/>
  <c r="Q78" i="58"/>
  <c r="Q67" i="58" s="1"/>
  <c r="I78" i="58"/>
  <c r="I67" i="58" s="1"/>
  <c r="C71" i="57"/>
  <c r="C81" i="56"/>
  <c r="C82" i="56"/>
  <c r="AE82" i="56" s="1"/>
  <c r="L83" i="22"/>
  <c r="L80" i="22" s="1"/>
  <c r="C84" i="56"/>
  <c r="C85" i="56"/>
  <c r="AE85" i="56" s="1"/>
  <c r="C86" i="56"/>
  <c r="AE86" i="56" s="1"/>
  <c r="C87" i="56"/>
  <c r="C91" i="55"/>
  <c r="C92" i="55"/>
  <c r="AE92" i="55" s="1"/>
  <c r="K93" i="22"/>
  <c r="K90" i="22" s="1"/>
  <c r="C94" i="55"/>
  <c r="C95" i="55"/>
  <c r="AE95" i="55" s="1"/>
  <c r="C96" i="55"/>
  <c r="AE96" i="55" s="1"/>
  <c r="C97" i="55"/>
  <c r="AE97" i="55" s="1"/>
  <c r="C98" i="55"/>
  <c r="AE98" i="55" s="1"/>
  <c r="C99" i="55"/>
  <c r="AE99" i="55" s="1"/>
  <c r="C100" i="55"/>
  <c r="K102" i="22"/>
  <c r="C103" i="55"/>
  <c r="C104" i="55"/>
  <c r="AE104" i="55" s="1"/>
  <c r="C105" i="55"/>
  <c r="AE105" i="55" s="1"/>
  <c r="K106" i="22"/>
  <c r="C107" i="55"/>
  <c r="C108" i="55"/>
  <c r="AE108" i="55" s="1"/>
  <c r="C109" i="55"/>
  <c r="G101" i="22"/>
  <c r="D7" i="23"/>
  <c r="E128" i="23"/>
  <c r="D144" i="23"/>
  <c r="C144" i="23" s="1"/>
  <c r="K101" i="25"/>
  <c r="K162" i="25" s="1"/>
  <c r="N30" i="25"/>
  <c r="N6" i="25" s="1"/>
  <c r="L79" i="27"/>
  <c r="L136" i="27" s="1"/>
  <c r="P40" i="28"/>
  <c r="P38" i="28" s="1"/>
  <c r="P146" i="26"/>
  <c r="P33" i="26"/>
  <c r="P31" i="26" s="1"/>
  <c r="M139" i="27"/>
  <c r="M138" i="27" s="1"/>
  <c r="J4" i="27"/>
  <c r="P37" i="26"/>
  <c r="P35" i="26" s="1"/>
  <c r="L138" i="26"/>
  <c r="Y4" i="29"/>
  <c r="C16" i="29"/>
  <c r="P40" i="32"/>
  <c r="P38" i="32" s="1"/>
  <c r="M68" i="30"/>
  <c r="M67" i="30" s="1"/>
  <c r="N7" i="30"/>
  <c r="N129" i="30" s="1"/>
  <c r="N101" i="31"/>
  <c r="N162" i="31" s="1"/>
  <c r="Y4" i="35"/>
  <c r="L7" i="29"/>
  <c r="N30" i="31"/>
  <c r="N131" i="31" s="1"/>
  <c r="N128" i="31" s="1"/>
  <c r="D80" i="33"/>
  <c r="N30" i="34"/>
  <c r="N6" i="34" s="1"/>
  <c r="P107" i="35"/>
  <c r="P106" i="35" s="1"/>
  <c r="P48" i="33"/>
  <c r="P46" i="33" s="1"/>
  <c r="N7" i="35"/>
  <c r="N6" i="35" s="1"/>
  <c r="G165" i="36"/>
  <c r="K79" i="37"/>
  <c r="K136" i="37" s="1"/>
  <c r="K134" i="37" s="1"/>
  <c r="K79" i="15"/>
  <c r="K138" i="32"/>
  <c r="M68" i="37"/>
  <c r="M67" i="37" s="1"/>
  <c r="E134" i="14"/>
  <c r="P107" i="32"/>
  <c r="P106" i="32" s="1"/>
  <c r="G66" i="36"/>
  <c r="G161" i="36" s="1"/>
  <c r="P145" i="27"/>
  <c r="G30" i="36"/>
  <c r="G131" i="36" s="1"/>
  <c r="L101" i="16"/>
  <c r="L162" i="16" s="1"/>
  <c r="M101" i="33"/>
  <c r="M162" i="33" s="1"/>
  <c r="M101" i="35"/>
  <c r="M162" i="35" s="1"/>
  <c r="P107" i="18"/>
  <c r="P106" i="18" s="1"/>
  <c r="C132" i="20"/>
  <c r="P132" i="20" s="1"/>
  <c r="Z4" i="20"/>
  <c r="P48" i="20"/>
  <c r="P46" i="20" s="1"/>
  <c r="P146" i="21"/>
  <c r="P114" i="24"/>
  <c r="P167" i="24" s="1"/>
  <c r="P165" i="24" s="1"/>
  <c r="P37" i="20"/>
  <c r="P35" i="20" s="1"/>
  <c r="F165" i="24"/>
  <c r="P58" i="20"/>
  <c r="P55" i="20" s="1"/>
  <c r="P52" i="20" s="1"/>
  <c r="M67" i="27"/>
  <c r="M135" i="27" s="1"/>
  <c r="K101" i="34"/>
  <c r="K162" i="34" s="1"/>
  <c r="K131" i="18"/>
  <c r="F34" i="36"/>
  <c r="F30" i="36" s="1"/>
  <c r="F131" i="36" s="1"/>
  <c r="N136" i="21"/>
  <c r="N138" i="19"/>
  <c r="F129" i="19"/>
  <c r="P146" i="15"/>
  <c r="G7" i="37"/>
  <c r="G129" i="37" s="1"/>
  <c r="G128" i="37" s="1"/>
  <c r="P130" i="32"/>
  <c r="F34" i="28"/>
  <c r="F30" i="28" s="1"/>
  <c r="F131" i="28" s="1"/>
  <c r="F128" i="28" s="1"/>
  <c r="F68" i="35"/>
  <c r="F67" i="35" s="1"/>
  <c r="F135" i="35" s="1"/>
  <c r="K34" i="33"/>
  <c r="K30" i="33" s="1"/>
  <c r="K131" i="33" s="1"/>
  <c r="L34" i="33"/>
  <c r="L30" i="33" s="1"/>
  <c r="L131" i="33" s="1"/>
  <c r="K79" i="31"/>
  <c r="K136" i="31" s="1"/>
  <c r="M34" i="31"/>
  <c r="M34" i="29"/>
  <c r="M30" i="29" s="1"/>
  <c r="M131" i="29" s="1"/>
  <c r="M128" i="29" s="1"/>
  <c r="K34" i="27"/>
  <c r="K30" i="27" s="1"/>
  <c r="I66" i="27"/>
  <c r="I4" i="27" s="1"/>
  <c r="I67" i="27"/>
  <c r="I66" i="26"/>
  <c r="I4" i="26" s="1"/>
  <c r="I67" i="26"/>
  <c r="J67" i="30"/>
  <c r="J66" i="30" s="1"/>
  <c r="J4" i="30" s="1"/>
  <c r="K67" i="25"/>
  <c r="K135" i="25" s="1"/>
  <c r="L67" i="32"/>
  <c r="L135" i="32" s="1"/>
  <c r="U4" i="34"/>
  <c r="U4" i="35"/>
  <c r="H66" i="37"/>
  <c r="H67" i="37"/>
  <c r="G135" i="35"/>
  <c r="G134" i="35" s="1"/>
  <c r="G67" i="35"/>
  <c r="G66" i="35" s="1"/>
  <c r="G161" i="35" s="1"/>
  <c r="G135" i="14"/>
  <c r="G134" i="14" s="1"/>
  <c r="G67" i="14"/>
  <c r="P130" i="18"/>
  <c r="P145" i="19"/>
  <c r="H4" i="21"/>
  <c r="P48" i="24"/>
  <c r="P46" i="24" s="1"/>
  <c r="F131" i="21"/>
  <c r="F128" i="21" s="1"/>
  <c r="N79" i="15"/>
  <c r="K79" i="36"/>
  <c r="P114" i="32"/>
  <c r="P167" i="32" s="1"/>
  <c r="G34" i="32"/>
  <c r="G30" i="32" s="1"/>
  <c r="G131" i="32" s="1"/>
  <c r="G128" i="32" s="1"/>
  <c r="AA159" i="5"/>
  <c r="AA5" i="44" s="1"/>
  <c r="E161" i="18"/>
  <c r="Z102" i="58"/>
  <c r="Z102" i="55"/>
  <c r="F136" i="21"/>
  <c r="Z69" i="57"/>
  <c r="Z68" i="57" s="1"/>
  <c r="Y16" i="57"/>
  <c r="Y130" i="57" s="1"/>
  <c r="Y8" i="57"/>
  <c r="X74" i="57"/>
  <c r="X68" i="57" s="1"/>
  <c r="X49" i="58"/>
  <c r="X16" i="56"/>
  <c r="X130" i="56" s="1"/>
  <c r="L129" i="19"/>
  <c r="W102" i="58"/>
  <c r="W102" i="56"/>
  <c r="W93" i="57"/>
  <c r="W90" i="57" s="1"/>
  <c r="W38" i="58"/>
  <c r="W34" i="58" s="1"/>
  <c r="W30" i="58" s="1"/>
  <c r="V93" i="56"/>
  <c r="V90" i="56" s="1"/>
  <c r="M68" i="17"/>
  <c r="M67" i="17" s="1"/>
  <c r="M135" i="17" s="1"/>
  <c r="V52" i="55"/>
  <c r="V132" i="55" s="1"/>
  <c r="V13" i="56"/>
  <c r="U93" i="55"/>
  <c r="U90" i="55" s="1"/>
  <c r="T93" i="58"/>
  <c r="T90" i="58" s="1"/>
  <c r="S106" i="57"/>
  <c r="S140" i="57" s="1"/>
  <c r="S38" i="57"/>
  <c r="F34" i="14"/>
  <c r="F30" i="14" s="1"/>
  <c r="R102" i="58"/>
  <c r="R139" i="55"/>
  <c r="R16" i="58"/>
  <c r="R130" i="58" s="1"/>
  <c r="R8" i="58"/>
  <c r="R7" i="58" s="1"/>
  <c r="Q67" i="56"/>
  <c r="Q61" i="56"/>
  <c r="Q59" i="56" s="1"/>
  <c r="Q133" i="56" s="1"/>
  <c r="P83" i="57"/>
  <c r="P80" i="57" s="1"/>
  <c r="P61" i="55"/>
  <c r="P59" i="55" s="1"/>
  <c r="P133" i="55" s="1"/>
  <c r="P8" i="56"/>
  <c r="P7" i="56" s="1"/>
  <c r="O139" i="56"/>
  <c r="O61" i="58"/>
  <c r="O59" i="58" s="1"/>
  <c r="O133" i="58" s="1"/>
  <c r="O55" i="56"/>
  <c r="O52" i="56" s="1"/>
  <c r="O132" i="56" s="1"/>
  <c r="O38" i="58"/>
  <c r="N35" i="58"/>
  <c r="N34" i="58" s="1"/>
  <c r="G34" i="33"/>
  <c r="G30" i="33" s="1"/>
  <c r="M80" i="58"/>
  <c r="M52" i="58"/>
  <c r="M132" i="58" s="1"/>
  <c r="M8" i="57"/>
  <c r="M7" i="57" s="1"/>
  <c r="M7" i="32"/>
  <c r="M129" i="32" s="1"/>
  <c r="L93" i="58"/>
  <c r="L90" i="58" s="1"/>
  <c r="L49" i="58"/>
  <c r="L16" i="57"/>
  <c r="L130" i="57" s="1"/>
  <c r="L8" i="56"/>
  <c r="K102" i="56"/>
  <c r="K93" i="57"/>
  <c r="K90" i="57" s="1"/>
  <c r="K79" i="57" s="1"/>
  <c r="K136" i="57" s="1"/>
  <c r="K49" i="58"/>
  <c r="J102" i="55"/>
  <c r="I80" i="58"/>
  <c r="I55" i="56"/>
  <c r="I52" i="56" s="1"/>
  <c r="I132" i="56" s="1"/>
  <c r="H61" i="55"/>
  <c r="H59" i="55" s="1"/>
  <c r="H133" i="55" s="1"/>
  <c r="H52" i="56"/>
  <c r="H132" i="56" s="1"/>
  <c r="H49" i="55"/>
  <c r="H38" i="58"/>
  <c r="H34" i="58" s="1"/>
  <c r="H30" i="58" s="1"/>
  <c r="H16" i="56"/>
  <c r="H130" i="56" s="1"/>
  <c r="G102" i="58"/>
  <c r="G83" i="56"/>
  <c r="G80" i="56" s="1"/>
  <c r="G49" i="58"/>
  <c r="G16" i="55"/>
  <c r="G130" i="55" s="1"/>
  <c r="F102" i="58"/>
  <c r="F93" i="56"/>
  <c r="F90" i="56" s="1"/>
  <c r="F55" i="55"/>
  <c r="F52" i="55" s="1"/>
  <c r="F132" i="55" s="1"/>
  <c r="F16" i="58"/>
  <c r="F130" i="58" s="1"/>
  <c r="F8" i="58"/>
  <c r="E106" i="58"/>
  <c r="E140" i="58" s="1"/>
  <c r="E106" i="55"/>
  <c r="E140" i="55" s="1"/>
  <c r="E93" i="55"/>
  <c r="E90" i="55" s="1"/>
  <c r="E80" i="58"/>
  <c r="L135" i="19"/>
  <c r="D13" i="55"/>
  <c r="Q102" i="56"/>
  <c r="Q93" i="55"/>
  <c r="Q90" i="55" s="1"/>
  <c r="Q55" i="56"/>
  <c r="Q52" i="56" s="1"/>
  <c r="Q132" i="56" s="1"/>
  <c r="Q13" i="58"/>
  <c r="P102" i="55"/>
  <c r="P38" i="56"/>
  <c r="O93" i="55"/>
  <c r="O90" i="55" s="1"/>
  <c r="O79" i="55" s="1"/>
  <c r="O136" i="55" s="1"/>
  <c r="N83" i="57"/>
  <c r="N80" i="57" s="1"/>
  <c r="N55" i="57"/>
  <c r="N52" i="57" s="1"/>
  <c r="N132" i="57" s="1"/>
  <c r="L38" i="57"/>
  <c r="K38" i="56"/>
  <c r="K34" i="56" s="1"/>
  <c r="J61" i="55"/>
  <c r="J59" i="55" s="1"/>
  <c r="J133" i="55" s="1"/>
  <c r="J55" i="57"/>
  <c r="J52" i="57" s="1"/>
  <c r="J132" i="57" s="1"/>
  <c r="J16" i="56"/>
  <c r="J130" i="56" s="1"/>
  <c r="I93" i="57"/>
  <c r="I90" i="57" s="1"/>
  <c r="I79" i="57" s="1"/>
  <c r="I136" i="57" s="1"/>
  <c r="E83" i="56"/>
  <c r="E80" i="56" s="1"/>
  <c r="E55" i="56"/>
  <c r="E52" i="56" s="1"/>
  <c r="E132" i="56" s="1"/>
  <c r="E52" i="55"/>
  <c r="E132" i="55" s="1"/>
  <c r="E49" i="57"/>
  <c r="E38" i="57"/>
  <c r="Z93" i="57"/>
  <c r="Z90" i="57" s="1"/>
  <c r="Z55" i="56"/>
  <c r="Z52" i="56" s="1"/>
  <c r="Z132" i="56" s="1"/>
  <c r="Z35" i="56"/>
  <c r="X106" i="55"/>
  <c r="X140" i="55" s="1"/>
  <c r="X16" i="57"/>
  <c r="X130" i="57" s="1"/>
  <c r="W139" i="57"/>
  <c r="W16" i="56"/>
  <c r="W130" i="56" s="1"/>
  <c r="V93" i="57"/>
  <c r="V90" i="57" s="1"/>
  <c r="V83" i="56"/>
  <c r="V80" i="56" s="1"/>
  <c r="V49" i="57"/>
  <c r="T93" i="55"/>
  <c r="T90" i="55" s="1"/>
  <c r="S83" i="58"/>
  <c r="S80" i="58" s="1"/>
  <c r="R83" i="56"/>
  <c r="R80" i="56" s="1"/>
  <c r="R79" i="56" s="1"/>
  <c r="R136" i="56" s="1"/>
  <c r="Q102" i="55"/>
  <c r="Q93" i="58"/>
  <c r="Q90" i="58" s="1"/>
  <c r="Q69" i="57"/>
  <c r="P13" i="55"/>
  <c r="O13" i="58"/>
  <c r="M93" i="58"/>
  <c r="M90" i="58" s="1"/>
  <c r="M83" i="55"/>
  <c r="M80" i="55" s="1"/>
  <c r="M79" i="55" s="1"/>
  <c r="M136" i="55" s="1"/>
  <c r="M69" i="57"/>
  <c r="M68" i="57" s="1"/>
  <c r="M8" i="58"/>
  <c r="K102" i="57"/>
  <c r="K55" i="58"/>
  <c r="K52" i="58" s="1"/>
  <c r="K132" i="58" s="1"/>
  <c r="K49" i="55"/>
  <c r="J74" i="57"/>
  <c r="J35" i="55"/>
  <c r="I8" i="58"/>
  <c r="F61" i="58"/>
  <c r="F59" i="58" s="1"/>
  <c r="F133" i="58" s="1"/>
  <c r="E13" i="56"/>
  <c r="D61" i="57"/>
  <c r="D59" i="57" s="1"/>
  <c r="D133" i="57" s="1"/>
  <c r="Z13" i="55"/>
  <c r="Y61" i="55"/>
  <c r="Y59" i="55" s="1"/>
  <c r="Y133" i="55" s="1"/>
  <c r="Y49" i="58"/>
  <c r="Y16" i="58"/>
  <c r="Y130" i="58" s="1"/>
  <c r="X106" i="57"/>
  <c r="X140" i="57" s="1"/>
  <c r="X55" i="56"/>
  <c r="X52" i="56" s="1"/>
  <c r="X132" i="56" s="1"/>
  <c r="X16" i="55"/>
  <c r="X130" i="55" s="1"/>
  <c r="X8" i="55"/>
  <c r="W93" i="58"/>
  <c r="W90" i="58" s="1"/>
  <c r="W8" i="58"/>
  <c r="W7" i="58" s="1"/>
  <c r="W129" i="58" s="1"/>
  <c r="U16" i="56"/>
  <c r="U130" i="56" s="1"/>
  <c r="T102" i="56"/>
  <c r="T93" i="57"/>
  <c r="T90" i="57" s="1"/>
  <c r="T61" i="58"/>
  <c r="T59" i="58" s="1"/>
  <c r="T133" i="58" s="1"/>
  <c r="S61" i="57"/>
  <c r="S59" i="57" s="1"/>
  <c r="S133" i="57" s="1"/>
  <c r="R106" i="55"/>
  <c r="R140" i="55" s="1"/>
  <c r="R38" i="55"/>
  <c r="R35" i="57"/>
  <c r="R16" i="57"/>
  <c r="R130" i="57" s="1"/>
  <c r="R8" i="57"/>
  <c r="Q61" i="55"/>
  <c r="Q59" i="55" s="1"/>
  <c r="Q133" i="55" s="1"/>
  <c r="Q16" i="56"/>
  <c r="Q130" i="56" s="1"/>
  <c r="Q8" i="56"/>
  <c r="P83" i="56"/>
  <c r="P80" i="56" s="1"/>
  <c r="O106" i="56"/>
  <c r="O140" i="56" s="1"/>
  <c r="O93" i="58"/>
  <c r="O90" i="58" s="1"/>
  <c r="O8" i="58"/>
  <c r="N38" i="55"/>
  <c r="N16" i="57"/>
  <c r="N130" i="57" s="1"/>
  <c r="N8" i="57"/>
  <c r="M102" i="57"/>
  <c r="M61" i="55"/>
  <c r="M59" i="55" s="1"/>
  <c r="M133" i="55" s="1"/>
  <c r="M38" i="55"/>
  <c r="M34" i="55" s="1"/>
  <c r="M30" i="55" s="1"/>
  <c r="M131" i="55" s="1"/>
  <c r="M16" i="56"/>
  <c r="M130" i="56" s="1"/>
  <c r="M8" i="56"/>
  <c r="L7" i="32"/>
  <c r="L129" i="32" s="1"/>
  <c r="L83" i="58"/>
  <c r="L80" i="58" s="1"/>
  <c r="L35" i="55"/>
  <c r="L13" i="57"/>
  <c r="K102" i="55"/>
  <c r="K93" i="58"/>
  <c r="K90" i="58" s="1"/>
  <c r="K16" i="58"/>
  <c r="K130" i="58" s="1"/>
  <c r="K13" i="56"/>
  <c r="J93" i="55"/>
  <c r="J90" i="55" s="1"/>
  <c r="J69" i="57"/>
  <c r="J55" i="58"/>
  <c r="J52" i="58" s="1"/>
  <c r="J132" i="58" s="1"/>
  <c r="I74" i="57"/>
  <c r="I52" i="57"/>
  <c r="I132" i="57" s="1"/>
  <c r="I49" i="58"/>
  <c r="I38" i="58"/>
  <c r="I8" i="56"/>
  <c r="I7" i="56" s="1"/>
  <c r="H83" i="56"/>
  <c r="H80" i="56" s="1"/>
  <c r="G102" i="55"/>
  <c r="G93" i="58"/>
  <c r="G90" i="58" s="1"/>
  <c r="G61" i="57"/>
  <c r="G59" i="57" s="1"/>
  <c r="G133" i="57" s="1"/>
  <c r="G55" i="56"/>
  <c r="G52" i="56" s="1"/>
  <c r="G132" i="56" s="1"/>
  <c r="G38" i="57"/>
  <c r="G35" i="58"/>
  <c r="G34" i="58" s="1"/>
  <c r="E83" i="57"/>
  <c r="E80" i="57" s="1"/>
  <c r="E30" i="55"/>
  <c r="E131" i="55" s="1"/>
  <c r="E16" i="56"/>
  <c r="E130" i="56" s="1"/>
  <c r="E8" i="56"/>
  <c r="D83" i="55"/>
  <c r="D80" i="55" s="1"/>
  <c r="D55" i="57"/>
  <c r="D52" i="57" s="1"/>
  <c r="D132" i="57" s="1"/>
  <c r="D16" i="56"/>
  <c r="D130" i="56" s="1"/>
  <c r="Z83" i="57"/>
  <c r="Z80" i="57" s="1"/>
  <c r="Z55" i="57"/>
  <c r="Z52" i="57" s="1"/>
  <c r="Z132" i="57" s="1"/>
  <c r="Z35" i="57"/>
  <c r="Y35" i="55"/>
  <c r="Y34" i="55" s="1"/>
  <c r="Y13" i="57"/>
  <c r="X106" i="56"/>
  <c r="X140" i="56" s="1"/>
  <c r="X61" i="57"/>
  <c r="X59" i="57" s="1"/>
  <c r="X133" i="57" s="1"/>
  <c r="X49" i="57"/>
  <c r="X30" i="57" s="1"/>
  <c r="X131" i="57" s="1"/>
  <c r="X35" i="58"/>
  <c r="X34" i="58" s="1"/>
  <c r="X8" i="58"/>
  <c r="X7" i="58" s="1"/>
  <c r="W106" i="55"/>
  <c r="W140" i="55" s="1"/>
  <c r="W83" i="55"/>
  <c r="W80" i="55" s="1"/>
  <c r="W35" i="57"/>
  <c r="W8" i="57"/>
  <c r="W7" i="57" s="1"/>
  <c r="V61" i="55"/>
  <c r="V59" i="55" s="1"/>
  <c r="V133" i="55" s="1"/>
  <c r="V13" i="55"/>
  <c r="V8" i="56"/>
  <c r="U106" i="57"/>
  <c r="U140" i="57" s="1"/>
  <c r="U35" i="55"/>
  <c r="U16" i="57"/>
  <c r="U130" i="57" s="1"/>
  <c r="T102" i="55"/>
  <c r="S83" i="55"/>
  <c r="S80" i="55" s="1"/>
  <c r="R106" i="57"/>
  <c r="R140" i="57" s="1"/>
  <c r="R74" i="57"/>
  <c r="R61" i="55"/>
  <c r="R59" i="55" s="1"/>
  <c r="R133" i="55" s="1"/>
  <c r="R38" i="58"/>
  <c r="R35" i="56"/>
  <c r="R34" i="56" s="1"/>
  <c r="R30" i="56" s="1"/>
  <c r="R131" i="56" s="1"/>
  <c r="Q93" i="57"/>
  <c r="Q90" i="57" s="1"/>
  <c r="P102" i="57"/>
  <c r="P93" i="56"/>
  <c r="P90" i="56" s="1"/>
  <c r="P49" i="57"/>
  <c r="P16" i="58"/>
  <c r="P130" i="58" s="1"/>
  <c r="P8" i="58"/>
  <c r="P7" i="58" s="1"/>
  <c r="O61" i="56"/>
  <c r="O59" i="56" s="1"/>
  <c r="O133" i="56" s="1"/>
  <c r="O16" i="57"/>
  <c r="O130" i="57" s="1"/>
  <c r="N106" i="58"/>
  <c r="N140" i="58" s="1"/>
  <c r="N102" i="56"/>
  <c r="N61" i="55"/>
  <c r="N59" i="55" s="1"/>
  <c r="N133" i="55" s="1"/>
  <c r="N49" i="58"/>
  <c r="N16" i="56"/>
  <c r="N130" i="56" s="1"/>
  <c r="M55" i="56"/>
  <c r="M52" i="56" s="1"/>
  <c r="M132" i="56" s="1"/>
  <c r="L13" i="56"/>
  <c r="K61" i="56"/>
  <c r="K59" i="56" s="1"/>
  <c r="K133" i="56" s="1"/>
  <c r="J49" i="58"/>
  <c r="J30" i="58" s="1"/>
  <c r="J131" i="58" s="1"/>
  <c r="J35" i="57"/>
  <c r="I61" i="58"/>
  <c r="I59" i="58" s="1"/>
  <c r="I133" i="58" s="1"/>
  <c r="I49" i="57"/>
  <c r="I38" i="57"/>
  <c r="I34" i="57" s="1"/>
  <c r="G106" i="55"/>
  <c r="G140" i="55" s="1"/>
  <c r="G38" i="55"/>
  <c r="G35" i="57"/>
  <c r="F106" i="57"/>
  <c r="F140" i="57" s="1"/>
  <c r="F61" i="55"/>
  <c r="F59" i="55" s="1"/>
  <c r="F133" i="55" s="1"/>
  <c r="F38" i="58"/>
  <c r="F16" i="56"/>
  <c r="F130" i="56" s="1"/>
  <c r="F8" i="56"/>
  <c r="L67" i="17"/>
  <c r="L135" i="17" s="1"/>
  <c r="D8" i="55"/>
  <c r="Y93" i="56"/>
  <c r="Y90" i="56" s="1"/>
  <c r="Y61" i="57"/>
  <c r="Y59" i="57" s="1"/>
  <c r="Y133" i="57" s="1"/>
  <c r="Y38" i="56"/>
  <c r="Y35" i="58"/>
  <c r="Y34" i="58" s="1"/>
  <c r="X102" i="58"/>
  <c r="W83" i="57"/>
  <c r="W80" i="57" s="1"/>
  <c r="U61" i="57"/>
  <c r="U59" i="57" s="1"/>
  <c r="U133" i="57" s="1"/>
  <c r="U13" i="57"/>
  <c r="Q83" i="55"/>
  <c r="Q80" i="55" s="1"/>
  <c r="Q61" i="57"/>
  <c r="Q59" i="57" s="1"/>
  <c r="Q133" i="57" s="1"/>
  <c r="Q13" i="56"/>
  <c r="O106" i="58"/>
  <c r="O140" i="58" s="1"/>
  <c r="O83" i="57"/>
  <c r="O80" i="57" s="1"/>
  <c r="O61" i="55"/>
  <c r="O59" i="55" s="1"/>
  <c r="O133" i="55" s="1"/>
  <c r="O55" i="58"/>
  <c r="O52" i="58" s="1"/>
  <c r="O132" i="58" s="1"/>
  <c r="N61" i="58"/>
  <c r="N59" i="58" s="1"/>
  <c r="N133" i="58" s="1"/>
  <c r="N8" i="55"/>
  <c r="M61" i="57"/>
  <c r="M59" i="57" s="1"/>
  <c r="M133" i="57" s="1"/>
  <c r="L106" i="55"/>
  <c r="L140" i="55" s="1"/>
  <c r="L38" i="55"/>
  <c r="J38" i="57"/>
  <c r="J8" i="55"/>
  <c r="I106" i="55"/>
  <c r="I140" i="55" s="1"/>
  <c r="I90" i="56"/>
  <c r="I80" i="55"/>
  <c r="I61" i="57"/>
  <c r="I59" i="57" s="1"/>
  <c r="I133" i="57" s="1"/>
  <c r="G106" i="58"/>
  <c r="G140" i="58" s="1"/>
  <c r="G83" i="57"/>
  <c r="G80" i="57" s="1"/>
  <c r="G13" i="58"/>
  <c r="F93" i="57"/>
  <c r="F90" i="57" s="1"/>
  <c r="F49" i="57"/>
  <c r="F8" i="55"/>
  <c r="E13" i="57"/>
  <c r="E7" i="57" s="1"/>
  <c r="D102" i="57"/>
  <c r="D38" i="56"/>
  <c r="D34" i="56" s="1"/>
  <c r="D30" i="56" s="1"/>
  <c r="D131" i="56" s="1"/>
  <c r="G34" i="55"/>
  <c r="G16" i="58"/>
  <c r="G130" i="58" s="1"/>
  <c r="F13" i="55"/>
  <c r="E16" i="58"/>
  <c r="E130" i="58" s="1"/>
  <c r="Z93" i="58"/>
  <c r="Z90" i="58" s="1"/>
  <c r="X139" i="57"/>
  <c r="W16" i="57"/>
  <c r="W130" i="57" s="1"/>
  <c r="V83" i="57"/>
  <c r="V80" i="57" s="1"/>
  <c r="R8" i="56"/>
  <c r="R7" i="56" s="1"/>
  <c r="Q16" i="55"/>
  <c r="Q130" i="55" s="1"/>
  <c r="M59" i="58"/>
  <c r="M133" i="58" s="1"/>
  <c r="I55" i="58"/>
  <c r="I52" i="58" s="1"/>
  <c r="I132" i="58" s="1"/>
  <c r="I34" i="56"/>
  <c r="I30" i="56" s="1"/>
  <c r="I131" i="56" s="1"/>
  <c r="F106" i="58"/>
  <c r="F140" i="58" s="1"/>
  <c r="F102" i="56"/>
  <c r="E16" i="55"/>
  <c r="E130" i="55" s="1"/>
  <c r="D139" i="56"/>
  <c r="D138" i="56" s="1"/>
  <c r="Y93" i="58"/>
  <c r="Y90" i="58" s="1"/>
  <c r="V35" i="55"/>
  <c r="V34" i="55" s="1"/>
  <c r="V30" i="55" s="1"/>
  <c r="V131" i="55" s="1"/>
  <c r="R16" i="55"/>
  <c r="R130" i="55" s="1"/>
  <c r="P102" i="58"/>
  <c r="O83" i="58"/>
  <c r="O80" i="58" s="1"/>
  <c r="L102" i="58"/>
  <c r="L8" i="57"/>
  <c r="K16" i="56"/>
  <c r="K130" i="56" s="1"/>
  <c r="H38" i="55"/>
  <c r="H34" i="55" s="1"/>
  <c r="G83" i="58"/>
  <c r="G80" i="58" s="1"/>
  <c r="D69" i="57"/>
  <c r="C9" i="57"/>
  <c r="C11" i="56"/>
  <c r="M13" i="22"/>
  <c r="C14" i="57"/>
  <c r="M16" i="22"/>
  <c r="C17" i="57"/>
  <c r="C19" i="57"/>
  <c r="AE19" i="57" s="1"/>
  <c r="C21" i="57"/>
  <c r="C23" i="57"/>
  <c r="AE23" i="57" s="1"/>
  <c r="C26" i="57"/>
  <c r="AE26" i="57" s="1"/>
  <c r="C28" i="57"/>
  <c r="AE28" i="57" s="1"/>
  <c r="M31" i="22"/>
  <c r="C33" i="57"/>
  <c r="C37" i="57"/>
  <c r="AE37" i="57" s="1"/>
  <c r="C40" i="57"/>
  <c r="AE40" i="57" s="1"/>
  <c r="C42" i="57"/>
  <c r="AE42" i="57" s="1"/>
  <c r="M46" i="22"/>
  <c r="C48" i="57"/>
  <c r="M49" i="22"/>
  <c r="C50" i="57"/>
  <c r="C53" i="57"/>
  <c r="M55" i="22"/>
  <c r="M52" i="22" s="1"/>
  <c r="C56" i="57"/>
  <c r="C58" i="57"/>
  <c r="C60" i="57"/>
  <c r="C63" i="57"/>
  <c r="AE63" i="57" s="1"/>
  <c r="C77" i="57"/>
  <c r="AE77" i="57" s="1"/>
  <c r="G78" i="57"/>
  <c r="K78" i="57"/>
  <c r="O78" i="57"/>
  <c r="S78" i="57"/>
  <c r="W78" i="57"/>
  <c r="AA78" i="57"/>
  <c r="AA67" i="57" s="1"/>
  <c r="H78" i="57"/>
  <c r="P78" i="57"/>
  <c r="X78" i="57"/>
  <c r="E78" i="57"/>
  <c r="I78" i="57"/>
  <c r="M78" i="57"/>
  <c r="Q78" i="57"/>
  <c r="U78" i="57"/>
  <c r="Y78" i="57"/>
  <c r="AC78" i="57"/>
  <c r="F78" i="57"/>
  <c r="J78" i="57"/>
  <c r="N78" i="57"/>
  <c r="R78" i="57"/>
  <c r="V78" i="57"/>
  <c r="Z78" i="57"/>
  <c r="C78" i="57"/>
  <c r="AE78" i="57" s="1"/>
  <c r="D78" i="57"/>
  <c r="L78" i="57"/>
  <c r="T78" i="57"/>
  <c r="AB78" i="57"/>
  <c r="C81" i="55"/>
  <c r="K83" i="22"/>
  <c r="K80" i="22" s="1"/>
  <c r="C84" i="55"/>
  <c r="C86" i="55"/>
  <c r="AE86" i="55" s="1"/>
  <c r="C88" i="57"/>
  <c r="AE88" i="57" s="1"/>
  <c r="N93" i="22"/>
  <c r="N90" i="22" s="1"/>
  <c r="C94" i="58"/>
  <c r="C95" i="58"/>
  <c r="AE95" i="58" s="1"/>
  <c r="C97" i="58"/>
  <c r="AE97" i="58" s="1"/>
  <c r="C99" i="58"/>
  <c r="AE99" i="58" s="1"/>
  <c r="N102" i="22"/>
  <c r="C103" i="58"/>
  <c r="C105" i="58"/>
  <c r="AE105" i="58" s="1"/>
  <c r="C109" i="58"/>
  <c r="P48" i="28"/>
  <c r="P46" i="28" s="1"/>
  <c r="L7" i="28"/>
  <c r="L129" i="28" s="1"/>
  <c r="L128" i="28" s="1"/>
  <c r="P33" i="28"/>
  <c r="P31" i="28" s="1"/>
  <c r="N79" i="31"/>
  <c r="N136" i="31" s="1"/>
  <c r="N134" i="31" s="1"/>
  <c r="N79" i="32"/>
  <c r="N136" i="32" s="1"/>
  <c r="P33" i="32"/>
  <c r="P31" i="32" s="1"/>
  <c r="I4" i="35"/>
  <c r="P132" i="15"/>
  <c r="L129" i="18"/>
  <c r="L128" i="18" s="1"/>
  <c r="L101" i="17"/>
  <c r="L162" i="17" s="1"/>
  <c r="M129" i="19"/>
  <c r="K138" i="17"/>
  <c r="N30" i="30"/>
  <c r="N131" i="30" s="1"/>
  <c r="G30" i="15"/>
  <c r="G131" i="15" s="1"/>
  <c r="G128" i="15" s="1"/>
  <c r="F30" i="26"/>
  <c r="F131" i="26" s="1"/>
  <c r="L34" i="35"/>
  <c r="L30" i="35" s="1"/>
  <c r="N30" i="29"/>
  <c r="N131" i="29" s="1"/>
  <c r="N128" i="29" s="1"/>
  <c r="L34" i="27"/>
  <c r="L30" i="27" s="1"/>
  <c r="L131" i="27" s="1"/>
  <c r="J4" i="25"/>
  <c r="V4" i="32"/>
  <c r="K67" i="35"/>
  <c r="K135" i="35" s="1"/>
  <c r="N67" i="34"/>
  <c r="N135" i="34" s="1"/>
  <c r="N134" i="34" s="1"/>
  <c r="L34" i="23"/>
  <c r="L30" i="23" s="1"/>
  <c r="L131" i="23" s="1"/>
  <c r="K30" i="37"/>
  <c r="K6" i="37" s="1"/>
  <c r="P114" i="28"/>
  <c r="P167" i="28" s="1"/>
  <c r="P114" i="29"/>
  <c r="P112" i="29" s="1"/>
  <c r="J67" i="17"/>
  <c r="J66" i="17" s="1"/>
  <c r="J4" i="17" s="1"/>
  <c r="N30" i="36"/>
  <c r="N6" i="36" s="1"/>
  <c r="M30" i="25"/>
  <c r="M131" i="25" s="1"/>
  <c r="Z38" i="56"/>
  <c r="X52" i="57"/>
  <c r="X132" i="57" s="1"/>
  <c r="W34" i="55"/>
  <c r="V83" i="55"/>
  <c r="V80" i="55" s="1"/>
  <c r="U106" i="58"/>
  <c r="U140" i="58" s="1"/>
  <c r="R61" i="57"/>
  <c r="R59" i="57" s="1"/>
  <c r="R133" i="57" s="1"/>
  <c r="Q102" i="58"/>
  <c r="O93" i="57"/>
  <c r="O90" i="57" s="1"/>
  <c r="K34" i="34"/>
  <c r="K30" i="34" s="1"/>
  <c r="N93" i="56"/>
  <c r="N90" i="56" s="1"/>
  <c r="M61" i="56"/>
  <c r="M59" i="56" s="1"/>
  <c r="M133" i="56" s="1"/>
  <c r="K13" i="57"/>
  <c r="K7" i="57" s="1"/>
  <c r="J93" i="56"/>
  <c r="J90" i="56" s="1"/>
  <c r="J16" i="58"/>
  <c r="J130" i="58" s="1"/>
  <c r="I61" i="56"/>
  <c r="I59" i="56" s="1"/>
  <c r="I133" i="56" s="1"/>
  <c r="H139" i="55"/>
  <c r="H83" i="55"/>
  <c r="H80" i="55" s="1"/>
  <c r="H55" i="57"/>
  <c r="H52" i="57" s="1"/>
  <c r="H132" i="57" s="1"/>
  <c r="G102" i="56"/>
  <c r="D93" i="55"/>
  <c r="D90" i="55" s="1"/>
  <c r="Q16" i="57"/>
  <c r="Q130" i="57" s="1"/>
  <c r="P61" i="57"/>
  <c r="P59" i="57" s="1"/>
  <c r="P133" i="57" s="1"/>
  <c r="O67" i="56"/>
  <c r="G67" i="56"/>
  <c r="F83" i="57"/>
  <c r="F80" i="57" s="1"/>
  <c r="V16" i="55"/>
  <c r="V130" i="55" s="1"/>
  <c r="U93" i="58"/>
  <c r="U90" i="58" s="1"/>
  <c r="U83" i="55"/>
  <c r="U80" i="55" s="1"/>
  <c r="T139" i="58"/>
  <c r="T138" i="58" s="1"/>
  <c r="T101" i="58"/>
  <c r="T162" i="58" s="1"/>
  <c r="T80" i="58"/>
  <c r="M139" i="55"/>
  <c r="M93" i="56"/>
  <c r="M90" i="56" s="1"/>
  <c r="L93" i="55"/>
  <c r="L90" i="55" s="1"/>
  <c r="G61" i="55"/>
  <c r="G59" i="55" s="1"/>
  <c r="G133" i="55" s="1"/>
  <c r="F55" i="56"/>
  <c r="F52" i="56" s="1"/>
  <c r="F132" i="56" s="1"/>
  <c r="Z55" i="58"/>
  <c r="Z52" i="58" s="1"/>
  <c r="Z132" i="58" s="1"/>
  <c r="X102" i="56"/>
  <c r="X55" i="58"/>
  <c r="X52" i="58" s="1"/>
  <c r="X132" i="58" s="1"/>
  <c r="W139" i="55"/>
  <c r="W93" i="56"/>
  <c r="W90" i="56" s="1"/>
  <c r="W52" i="55"/>
  <c r="W132" i="55" s="1"/>
  <c r="V8" i="57"/>
  <c r="V7" i="57" s="1"/>
  <c r="S93" i="58"/>
  <c r="S90" i="58" s="1"/>
  <c r="O93" i="56"/>
  <c r="O90" i="56" s="1"/>
  <c r="O34" i="58"/>
  <c r="N13" i="55"/>
  <c r="L106" i="57"/>
  <c r="L140" i="57" s="1"/>
  <c r="L55" i="56"/>
  <c r="L52" i="56" s="1"/>
  <c r="L132" i="56" s="1"/>
  <c r="L16" i="55"/>
  <c r="L130" i="55" s="1"/>
  <c r="K93" i="56"/>
  <c r="K90" i="56" s="1"/>
  <c r="K55" i="56"/>
  <c r="K52" i="56" s="1"/>
  <c r="K132" i="56" s="1"/>
  <c r="J101" i="57"/>
  <c r="J162" i="57" s="1"/>
  <c r="G93" i="56"/>
  <c r="G90" i="56" s="1"/>
  <c r="F69" i="57"/>
  <c r="F68" i="57" s="1"/>
  <c r="F55" i="58"/>
  <c r="F52" i="58" s="1"/>
  <c r="F132" i="58" s="1"/>
  <c r="F8" i="57"/>
  <c r="F7" i="57" s="1"/>
  <c r="E139" i="57"/>
  <c r="E138" i="57" s="1"/>
  <c r="E101" i="57"/>
  <c r="E162" i="57" s="1"/>
  <c r="E61" i="55"/>
  <c r="E59" i="55" s="1"/>
  <c r="E133" i="55" s="1"/>
  <c r="E49" i="58"/>
  <c r="D61" i="55"/>
  <c r="D59" i="55" s="1"/>
  <c r="D133" i="55" s="1"/>
  <c r="Z106" i="58"/>
  <c r="Z140" i="58" s="1"/>
  <c r="W59" i="56"/>
  <c r="W133" i="56" s="1"/>
  <c r="V49" i="58"/>
  <c r="U139" i="56"/>
  <c r="T93" i="56"/>
  <c r="T90" i="56" s="1"/>
  <c r="T38" i="56"/>
  <c r="M13" i="58"/>
  <c r="G16" i="57"/>
  <c r="G130" i="57" s="1"/>
  <c r="G8" i="57"/>
  <c r="G7" i="57" s="1"/>
  <c r="E34" i="56"/>
  <c r="D93" i="57"/>
  <c r="D90" i="57" s="1"/>
  <c r="Z13" i="57"/>
  <c r="Q93" i="56"/>
  <c r="Q90" i="56" s="1"/>
  <c r="N35" i="55"/>
  <c r="L13" i="55"/>
  <c r="L7" i="55" s="1"/>
  <c r="G16" i="56"/>
  <c r="G130" i="56" s="1"/>
  <c r="E93" i="58"/>
  <c r="E90" i="58" s="1"/>
  <c r="E83" i="55"/>
  <c r="E80" i="55" s="1"/>
  <c r="D31" i="22"/>
  <c r="D49" i="22"/>
  <c r="D106" i="22"/>
  <c r="C9" i="55"/>
  <c r="C12" i="58"/>
  <c r="C11" i="58"/>
  <c r="AE11" i="58" s="1"/>
  <c r="C10" i="58"/>
  <c r="AE10" i="58" s="1"/>
  <c r="K13" i="22"/>
  <c r="C14" i="55"/>
  <c r="C15" i="55"/>
  <c r="K16" i="22"/>
  <c r="C17" i="55"/>
  <c r="C18" i="55"/>
  <c r="AE18" i="55" s="1"/>
  <c r="C19" i="55"/>
  <c r="AE19" i="55" s="1"/>
  <c r="C20" i="55"/>
  <c r="C21" i="55"/>
  <c r="C22" i="55"/>
  <c r="C23" i="55"/>
  <c r="AE23" i="55" s="1"/>
  <c r="C24" i="55"/>
  <c r="AE24" i="55" s="1"/>
  <c r="C25" i="55"/>
  <c r="C26" i="55"/>
  <c r="AE26" i="55" s="1"/>
  <c r="C27" i="55"/>
  <c r="AE27" i="55" s="1"/>
  <c r="C28" i="55"/>
  <c r="AE28" i="55" s="1"/>
  <c r="C29" i="55"/>
  <c r="K31" i="22"/>
  <c r="C33" i="55"/>
  <c r="K35" i="22"/>
  <c r="C36" i="55"/>
  <c r="C37" i="55"/>
  <c r="K38" i="22"/>
  <c r="C39" i="55"/>
  <c r="C40" i="55"/>
  <c r="AE40" i="55" s="1"/>
  <c r="C41" i="55"/>
  <c r="C42" i="55"/>
  <c r="AE42" i="55" s="1"/>
  <c r="C44" i="55"/>
  <c r="AE44" i="55" s="1"/>
  <c r="C45" i="55"/>
  <c r="K46" i="22"/>
  <c r="C48" i="55"/>
  <c r="K49" i="22"/>
  <c r="C50" i="55"/>
  <c r="AE50" i="55" s="1"/>
  <c r="C51" i="55"/>
  <c r="C53" i="55"/>
  <c r="C54" i="55"/>
  <c r="K55" i="22"/>
  <c r="K52" i="22" s="1"/>
  <c r="C56" i="55"/>
  <c r="C57" i="55"/>
  <c r="AE57" i="55" s="1"/>
  <c r="C58" i="55"/>
  <c r="C60" i="55"/>
  <c r="K61" i="22"/>
  <c r="K59" i="22" s="1"/>
  <c r="C62" i="55"/>
  <c r="AE62" i="55" s="1"/>
  <c r="C63" i="55"/>
  <c r="C64" i="55"/>
  <c r="AE64" i="55" s="1"/>
  <c r="C77" i="55"/>
  <c r="G78" i="55"/>
  <c r="G67" i="55" s="1"/>
  <c r="K78" i="55"/>
  <c r="K67" i="55" s="1"/>
  <c r="O78" i="55"/>
  <c r="O67" i="55" s="1"/>
  <c r="S78" i="55"/>
  <c r="S67" i="55" s="1"/>
  <c r="W78" i="55"/>
  <c r="W67" i="55" s="1"/>
  <c r="AA78" i="55"/>
  <c r="AA67" i="55" s="1"/>
  <c r="X78" i="55"/>
  <c r="X67" i="55" s="1"/>
  <c r="E78" i="55"/>
  <c r="E67" i="55" s="1"/>
  <c r="I78" i="55"/>
  <c r="I67" i="55" s="1"/>
  <c r="M78" i="55"/>
  <c r="M67" i="55" s="1"/>
  <c r="Q78" i="55"/>
  <c r="Q67" i="55" s="1"/>
  <c r="U78" i="55"/>
  <c r="U67" i="55" s="1"/>
  <c r="Y78" i="55"/>
  <c r="Y67" i="55" s="1"/>
  <c r="AC78" i="55"/>
  <c r="F78" i="55"/>
  <c r="F67" i="55" s="1"/>
  <c r="J78" i="55"/>
  <c r="J67" i="55" s="1"/>
  <c r="N78" i="55"/>
  <c r="N67" i="55" s="1"/>
  <c r="R78" i="55"/>
  <c r="R67" i="55" s="1"/>
  <c r="V78" i="55"/>
  <c r="V67" i="55" s="1"/>
  <c r="Z78" i="55"/>
  <c r="Z67" i="55" s="1"/>
  <c r="C78" i="55"/>
  <c r="AE78" i="55" s="1"/>
  <c r="D78" i="55"/>
  <c r="D67" i="55" s="1"/>
  <c r="H78" i="55"/>
  <c r="H67" i="55" s="1"/>
  <c r="L78" i="55"/>
  <c r="L67" i="55" s="1"/>
  <c r="P78" i="55"/>
  <c r="P67" i="55" s="1"/>
  <c r="T78" i="55"/>
  <c r="T67" i="55" s="1"/>
  <c r="AB78" i="55"/>
  <c r="M74" i="22"/>
  <c r="C75" i="57"/>
  <c r="C72" i="57"/>
  <c r="AE72" i="57" s="1"/>
  <c r="C81" i="57"/>
  <c r="C82" i="57"/>
  <c r="AE82" i="57" s="1"/>
  <c r="C84" i="57"/>
  <c r="C85" i="57"/>
  <c r="C86" i="57"/>
  <c r="C87" i="57"/>
  <c r="C91" i="56"/>
  <c r="C92" i="56"/>
  <c r="AE92" i="56" s="1"/>
  <c r="L93" i="22"/>
  <c r="L90" i="22" s="1"/>
  <c r="C94" i="56"/>
  <c r="C95" i="56"/>
  <c r="AE95" i="56" s="1"/>
  <c r="C96" i="56"/>
  <c r="AE96" i="56" s="1"/>
  <c r="C97" i="56"/>
  <c r="AE97" i="56" s="1"/>
  <c r="C98" i="56"/>
  <c r="AE98" i="56" s="1"/>
  <c r="C99" i="56"/>
  <c r="AE99" i="56" s="1"/>
  <c r="C100" i="56"/>
  <c r="L102" i="22"/>
  <c r="C103" i="56"/>
  <c r="C104" i="56"/>
  <c r="AE104" i="56" s="1"/>
  <c r="C105" i="56"/>
  <c r="AE105" i="56" s="1"/>
  <c r="L106" i="22"/>
  <c r="C107" i="56"/>
  <c r="C108" i="56"/>
  <c r="AE108" i="56" s="1"/>
  <c r="C109" i="56"/>
  <c r="I4" i="23"/>
  <c r="H4" i="23"/>
  <c r="G66" i="23"/>
  <c r="G161" i="23" s="1"/>
  <c r="F144" i="25"/>
  <c r="P15" i="25"/>
  <c r="P13" i="25" s="1"/>
  <c r="M7" i="25"/>
  <c r="M129" i="25" s="1"/>
  <c r="F68" i="26"/>
  <c r="F67" i="26" s="1"/>
  <c r="F135" i="26" s="1"/>
  <c r="P70" i="26"/>
  <c r="P69" i="26" s="1"/>
  <c r="AE4" i="26"/>
  <c r="G144" i="27"/>
  <c r="D80" i="29"/>
  <c r="C80" i="29" s="1"/>
  <c r="K30" i="29"/>
  <c r="K131" i="29" s="1"/>
  <c r="K128" i="29" s="1"/>
  <c r="P75" i="28"/>
  <c r="P74" i="28" s="1"/>
  <c r="F30" i="29"/>
  <c r="F131" i="29" s="1"/>
  <c r="H66" i="31"/>
  <c r="H4" i="31" s="1"/>
  <c r="N138" i="31"/>
  <c r="F68" i="34"/>
  <c r="F67" i="34" s="1"/>
  <c r="F135" i="34" s="1"/>
  <c r="P76" i="26"/>
  <c r="P74" i="26" s="1"/>
  <c r="P51" i="29"/>
  <c r="P49" i="29" s="1"/>
  <c r="P75" i="32"/>
  <c r="P74" i="32" s="1"/>
  <c r="P33" i="33"/>
  <c r="P31" i="33" s="1"/>
  <c r="D90" i="34"/>
  <c r="C90" i="34" s="1"/>
  <c r="V4" i="34"/>
  <c r="D52" i="33"/>
  <c r="D132" i="33" s="1"/>
  <c r="C132" i="33" s="1"/>
  <c r="M79" i="35"/>
  <c r="M136" i="35" s="1"/>
  <c r="P51" i="35"/>
  <c r="P49" i="35" s="1"/>
  <c r="X4" i="16"/>
  <c r="W4" i="37"/>
  <c r="P48" i="35"/>
  <c r="P46" i="35" s="1"/>
  <c r="X4" i="32"/>
  <c r="F144" i="35"/>
  <c r="K30" i="35"/>
  <c r="K131" i="35" s="1"/>
  <c r="K128" i="35" s="1"/>
  <c r="P48" i="37"/>
  <c r="P46" i="37" s="1"/>
  <c r="P146" i="16"/>
  <c r="K7" i="17"/>
  <c r="K129" i="17" s="1"/>
  <c r="P40" i="15"/>
  <c r="P38" i="15" s="1"/>
  <c r="V4" i="18"/>
  <c r="M138" i="33"/>
  <c r="E160" i="20"/>
  <c r="P145" i="16"/>
  <c r="P48" i="18"/>
  <c r="P46" i="18" s="1"/>
  <c r="P107" i="20"/>
  <c r="P106" i="20" s="1"/>
  <c r="E128" i="18"/>
  <c r="C90" i="21"/>
  <c r="P130" i="24"/>
  <c r="K30" i="30"/>
  <c r="K131" i="30" s="1"/>
  <c r="K128" i="30" s="1"/>
  <c r="P146" i="18"/>
  <c r="G134" i="21"/>
  <c r="N160" i="21"/>
  <c r="K30" i="17"/>
  <c r="K131" i="17" s="1"/>
  <c r="M30" i="37"/>
  <c r="M131" i="37" s="1"/>
  <c r="M128" i="37" s="1"/>
  <c r="F79" i="34"/>
  <c r="F136" i="34" s="1"/>
  <c r="G34" i="35"/>
  <c r="G30" i="35" s="1"/>
  <c r="G131" i="35" s="1"/>
  <c r="G128" i="35" s="1"/>
  <c r="N34" i="33"/>
  <c r="N30" i="33" s="1"/>
  <c r="N131" i="33" s="1"/>
  <c r="M68" i="31"/>
  <c r="M67" i="31" s="1"/>
  <c r="M66" i="31" s="1"/>
  <c r="M161" i="31" s="1"/>
  <c r="N34" i="27"/>
  <c r="N30" i="27" s="1"/>
  <c r="N131" i="27" s="1"/>
  <c r="Z4" i="27"/>
  <c r="J4" i="28"/>
  <c r="N67" i="32"/>
  <c r="N135" i="32" s="1"/>
  <c r="I67" i="31"/>
  <c r="I66" i="31" s="1"/>
  <c r="I4" i="31" s="1"/>
  <c r="Y4" i="31"/>
  <c r="V4" i="17"/>
  <c r="AE4" i="24"/>
  <c r="J4" i="20"/>
  <c r="M68" i="23"/>
  <c r="N30" i="23"/>
  <c r="N131" i="23" s="1"/>
  <c r="G129" i="18"/>
  <c r="G128" i="18" s="1"/>
  <c r="N79" i="35"/>
  <c r="N136" i="35" s="1"/>
  <c r="N134" i="35" s="1"/>
  <c r="F79" i="33"/>
  <c r="F136" i="33" s="1"/>
  <c r="G34" i="28"/>
  <c r="G30" i="28" s="1"/>
  <c r="N34" i="26"/>
  <c r="N30" i="26" s="1"/>
  <c r="N131" i="26" s="1"/>
  <c r="AE4" i="20"/>
  <c r="P146" i="33"/>
  <c r="P48" i="36"/>
  <c r="P46" i="36" s="1"/>
  <c r="L30" i="34"/>
  <c r="L131" i="34" s="1"/>
  <c r="P146" i="32"/>
  <c r="F30" i="31"/>
  <c r="F131" i="31" s="1"/>
  <c r="F79" i="28"/>
  <c r="F136" i="28" s="1"/>
  <c r="P33" i="24"/>
  <c r="P31" i="24" s="1"/>
  <c r="Z83" i="55"/>
  <c r="Z80" i="55" s="1"/>
  <c r="Z55" i="55"/>
  <c r="Z52" i="55" s="1"/>
  <c r="Z132" i="55" s="1"/>
  <c r="Z16" i="58"/>
  <c r="Z130" i="58" s="1"/>
  <c r="Z8" i="58"/>
  <c r="Z7" i="58" s="1"/>
  <c r="Y102" i="58"/>
  <c r="Y61" i="56"/>
  <c r="Y59" i="56" s="1"/>
  <c r="Y133" i="56" s="1"/>
  <c r="Y13" i="56"/>
  <c r="Y13" i="55"/>
  <c r="Y7" i="55" s="1"/>
  <c r="X83" i="57"/>
  <c r="X80" i="57" s="1"/>
  <c r="X61" i="55"/>
  <c r="X59" i="55" s="1"/>
  <c r="X133" i="55" s="1"/>
  <c r="W106" i="57"/>
  <c r="W140" i="57" s="1"/>
  <c r="W61" i="58"/>
  <c r="W59" i="58" s="1"/>
  <c r="W133" i="58" s="1"/>
  <c r="W8" i="55"/>
  <c r="W7" i="55" s="1"/>
  <c r="V102" i="58"/>
  <c r="F79" i="17"/>
  <c r="F136" i="17" s="1"/>
  <c r="V61" i="57"/>
  <c r="V59" i="57" s="1"/>
  <c r="V133" i="57" s="1"/>
  <c r="N7" i="17"/>
  <c r="N129" i="17" s="1"/>
  <c r="U52" i="58"/>
  <c r="U132" i="58" s="1"/>
  <c r="U35" i="57"/>
  <c r="U13" i="56"/>
  <c r="U8" i="57"/>
  <c r="T83" i="57"/>
  <c r="T80" i="57" s="1"/>
  <c r="T38" i="58"/>
  <c r="S102" i="56"/>
  <c r="S93" i="57"/>
  <c r="S90" i="57" s="1"/>
  <c r="R83" i="55"/>
  <c r="R80" i="55" s="1"/>
  <c r="R69" i="57"/>
  <c r="R13" i="57"/>
  <c r="Q8" i="57"/>
  <c r="Q7" i="57" s="1"/>
  <c r="P93" i="58"/>
  <c r="P90" i="58" s="1"/>
  <c r="P83" i="55"/>
  <c r="P80" i="55" s="1"/>
  <c r="O55" i="57"/>
  <c r="O52" i="57" s="1"/>
  <c r="O132" i="57" s="1"/>
  <c r="O49" i="58"/>
  <c r="O49" i="57"/>
  <c r="O34" i="56"/>
  <c r="O16" i="55"/>
  <c r="O130" i="55" s="1"/>
  <c r="N102" i="58"/>
  <c r="N83" i="55"/>
  <c r="N80" i="55" s="1"/>
  <c r="N69" i="57"/>
  <c r="N68" i="57" s="1"/>
  <c r="N55" i="55"/>
  <c r="N52" i="55" s="1"/>
  <c r="N132" i="55" s="1"/>
  <c r="M102" i="58"/>
  <c r="M16" i="57"/>
  <c r="M130" i="57" s="1"/>
  <c r="M13" i="56"/>
  <c r="L106" i="58"/>
  <c r="L140" i="58" s="1"/>
  <c r="L83" i="57"/>
  <c r="L80" i="57" s="1"/>
  <c r="L61" i="55"/>
  <c r="L59" i="55" s="1"/>
  <c r="L133" i="55" s="1"/>
  <c r="L55" i="57"/>
  <c r="L52" i="57" s="1"/>
  <c r="L132" i="57" s="1"/>
  <c r="L13" i="58"/>
  <c r="K101" i="58"/>
  <c r="K162" i="58" s="1"/>
  <c r="K93" i="55"/>
  <c r="K90" i="55" s="1"/>
  <c r="K83" i="56"/>
  <c r="K80" i="56" s="1"/>
  <c r="J106" i="56"/>
  <c r="J140" i="56" s="1"/>
  <c r="J59" i="57"/>
  <c r="J133" i="57" s="1"/>
  <c r="J55" i="55"/>
  <c r="J52" i="55" s="1"/>
  <c r="J132" i="55" s="1"/>
  <c r="J8" i="58"/>
  <c r="J7" i="58" s="1"/>
  <c r="I49" i="55"/>
  <c r="I8" i="57"/>
  <c r="I7" i="57" s="1"/>
  <c r="H93" i="58"/>
  <c r="H90" i="58" s="1"/>
  <c r="H80" i="57"/>
  <c r="H55" i="55"/>
  <c r="H52" i="55" s="1"/>
  <c r="H132" i="55" s="1"/>
  <c r="G106" i="57"/>
  <c r="G140" i="57" s="1"/>
  <c r="G8" i="55"/>
  <c r="G7" i="55" s="1"/>
  <c r="F139" i="55"/>
  <c r="F138" i="55" s="1"/>
  <c r="F49" i="56"/>
  <c r="F13" i="56"/>
  <c r="E55" i="58"/>
  <c r="E52" i="58" s="1"/>
  <c r="E132" i="58" s="1"/>
  <c r="E35" i="57"/>
  <c r="E34" i="57" s="1"/>
  <c r="G135" i="27"/>
  <c r="G134" i="27" s="1"/>
  <c r="G67" i="27"/>
  <c r="D102" i="58"/>
  <c r="D61" i="56"/>
  <c r="D59" i="56" s="1"/>
  <c r="D133" i="56" s="1"/>
  <c r="D16" i="58"/>
  <c r="D130" i="58" s="1"/>
  <c r="D16" i="57"/>
  <c r="D130" i="57" s="1"/>
  <c r="D8" i="57"/>
  <c r="D7" i="57" s="1"/>
  <c r="S61" i="56"/>
  <c r="S59" i="56" s="1"/>
  <c r="S133" i="56" s="1"/>
  <c r="R83" i="57"/>
  <c r="R80" i="57" s="1"/>
  <c r="Q83" i="56"/>
  <c r="Q80" i="56" s="1"/>
  <c r="Q34" i="56"/>
  <c r="P69" i="57"/>
  <c r="P68" i="57" s="1"/>
  <c r="N93" i="58"/>
  <c r="N90" i="58" s="1"/>
  <c r="M16" i="55"/>
  <c r="M130" i="55" s="1"/>
  <c r="L16" i="58"/>
  <c r="L130" i="58" s="1"/>
  <c r="L8" i="58"/>
  <c r="I8" i="55"/>
  <c r="I7" i="55" s="1"/>
  <c r="G52" i="55"/>
  <c r="G132" i="55" s="1"/>
  <c r="F102" i="57"/>
  <c r="F93" i="58"/>
  <c r="F90" i="58" s="1"/>
  <c r="F55" i="57"/>
  <c r="F52" i="57" s="1"/>
  <c r="F132" i="57" s="1"/>
  <c r="D61" i="58"/>
  <c r="D59" i="58" s="1"/>
  <c r="D133" i="58" s="1"/>
  <c r="Z38" i="57"/>
  <c r="Y106" i="55"/>
  <c r="Y140" i="55" s="1"/>
  <c r="Y55" i="57"/>
  <c r="Y52" i="57" s="1"/>
  <c r="Y132" i="57" s="1"/>
  <c r="Y55" i="55"/>
  <c r="Y52" i="55" s="1"/>
  <c r="Y132" i="55" s="1"/>
  <c r="X8" i="57"/>
  <c r="V38" i="57"/>
  <c r="U102" i="55"/>
  <c r="U69" i="57"/>
  <c r="U52" i="55"/>
  <c r="U132" i="55" s="1"/>
  <c r="R55" i="56"/>
  <c r="R52" i="56" s="1"/>
  <c r="R132" i="56" s="1"/>
  <c r="R35" i="55"/>
  <c r="P8" i="57"/>
  <c r="N13" i="58"/>
  <c r="N7" i="58" s="1"/>
  <c r="K83" i="58"/>
  <c r="K80" i="58" s="1"/>
  <c r="K38" i="58"/>
  <c r="J55" i="56"/>
  <c r="J52" i="56" s="1"/>
  <c r="J132" i="56" s="1"/>
  <c r="J16" i="55"/>
  <c r="J130" i="55" s="1"/>
  <c r="I69" i="57"/>
  <c r="H93" i="55"/>
  <c r="H90" i="55" s="1"/>
  <c r="H35" i="57"/>
  <c r="H34" i="57" s="1"/>
  <c r="H8" i="57"/>
  <c r="H7" i="57" s="1"/>
  <c r="F13" i="58"/>
  <c r="E93" i="56"/>
  <c r="E90" i="56" s="1"/>
  <c r="Z38" i="55"/>
  <c r="Z16" i="57"/>
  <c r="Z130" i="57" s="1"/>
  <c r="Z8" i="57"/>
  <c r="Y102" i="57"/>
  <c r="Y8" i="56"/>
  <c r="X83" i="58"/>
  <c r="X80" i="58" s="1"/>
  <c r="X52" i="55"/>
  <c r="X132" i="55" s="1"/>
  <c r="X35" i="55"/>
  <c r="X34" i="55" s="1"/>
  <c r="X30" i="55" s="1"/>
  <c r="X131" i="55" s="1"/>
  <c r="X13" i="57"/>
  <c r="W69" i="57"/>
  <c r="W68" i="57" s="1"/>
  <c r="W16" i="58"/>
  <c r="W130" i="58" s="1"/>
  <c r="W7" i="56"/>
  <c r="V67" i="56"/>
  <c r="V61" i="56"/>
  <c r="V59" i="56" s="1"/>
  <c r="V133" i="56" s="1"/>
  <c r="U59" i="55"/>
  <c r="U133" i="55" s="1"/>
  <c r="T106" i="57"/>
  <c r="T140" i="57" s="1"/>
  <c r="R93" i="55"/>
  <c r="R90" i="55" s="1"/>
  <c r="R61" i="56"/>
  <c r="R59" i="56" s="1"/>
  <c r="R133" i="56" s="1"/>
  <c r="Q83" i="57"/>
  <c r="Q80" i="57" s="1"/>
  <c r="P102" i="56"/>
  <c r="P93" i="57"/>
  <c r="P90" i="57" s="1"/>
  <c r="P61" i="58"/>
  <c r="P59" i="58" s="1"/>
  <c r="P133" i="58" s="1"/>
  <c r="P55" i="58"/>
  <c r="P52" i="58" s="1"/>
  <c r="P132" i="58" s="1"/>
  <c r="O35" i="55"/>
  <c r="O34" i="55" s="1"/>
  <c r="O30" i="55" s="1"/>
  <c r="O131" i="55" s="1"/>
  <c r="O16" i="58"/>
  <c r="O130" i="58" s="1"/>
  <c r="O13" i="56"/>
  <c r="O7" i="56" s="1"/>
  <c r="N93" i="55"/>
  <c r="N90" i="55" s="1"/>
  <c r="N67" i="56"/>
  <c r="N61" i="56"/>
  <c r="N59" i="56" s="1"/>
  <c r="N133" i="56" s="1"/>
  <c r="N49" i="55"/>
  <c r="M83" i="57"/>
  <c r="M80" i="57" s="1"/>
  <c r="L83" i="56"/>
  <c r="L80" i="56" s="1"/>
  <c r="K106" i="56"/>
  <c r="K140" i="56" s="1"/>
  <c r="K61" i="57"/>
  <c r="K59" i="57" s="1"/>
  <c r="K133" i="57" s="1"/>
  <c r="K49" i="57"/>
  <c r="K35" i="58"/>
  <c r="J83" i="58"/>
  <c r="J80" i="58" s="1"/>
  <c r="I102" i="57"/>
  <c r="I90" i="58"/>
  <c r="I61" i="55"/>
  <c r="I59" i="55" s="1"/>
  <c r="I133" i="55" s="1"/>
  <c r="I16" i="56"/>
  <c r="I130" i="56" s="1"/>
  <c r="H102" i="56"/>
  <c r="H93" i="57"/>
  <c r="H90" i="57" s="1"/>
  <c r="H61" i="58"/>
  <c r="H59" i="58" s="1"/>
  <c r="H133" i="58" s="1"/>
  <c r="H55" i="58"/>
  <c r="H52" i="58" s="1"/>
  <c r="H132" i="58" s="1"/>
  <c r="G8" i="58"/>
  <c r="L67" i="26"/>
  <c r="L135" i="26" s="1"/>
  <c r="N129" i="19"/>
  <c r="D106" i="58"/>
  <c r="D140" i="58" s="1"/>
  <c r="D102" i="55"/>
  <c r="D83" i="57"/>
  <c r="D80" i="57" s="1"/>
  <c r="D79" i="57" s="1"/>
  <c r="D136" i="57" s="1"/>
  <c r="D38" i="58"/>
  <c r="Z106" i="57"/>
  <c r="Z140" i="57" s="1"/>
  <c r="Z102" i="56"/>
  <c r="Z38" i="58"/>
  <c r="Z16" i="56"/>
  <c r="Z130" i="56" s="1"/>
  <c r="Y83" i="56"/>
  <c r="Y80" i="56" s="1"/>
  <c r="Y49" i="57"/>
  <c r="Y35" i="56"/>
  <c r="X13" i="56"/>
  <c r="W93" i="55"/>
  <c r="W90" i="55" s="1"/>
  <c r="W49" i="56"/>
  <c r="W38" i="56"/>
  <c r="V106" i="57"/>
  <c r="V140" i="57" s="1"/>
  <c r="V102" i="56"/>
  <c r="V55" i="57"/>
  <c r="V52" i="57" s="1"/>
  <c r="V132" i="57" s="1"/>
  <c r="V35" i="57"/>
  <c r="U83" i="56"/>
  <c r="U80" i="56" s="1"/>
  <c r="U35" i="56"/>
  <c r="T106" i="56"/>
  <c r="T140" i="56" s="1"/>
  <c r="T61" i="57"/>
  <c r="T59" i="57" s="1"/>
  <c r="T133" i="57" s="1"/>
  <c r="T38" i="57"/>
  <c r="S49" i="56"/>
  <c r="R55" i="57"/>
  <c r="R52" i="57" s="1"/>
  <c r="R132" i="57" s="1"/>
  <c r="P38" i="57"/>
  <c r="P35" i="58"/>
  <c r="P34" i="58" s="1"/>
  <c r="O49" i="56"/>
  <c r="M93" i="57"/>
  <c r="M90" i="57" s="1"/>
  <c r="M8" i="55"/>
  <c r="L102" i="57"/>
  <c r="L69" i="57"/>
  <c r="L68" i="57" s="1"/>
  <c r="L52" i="58"/>
  <c r="L132" i="58" s="1"/>
  <c r="L38" i="56"/>
  <c r="L34" i="56" s="1"/>
  <c r="L30" i="56" s="1"/>
  <c r="L131" i="56" s="1"/>
  <c r="L35" i="58"/>
  <c r="L34" i="58" s="1"/>
  <c r="L30" i="58" s="1"/>
  <c r="L131" i="58" s="1"/>
  <c r="K49" i="56"/>
  <c r="J93" i="58"/>
  <c r="J90" i="58" s="1"/>
  <c r="J13" i="55"/>
  <c r="I106" i="56"/>
  <c r="I140" i="56" s="1"/>
  <c r="I13" i="58"/>
  <c r="H102" i="57"/>
  <c r="H69" i="57"/>
  <c r="H68" i="57" s="1"/>
  <c r="E61" i="58"/>
  <c r="E59" i="58" s="1"/>
  <c r="E133" i="58" s="1"/>
  <c r="E13" i="58"/>
  <c r="D83" i="56"/>
  <c r="D80" i="56" s="1"/>
  <c r="D16" i="55"/>
  <c r="D130" i="55" s="1"/>
  <c r="Z83" i="56"/>
  <c r="Z80" i="56" s="1"/>
  <c r="Y102" i="55"/>
  <c r="Y8" i="58"/>
  <c r="Y7" i="58" s="1"/>
  <c r="X67" i="56"/>
  <c r="X49" i="56"/>
  <c r="W106" i="58"/>
  <c r="W140" i="58" s="1"/>
  <c r="V8" i="55"/>
  <c r="U55" i="57"/>
  <c r="U52" i="57" s="1"/>
  <c r="U132" i="57" s="1"/>
  <c r="U49" i="56"/>
  <c r="U38" i="56"/>
  <c r="S102" i="55"/>
  <c r="S102" i="57"/>
  <c r="Q55" i="57"/>
  <c r="Q52" i="57" s="1"/>
  <c r="Q132" i="57" s="1"/>
  <c r="Q8" i="58"/>
  <c r="Q7" i="58" s="1"/>
  <c r="P35" i="57"/>
  <c r="O102" i="57"/>
  <c r="N102" i="55"/>
  <c r="N93" i="57"/>
  <c r="N90" i="57" s="1"/>
  <c r="N80" i="56"/>
  <c r="N35" i="56"/>
  <c r="M55" i="57"/>
  <c r="M52" i="57" s="1"/>
  <c r="M132" i="57" s="1"/>
  <c r="M49" i="56"/>
  <c r="L35" i="57"/>
  <c r="L34" i="57" s="1"/>
  <c r="L30" i="57" s="1"/>
  <c r="L131" i="57" s="1"/>
  <c r="K74" i="57"/>
  <c r="K8" i="56"/>
  <c r="J93" i="57"/>
  <c r="J90" i="57" s="1"/>
  <c r="J80" i="56"/>
  <c r="J61" i="58"/>
  <c r="J59" i="58" s="1"/>
  <c r="J133" i="58" s="1"/>
  <c r="G102" i="57"/>
  <c r="G55" i="58"/>
  <c r="G52" i="58" s="1"/>
  <c r="G132" i="58" s="1"/>
  <c r="G49" i="55"/>
  <c r="G8" i="56"/>
  <c r="G7" i="56" s="1"/>
  <c r="F83" i="56"/>
  <c r="F80" i="56" s="1"/>
  <c r="F38" i="57"/>
  <c r="E102" i="55"/>
  <c r="E61" i="57"/>
  <c r="E59" i="57" s="1"/>
  <c r="E133" i="57" s="1"/>
  <c r="E55" i="57"/>
  <c r="E52" i="57" s="1"/>
  <c r="E132" i="57" s="1"/>
  <c r="D35" i="58"/>
  <c r="D8" i="58"/>
  <c r="D7" i="58" s="1"/>
  <c r="F4" i="53"/>
  <c r="F159" i="53"/>
  <c r="F67" i="23"/>
  <c r="F135" i="23" s="1"/>
  <c r="F67" i="25"/>
  <c r="F66" i="25" s="1"/>
  <c r="F161" i="25" s="1"/>
  <c r="F67" i="32"/>
  <c r="F66" i="32" s="1"/>
  <c r="F161" i="32" s="1"/>
  <c r="E67" i="30"/>
  <c r="E135" i="30" s="1"/>
  <c r="E134" i="30" s="1"/>
  <c r="E135" i="18"/>
  <c r="E134" i="18" s="1"/>
  <c r="E127" i="18" s="1"/>
  <c r="E135" i="21"/>
  <c r="E134" i="21" s="1"/>
  <c r="E66" i="24"/>
  <c r="E161" i="24" s="1"/>
  <c r="F67" i="33"/>
  <c r="F135" i="33" s="1"/>
  <c r="F135" i="18"/>
  <c r="E67" i="31"/>
  <c r="E66" i="31" s="1"/>
  <c r="E161" i="31" s="1"/>
  <c r="E161" i="20"/>
  <c r="E67" i="37"/>
  <c r="E135" i="37" s="1"/>
  <c r="F67" i="28"/>
  <c r="F161" i="21"/>
  <c r="F135" i="19"/>
  <c r="E135" i="32"/>
  <c r="E67" i="32"/>
  <c r="E67" i="15"/>
  <c r="E135" i="15" s="1"/>
  <c r="AA4" i="5"/>
  <c r="E67" i="28"/>
  <c r="E135" i="28" s="1"/>
  <c r="E131" i="33"/>
  <c r="E128" i="33" s="1"/>
  <c r="E6" i="33"/>
  <c r="E160" i="33" s="1"/>
  <c r="E128" i="30"/>
  <c r="E6" i="35"/>
  <c r="E160" i="35" s="1"/>
  <c r="P6" i="53"/>
  <c r="J4" i="37"/>
  <c r="I4" i="14"/>
  <c r="H4" i="37"/>
  <c r="H4" i="33"/>
  <c r="AA127" i="41"/>
  <c r="AB66" i="40"/>
  <c r="AA4" i="41"/>
  <c r="AB66" i="1"/>
  <c r="AB161" i="1" s="1"/>
  <c r="AA66" i="3"/>
  <c r="AB161" i="41"/>
  <c r="AB159" i="41" s="1"/>
  <c r="AB10" i="44" s="1"/>
  <c r="AB4" i="41"/>
  <c r="AA6" i="3"/>
  <c r="AA161" i="40"/>
  <c r="AA159" i="40" s="1"/>
  <c r="AA9" i="44" s="1"/>
  <c r="AA7" i="44" s="1"/>
  <c r="AA4" i="40"/>
  <c r="Y4" i="14"/>
  <c r="U4" i="30"/>
  <c r="W4" i="23"/>
  <c r="T4" i="28"/>
  <c r="J4" i="35"/>
  <c r="H4" i="16"/>
  <c r="L4" i="53"/>
  <c r="H4" i="19"/>
  <c r="E127" i="24"/>
  <c r="I4" i="25"/>
  <c r="P83" i="29"/>
  <c r="P80" i="29" s="1"/>
  <c r="P35" i="30"/>
  <c r="P74" i="15"/>
  <c r="P55" i="17"/>
  <c r="P52" i="17" s="1"/>
  <c r="P61" i="19"/>
  <c r="P59" i="19" s="1"/>
  <c r="P168" i="36"/>
  <c r="P35" i="37"/>
  <c r="P93" i="27"/>
  <c r="P90" i="27" s="1"/>
  <c r="P102" i="26"/>
  <c r="P13" i="31"/>
  <c r="P61" i="16"/>
  <c r="P59" i="16" s="1"/>
  <c r="P8" i="16"/>
  <c r="P38" i="35"/>
  <c r="P35" i="14"/>
  <c r="P13" i="20"/>
  <c r="P74" i="18"/>
  <c r="P8" i="20"/>
  <c r="P49" i="16"/>
  <c r="P13" i="23"/>
  <c r="P49" i="27"/>
  <c r="P8" i="30"/>
  <c r="P8" i="29"/>
  <c r="P69" i="36"/>
  <c r="P38" i="19"/>
  <c r="P61" i="21"/>
  <c r="P59" i="21" s="1"/>
  <c r="P49" i="20"/>
  <c r="M4" i="53"/>
  <c r="D131" i="53"/>
  <c r="C30" i="53"/>
  <c r="D135" i="53"/>
  <c r="C67" i="53"/>
  <c r="D136" i="53"/>
  <c r="C136" i="53" s="1"/>
  <c r="P136" i="53" s="1"/>
  <c r="C79" i="53"/>
  <c r="M159" i="53"/>
  <c r="P66" i="53"/>
  <c r="L136" i="17"/>
  <c r="C38" i="33"/>
  <c r="D34" i="33"/>
  <c r="C34" i="33" s="1"/>
  <c r="C106" i="27"/>
  <c r="D140" i="27"/>
  <c r="C140" i="27" s="1"/>
  <c r="P140" i="27" s="1"/>
  <c r="C16" i="32"/>
  <c r="P102" i="17"/>
  <c r="L131" i="16"/>
  <c r="L128" i="16" s="1"/>
  <c r="N140" i="17"/>
  <c r="N138" i="17" s="1"/>
  <c r="N101" i="17"/>
  <c r="N162" i="17" s="1"/>
  <c r="N136" i="18"/>
  <c r="N134" i="18" s="1"/>
  <c r="N161" i="18"/>
  <c r="M83" i="22"/>
  <c r="M80" i="22" s="1"/>
  <c r="M79" i="22" s="1"/>
  <c r="P8" i="26"/>
  <c r="N101" i="26"/>
  <c r="N162" i="26" s="1"/>
  <c r="P8" i="32"/>
  <c r="F144" i="34"/>
  <c r="P83" i="36"/>
  <c r="P80" i="36" s="1"/>
  <c r="P55" i="36"/>
  <c r="P52" i="36" s="1"/>
  <c r="C83" i="37"/>
  <c r="D80" i="37"/>
  <c r="C80" i="37" s="1"/>
  <c r="P35" i="21"/>
  <c r="K139" i="19"/>
  <c r="K138" i="19" s="1"/>
  <c r="K162" i="19"/>
  <c r="N79" i="37"/>
  <c r="N140" i="29"/>
  <c r="N138" i="29" s="1"/>
  <c r="N101" i="29"/>
  <c r="N162" i="29" s="1"/>
  <c r="P13" i="26"/>
  <c r="M136" i="18"/>
  <c r="K140" i="16"/>
  <c r="K138" i="16" s="1"/>
  <c r="K101" i="16"/>
  <c r="K162" i="16" s="1"/>
  <c r="C55" i="37"/>
  <c r="C52" i="37" s="1"/>
  <c r="D52" i="37"/>
  <c r="D132" i="37" s="1"/>
  <c r="C132" i="37" s="1"/>
  <c r="P132" i="37" s="1"/>
  <c r="L79" i="28"/>
  <c r="L136" i="28" s="1"/>
  <c r="L134" i="28" s="1"/>
  <c r="C55" i="24"/>
  <c r="D52" i="24"/>
  <c r="D132" i="24" s="1"/>
  <c r="C132" i="24" s="1"/>
  <c r="P132" i="24" s="1"/>
  <c r="L30" i="36"/>
  <c r="L6" i="36" s="1"/>
  <c r="G136" i="30"/>
  <c r="G134" i="30" s="1"/>
  <c r="G66" i="30"/>
  <c r="G161" i="30" s="1"/>
  <c r="C167" i="24"/>
  <c r="D165" i="24"/>
  <c r="C165" i="24" s="1"/>
  <c r="K136" i="21"/>
  <c r="K134" i="21" s="1"/>
  <c r="K161" i="21"/>
  <c r="P167" i="37"/>
  <c r="C167" i="21"/>
  <c r="D165" i="21"/>
  <c r="C165" i="21" s="1"/>
  <c r="G136" i="32"/>
  <c r="G134" i="32" s="1"/>
  <c r="G66" i="32"/>
  <c r="G161" i="32" s="1"/>
  <c r="G136" i="24"/>
  <c r="G134" i="24" s="1"/>
  <c r="G66" i="24"/>
  <c r="G161" i="24" s="1"/>
  <c r="C148" i="16"/>
  <c r="P148" i="16" s="1"/>
  <c r="D169" i="16"/>
  <c r="C169" i="16" s="1"/>
  <c r="P169" i="16" s="1"/>
  <c r="N38" i="22"/>
  <c r="N34" i="22" s="1"/>
  <c r="P102" i="27"/>
  <c r="P106" i="37"/>
  <c r="G136" i="31"/>
  <c r="G134" i="31" s="1"/>
  <c r="G66" i="31"/>
  <c r="G161" i="31" s="1"/>
  <c r="N136" i="36"/>
  <c r="N134" i="36" s="1"/>
  <c r="N66" i="36"/>
  <c r="N161" i="36" s="1"/>
  <c r="L140" i="34"/>
  <c r="L138" i="34" s="1"/>
  <c r="L101" i="34"/>
  <c r="L162" i="34" s="1"/>
  <c r="F13" i="22"/>
  <c r="G35" i="22"/>
  <c r="D74" i="22"/>
  <c r="G83" i="22"/>
  <c r="G80" i="22" s="1"/>
  <c r="G79" i="22" s="1"/>
  <c r="D93" i="22"/>
  <c r="D90" i="22" s="1"/>
  <c r="D102" i="22"/>
  <c r="N139" i="23"/>
  <c r="N138" i="23" s="1"/>
  <c r="D52" i="28"/>
  <c r="D132" i="28" s="1"/>
  <c r="C132" i="28" s="1"/>
  <c r="P132" i="28" s="1"/>
  <c r="C146" i="19"/>
  <c r="P146" i="19" s="1"/>
  <c r="D144" i="19"/>
  <c r="C144" i="19" s="1"/>
  <c r="C83" i="30"/>
  <c r="D80" i="30"/>
  <c r="C80" i="30" s="1"/>
  <c r="F136" i="18"/>
  <c r="F34" i="27"/>
  <c r="F30" i="27" s="1"/>
  <c r="F131" i="27" s="1"/>
  <c r="F128" i="27" s="1"/>
  <c r="P55" i="29"/>
  <c r="C106" i="36"/>
  <c r="D140" i="36"/>
  <c r="C140" i="36" s="1"/>
  <c r="P140" i="36" s="1"/>
  <c r="F131" i="19"/>
  <c r="C16" i="26"/>
  <c r="D130" i="26"/>
  <c r="C130" i="26" s="1"/>
  <c r="P130" i="26" s="1"/>
  <c r="C8" i="15"/>
  <c r="D7" i="15"/>
  <c r="D129" i="15" s="1"/>
  <c r="P102" i="30"/>
  <c r="P38" i="30"/>
  <c r="P35" i="36"/>
  <c r="P34" i="36" s="1"/>
  <c r="F165" i="37"/>
  <c r="P38" i="16"/>
  <c r="F165" i="20"/>
  <c r="P8" i="19"/>
  <c r="P35" i="16"/>
  <c r="P69" i="24"/>
  <c r="P13" i="30"/>
  <c r="F136" i="19"/>
  <c r="N79" i="17"/>
  <c r="N136" i="17" s="1"/>
  <c r="F79" i="26"/>
  <c r="F136" i="26" s="1"/>
  <c r="P35" i="33"/>
  <c r="P34" i="33" s="1"/>
  <c r="M30" i="31"/>
  <c r="M131" i="31" s="1"/>
  <c r="L138" i="25"/>
  <c r="M6" i="26"/>
  <c r="M160" i="26" s="1"/>
  <c r="L138" i="23"/>
  <c r="P106" i="27"/>
  <c r="P13" i="28"/>
  <c r="P7" i="28" s="1"/>
  <c r="P35" i="28"/>
  <c r="P35" i="29"/>
  <c r="P69" i="30"/>
  <c r="F165" i="32"/>
  <c r="P74" i="31"/>
  <c r="G165" i="35"/>
  <c r="P69" i="31"/>
  <c r="P69" i="35"/>
  <c r="P55" i="15"/>
  <c r="P52" i="15" s="1"/>
  <c r="M68" i="33"/>
  <c r="M67" i="33" s="1"/>
  <c r="M66" i="33" s="1"/>
  <c r="M161" i="33" s="1"/>
  <c r="F165" i="34"/>
  <c r="M30" i="34"/>
  <c r="M6" i="34" s="1"/>
  <c r="P49" i="24"/>
  <c r="F134" i="24"/>
  <c r="P13" i="15"/>
  <c r="P7" i="15" s="1"/>
  <c r="L79" i="14"/>
  <c r="L136" i="14" s="1"/>
  <c r="L134" i="14" s="1"/>
  <c r="L79" i="26"/>
  <c r="L136" i="26" s="1"/>
  <c r="N79" i="33"/>
  <c r="N136" i="33" s="1"/>
  <c r="N134" i="33" s="1"/>
  <c r="M79" i="14"/>
  <c r="M136" i="14" s="1"/>
  <c r="M134" i="14" s="1"/>
  <c r="F135" i="30"/>
  <c r="F66" i="30"/>
  <c r="F161" i="30" s="1"/>
  <c r="G6" i="32"/>
  <c r="P166" i="26"/>
  <c r="K136" i="32"/>
  <c r="K134" i="32" s="1"/>
  <c r="K66" i="32"/>
  <c r="K161" i="32" s="1"/>
  <c r="P166" i="21"/>
  <c r="N131" i="21"/>
  <c r="N128" i="21" s="1"/>
  <c r="G136" i="26"/>
  <c r="G134" i="26" s="1"/>
  <c r="G66" i="26"/>
  <c r="G161" i="26" s="1"/>
  <c r="E6" i="26"/>
  <c r="E160" i="26" s="1"/>
  <c r="J4" i="32"/>
  <c r="J4" i="19"/>
  <c r="E129" i="27"/>
  <c r="E128" i="27" s="1"/>
  <c r="E127" i="27" s="1"/>
  <c r="E6" i="27"/>
  <c r="E160" i="27" s="1"/>
  <c r="F38" i="22"/>
  <c r="F34" i="22" s="1"/>
  <c r="F30" i="22" s="1"/>
  <c r="F55" i="22"/>
  <c r="F52" i="22" s="1"/>
  <c r="L61" i="22"/>
  <c r="L59" i="22" s="1"/>
  <c r="G68" i="22"/>
  <c r="G67" i="22" s="1"/>
  <c r="M79" i="23"/>
  <c r="M136" i="23" s="1"/>
  <c r="L79" i="25"/>
  <c r="L136" i="25" s="1"/>
  <c r="L134" i="25" s="1"/>
  <c r="L101" i="27"/>
  <c r="L162" i="27" s="1"/>
  <c r="L79" i="31"/>
  <c r="P35" i="32"/>
  <c r="T4" i="16"/>
  <c r="J4" i="36"/>
  <c r="D34" i="14"/>
  <c r="L66" i="15"/>
  <c r="L161" i="15" s="1"/>
  <c r="P102" i="19"/>
  <c r="P61" i="18"/>
  <c r="P59" i="18" s="1"/>
  <c r="M101" i="30"/>
  <c r="M162" i="30" s="1"/>
  <c r="P16" i="20"/>
  <c r="I4" i="24"/>
  <c r="U4" i="14"/>
  <c r="D16" i="22"/>
  <c r="G16" i="22"/>
  <c r="D35" i="22"/>
  <c r="G38" i="22"/>
  <c r="G55" i="22"/>
  <c r="G52" i="22" s="1"/>
  <c r="D69" i="22"/>
  <c r="D83" i="22"/>
  <c r="D80" i="22" s="1"/>
  <c r="L68" i="22"/>
  <c r="L67" i="22" s="1"/>
  <c r="AE4" i="23"/>
  <c r="P83" i="23"/>
  <c r="P80" i="23" s="1"/>
  <c r="P106" i="25"/>
  <c r="P59" i="25"/>
  <c r="P49" i="25"/>
  <c r="P83" i="26"/>
  <c r="P80" i="26" s="1"/>
  <c r="P61" i="26"/>
  <c r="P59" i="26" s="1"/>
  <c r="P112" i="26"/>
  <c r="P38" i="26"/>
  <c r="C139" i="27"/>
  <c r="P139" i="27" s="1"/>
  <c r="L138" i="27"/>
  <c r="G66" i="27"/>
  <c r="G161" i="27" s="1"/>
  <c r="P74" i="27"/>
  <c r="P61" i="28"/>
  <c r="P59" i="28" s="1"/>
  <c r="M129" i="26"/>
  <c r="T4" i="26"/>
  <c r="N79" i="27"/>
  <c r="N66" i="27" s="1"/>
  <c r="K79" i="28"/>
  <c r="K136" i="28" s="1"/>
  <c r="K134" i="28" s="1"/>
  <c r="D144" i="30"/>
  <c r="C144" i="30" s="1"/>
  <c r="K79" i="29"/>
  <c r="K136" i="29" s="1"/>
  <c r="K134" i="29" s="1"/>
  <c r="P69" i="29"/>
  <c r="D90" i="31"/>
  <c r="C90" i="31" s="1"/>
  <c r="X4" i="29"/>
  <c r="P83" i="31"/>
  <c r="P80" i="31" s="1"/>
  <c r="P8" i="31"/>
  <c r="P106" i="29"/>
  <c r="K135" i="31"/>
  <c r="G144" i="33"/>
  <c r="K101" i="35"/>
  <c r="K162" i="35" s="1"/>
  <c r="L138" i="29"/>
  <c r="M79" i="30"/>
  <c r="M136" i="30" s="1"/>
  <c r="H4" i="32"/>
  <c r="D7" i="32"/>
  <c r="D129" i="32" s="1"/>
  <c r="P102" i="35"/>
  <c r="P83" i="35"/>
  <c r="P80" i="35" s="1"/>
  <c r="D34" i="37"/>
  <c r="C34" i="37" s="1"/>
  <c r="H66" i="14"/>
  <c r="V4" i="14"/>
  <c r="K101" i="15"/>
  <c r="K162" i="15" s="1"/>
  <c r="E6" i="15"/>
  <c r="N101" i="16"/>
  <c r="N162" i="16" s="1"/>
  <c r="P13" i="29"/>
  <c r="P93" i="36"/>
  <c r="P90" i="36" s="1"/>
  <c r="P8" i="36"/>
  <c r="W4" i="15"/>
  <c r="P61" i="15"/>
  <c r="P59" i="15" s="1"/>
  <c r="E134" i="35"/>
  <c r="E127" i="35" s="1"/>
  <c r="F128" i="36"/>
  <c r="I4" i="34"/>
  <c r="N101" i="32"/>
  <c r="N162" i="32" s="1"/>
  <c r="P38" i="14"/>
  <c r="K79" i="17"/>
  <c r="K136" i="17" s="1"/>
  <c r="K134" i="17" s="1"/>
  <c r="D80" i="35"/>
  <c r="C80" i="35" s="1"/>
  <c r="P83" i="17"/>
  <c r="P80" i="17" s="1"/>
  <c r="AE4" i="17"/>
  <c r="P69" i="18"/>
  <c r="P167" i="33"/>
  <c r="E134" i="16"/>
  <c r="H4" i="17"/>
  <c r="U4" i="19"/>
  <c r="Z4" i="19"/>
  <c r="C102" i="21"/>
  <c r="C8" i="34"/>
  <c r="C169" i="36"/>
  <c r="P169" i="36" s="1"/>
  <c r="U4" i="21"/>
  <c r="J4" i="21"/>
  <c r="F165" i="15"/>
  <c r="Y4" i="24"/>
  <c r="G134" i="16"/>
  <c r="P13" i="24"/>
  <c r="P13" i="27"/>
  <c r="D144" i="37"/>
  <c r="C144" i="37" s="1"/>
  <c r="N30" i="37"/>
  <c r="N131" i="37" s="1"/>
  <c r="F34" i="33"/>
  <c r="F30" i="33" s="1"/>
  <c r="F131" i="33" s="1"/>
  <c r="Z4" i="25"/>
  <c r="V4" i="27"/>
  <c r="Y4" i="28"/>
  <c r="N79" i="23"/>
  <c r="V4" i="36"/>
  <c r="K128" i="33"/>
  <c r="P59" i="17"/>
  <c r="I4" i="20"/>
  <c r="P61" i="29"/>
  <c r="P59" i="29" s="1"/>
  <c r="P35" i="27"/>
  <c r="C102" i="27"/>
  <c r="D101" i="27"/>
  <c r="U4" i="26"/>
  <c r="M79" i="28"/>
  <c r="M136" i="28" s="1"/>
  <c r="I4" i="30"/>
  <c r="L128" i="32"/>
  <c r="P13" i="36"/>
  <c r="Z4" i="14"/>
  <c r="E128" i="15"/>
  <c r="C102" i="16"/>
  <c r="K101" i="36"/>
  <c r="K162" i="36" s="1"/>
  <c r="E66" i="35"/>
  <c r="E161" i="35" s="1"/>
  <c r="P74" i="36"/>
  <c r="D7" i="14"/>
  <c r="C7" i="14" s="1"/>
  <c r="P8" i="14"/>
  <c r="P38" i="20"/>
  <c r="N131" i="18"/>
  <c r="N128" i="18" s="1"/>
  <c r="L161" i="21"/>
  <c r="P55" i="34"/>
  <c r="P52" i="34" s="1"/>
  <c r="H66" i="27"/>
  <c r="H4" i="27" s="1"/>
  <c r="L79" i="32"/>
  <c r="L136" i="32" s="1"/>
  <c r="D129" i="19"/>
  <c r="C8" i="19"/>
  <c r="G13" i="22"/>
  <c r="D13" i="22"/>
  <c r="F16" i="22"/>
  <c r="D38" i="22"/>
  <c r="F83" i="22"/>
  <c r="F80" i="22" s="1"/>
  <c r="F93" i="22"/>
  <c r="F90" i="22" s="1"/>
  <c r="M69" i="22"/>
  <c r="J30" i="22"/>
  <c r="P8" i="23"/>
  <c r="L101" i="25"/>
  <c r="L162" i="25" s="1"/>
  <c r="U4" i="27"/>
  <c r="F79" i="27"/>
  <c r="F136" i="27" s="1"/>
  <c r="I4" i="28"/>
  <c r="D80" i="28"/>
  <c r="F66" i="29"/>
  <c r="F161" i="29" s="1"/>
  <c r="P38" i="27"/>
  <c r="K138" i="35"/>
  <c r="L101" i="29"/>
  <c r="L162" i="29" s="1"/>
  <c r="P69" i="32"/>
  <c r="P55" i="32"/>
  <c r="W4" i="33"/>
  <c r="Z4" i="34"/>
  <c r="D101" i="14"/>
  <c r="C101" i="14" s="1"/>
  <c r="F165" i="35"/>
  <c r="H4" i="35"/>
  <c r="D165" i="36"/>
  <c r="C165" i="36" s="1"/>
  <c r="G66" i="14"/>
  <c r="G161" i="14" s="1"/>
  <c r="D52" i="14"/>
  <c r="D132" i="14" s="1"/>
  <c r="C132" i="14" s="1"/>
  <c r="P132" i="14" s="1"/>
  <c r="P83" i="15"/>
  <c r="P80" i="15" s="1"/>
  <c r="Z4" i="18"/>
  <c r="E66" i="16"/>
  <c r="E161" i="16" s="1"/>
  <c r="P8" i="17"/>
  <c r="L139" i="18"/>
  <c r="L138" i="18" s="1"/>
  <c r="P13" i="18"/>
  <c r="V4" i="19"/>
  <c r="P49" i="21"/>
  <c r="P8" i="24"/>
  <c r="P83" i="19"/>
  <c r="P80" i="19" s="1"/>
  <c r="P49" i="19"/>
  <c r="P13" i="19"/>
  <c r="Z4" i="24"/>
  <c r="L79" i="24"/>
  <c r="L136" i="24" s="1"/>
  <c r="L134" i="24" s="1"/>
  <c r="G66" i="16"/>
  <c r="G161" i="16" s="1"/>
  <c r="D7" i="24"/>
  <c r="D129" i="24" s="1"/>
  <c r="N101" i="25"/>
  <c r="N162" i="25" s="1"/>
  <c r="P49" i="31"/>
  <c r="M101" i="34"/>
  <c r="M162" i="34" s="1"/>
  <c r="D140" i="14"/>
  <c r="C140" i="14" s="1"/>
  <c r="P140" i="14" s="1"/>
  <c r="P138" i="14" s="1"/>
  <c r="F79" i="15"/>
  <c r="F136" i="15" s="1"/>
  <c r="L79" i="35"/>
  <c r="E66" i="26"/>
  <c r="E161" i="26" s="1"/>
  <c r="E135" i="26"/>
  <c r="E134" i="26" s="1"/>
  <c r="U4" i="28"/>
  <c r="P168" i="31"/>
  <c r="AE4" i="30"/>
  <c r="I4" i="16"/>
  <c r="L79" i="23"/>
  <c r="D133" i="23"/>
  <c r="C133" i="23" s="1"/>
  <c r="P133" i="23" s="1"/>
  <c r="C59" i="23"/>
  <c r="C106" i="21"/>
  <c r="D140" i="21"/>
  <c r="G161" i="21"/>
  <c r="P55" i="21"/>
  <c r="P52" i="21" s="1"/>
  <c r="P93" i="20"/>
  <c r="P90" i="20" s="1"/>
  <c r="P69" i="20"/>
  <c r="P83" i="20"/>
  <c r="P80" i="20" s="1"/>
  <c r="L161" i="20"/>
  <c r="C106" i="19"/>
  <c r="D140" i="19"/>
  <c r="P83" i="18"/>
  <c r="P80" i="18" s="1"/>
  <c r="P38" i="18"/>
  <c r="P16" i="18"/>
  <c r="L134" i="18"/>
  <c r="G6" i="16"/>
  <c r="G160" i="16" s="1"/>
  <c r="C52" i="16"/>
  <c r="P93" i="16"/>
  <c r="P90" i="16" s="1"/>
  <c r="P55" i="16"/>
  <c r="P52" i="16" s="1"/>
  <c r="G128" i="16"/>
  <c r="N66" i="16"/>
  <c r="N161" i="16" s="1"/>
  <c r="P35" i="15"/>
  <c r="D80" i="15"/>
  <c r="C80" i="15" s="1"/>
  <c r="P69" i="15"/>
  <c r="P16" i="15"/>
  <c r="P74" i="14"/>
  <c r="P49" i="14"/>
  <c r="P69" i="14"/>
  <c r="G134" i="37"/>
  <c r="P16" i="37"/>
  <c r="L79" i="37"/>
  <c r="L136" i="37" s="1"/>
  <c r="L134" i="37" s="1"/>
  <c r="F66" i="37"/>
  <c r="F161" i="37" s="1"/>
  <c r="P112" i="36"/>
  <c r="F6" i="36"/>
  <c r="F160" i="36" s="1"/>
  <c r="D144" i="36"/>
  <c r="C144" i="36" s="1"/>
  <c r="P102" i="36"/>
  <c r="D52" i="35"/>
  <c r="D132" i="35" s="1"/>
  <c r="C132" i="35" s="1"/>
  <c r="P132" i="35" s="1"/>
  <c r="P16" i="35"/>
  <c r="D68" i="35"/>
  <c r="P102" i="34"/>
  <c r="P38" i="34"/>
  <c r="G66" i="33"/>
  <c r="G161" i="33" s="1"/>
  <c r="P74" i="33"/>
  <c r="P93" i="33"/>
  <c r="P90" i="33" s="1"/>
  <c r="F165" i="33"/>
  <c r="P102" i="33"/>
  <c r="P83" i="32"/>
  <c r="P80" i="32" s="1"/>
  <c r="P49" i="32"/>
  <c r="G144" i="32"/>
  <c r="P16" i="32"/>
  <c r="K6" i="31"/>
  <c r="K160" i="31" s="1"/>
  <c r="P93" i="31"/>
  <c r="P90" i="31" s="1"/>
  <c r="K128" i="31"/>
  <c r="D68" i="30"/>
  <c r="P83" i="30"/>
  <c r="P80" i="30" s="1"/>
  <c r="D52" i="30"/>
  <c r="D132" i="30" s="1"/>
  <c r="C132" i="30" s="1"/>
  <c r="P132" i="30" s="1"/>
  <c r="P93" i="29"/>
  <c r="P90" i="29" s="1"/>
  <c r="P83" i="28"/>
  <c r="P80" i="28" s="1"/>
  <c r="P102" i="28"/>
  <c r="G144" i="28"/>
  <c r="P16" i="28"/>
  <c r="D34" i="27"/>
  <c r="C34" i="27" s="1"/>
  <c r="D165" i="27"/>
  <c r="C165" i="27" s="1"/>
  <c r="M79" i="27"/>
  <c r="M136" i="27" s="1"/>
  <c r="P69" i="27"/>
  <c r="P55" i="26"/>
  <c r="P52" i="26" s="1"/>
  <c r="P93" i="26"/>
  <c r="P90" i="26" s="1"/>
  <c r="P16" i="26"/>
  <c r="K134" i="26"/>
  <c r="G134" i="25"/>
  <c r="K79" i="25"/>
  <c r="D144" i="25"/>
  <c r="C144" i="25" s="1"/>
  <c r="D90" i="25"/>
  <c r="C90" i="25" s="1"/>
  <c r="G66" i="25"/>
  <c r="G161" i="25" s="1"/>
  <c r="P93" i="25"/>
  <c r="P90" i="25" s="1"/>
  <c r="P38" i="25"/>
  <c r="P35" i="25"/>
  <c r="P83" i="24"/>
  <c r="P80" i="24" s="1"/>
  <c r="P16" i="24"/>
  <c r="P55" i="24"/>
  <c r="D90" i="24"/>
  <c r="C90" i="24" s="1"/>
  <c r="P93" i="24"/>
  <c r="P90" i="24" s="1"/>
  <c r="P74" i="24"/>
  <c r="D68" i="24"/>
  <c r="D67" i="24" s="1"/>
  <c r="N136" i="28"/>
  <c r="N134" i="28" s="1"/>
  <c r="L136" i="29"/>
  <c r="L134" i="29" s="1"/>
  <c r="L66" i="29"/>
  <c r="L161" i="29" s="1"/>
  <c r="N131" i="36"/>
  <c r="N128" i="36" s="1"/>
  <c r="F131" i="17"/>
  <c r="F128" i="17" s="1"/>
  <c r="F6" i="17"/>
  <c r="N131" i="25"/>
  <c r="N128" i="25" s="1"/>
  <c r="M131" i="28"/>
  <c r="M128" i="28" s="1"/>
  <c r="M6" i="28"/>
  <c r="N131" i="34"/>
  <c r="N128" i="34" s="1"/>
  <c r="K6" i="35"/>
  <c r="N131" i="19"/>
  <c r="L136" i="21"/>
  <c r="L134" i="21" s="1"/>
  <c r="K131" i="24"/>
  <c r="K128" i="24" s="1"/>
  <c r="K6" i="24"/>
  <c r="N136" i="26"/>
  <c r="N134" i="26" s="1"/>
  <c r="N66" i="26"/>
  <c r="N161" i="26" s="1"/>
  <c r="M135" i="26"/>
  <c r="G129" i="28"/>
  <c r="M131" i="32"/>
  <c r="M6" i="32"/>
  <c r="N66" i="31"/>
  <c r="N161" i="31" s="1"/>
  <c r="N6" i="31"/>
  <c r="F131" i="34"/>
  <c r="F128" i="34" s="1"/>
  <c r="N131" i="16"/>
  <c r="N128" i="16" s="1"/>
  <c r="N127" i="16" s="1"/>
  <c r="M131" i="18"/>
  <c r="M128" i="18" s="1"/>
  <c r="G132" i="33"/>
  <c r="K131" i="37"/>
  <c r="K128" i="37" s="1"/>
  <c r="J4" i="16"/>
  <c r="P83" i="25"/>
  <c r="P80" i="25" s="1"/>
  <c r="P69" i="25"/>
  <c r="C13" i="25"/>
  <c r="D7" i="25"/>
  <c r="C52" i="25"/>
  <c r="D130" i="25"/>
  <c r="C130" i="25" s="1"/>
  <c r="P130" i="25" s="1"/>
  <c r="C16" i="25"/>
  <c r="D90" i="27"/>
  <c r="C90" i="27" s="1"/>
  <c r="K131" i="25"/>
  <c r="K6" i="25"/>
  <c r="D140" i="26"/>
  <c r="C140" i="26" s="1"/>
  <c r="P140" i="26" s="1"/>
  <c r="C106" i="26"/>
  <c r="E131" i="28"/>
  <c r="E128" i="28" s="1"/>
  <c r="E6" i="28"/>
  <c r="H4" i="26"/>
  <c r="K128" i="26"/>
  <c r="P167" i="27"/>
  <c r="D90" i="28"/>
  <c r="C90" i="28" s="1"/>
  <c r="C93" i="28"/>
  <c r="D80" i="27"/>
  <c r="C83" i="27"/>
  <c r="D139" i="29"/>
  <c r="D101" i="29"/>
  <c r="C102" i="29"/>
  <c r="C93" i="29"/>
  <c r="D90" i="29"/>
  <c r="C90" i="29" s="1"/>
  <c r="C145" i="28"/>
  <c r="P145" i="28" s="1"/>
  <c r="D144" i="28"/>
  <c r="C144" i="28" s="1"/>
  <c r="D140" i="28"/>
  <c r="C140" i="28" s="1"/>
  <c r="P140" i="28" s="1"/>
  <c r="C106" i="28"/>
  <c r="P93" i="28"/>
  <c r="P90" i="28" s="1"/>
  <c r="G66" i="28"/>
  <c r="G161" i="28" s="1"/>
  <c r="N129" i="28"/>
  <c r="N128" i="28" s="1"/>
  <c r="N6" i="28"/>
  <c r="C13" i="31"/>
  <c r="D7" i="31"/>
  <c r="D139" i="32"/>
  <c r="D101" i="32"/>
  <c r="C102" i="32"/>
  <c r="P93" i="32"/>
  <c r="P90" i="32" s="1"/>
  <c r="P16" i="27"/>
  <c r="L6" i="27"/>
  <c r="M135" i="29"/>
  <c r="M134" i="29" s="1"/>
  <c r="M66" i="29"/>
  <c r="M161" i="29" s="1"/>
  <c r="T4" i="29"/>
  <c r="M135" i="30"/>
  <c r="P55" i="30"/>
  <c r="C52" i="30"/>
  <c r="D130" i="31"/>
  <c r="C130" i="31" s="1"/>
  <c r="P130" i="31" s="1"/>
  <c r="C16" i="31"/>
  <c r="D165" i="29"/>
  <c r="C165" i="29" s="1"/>
  <c r="C166" i="29"/>
  <c r="G134" i="29"/>
  <c r="G6" i="29"/>
  <c r="G129" i="29"/>
  <c r="G128" i="29" s="1"/>
  <c r="F144" i="30"/>
  <c r="E136" i="33"/>
  <c r="E134" i="33" s="1"/>
  <c r="E66" i="33"/>
  <c r="E161" i="33" s="1"/>
  <c r="L129" i="33"/>
  <c r="L128" i="33" s="1"/>
  <c r="L6" i="33"/>
  <c r="P16" i="34"/>
  <c r="D68" i="31"/>
  <c r="D67" i="31" s="1"/>
  <c r="C69" i="31"/>
  <c r="C31" i="32"/>
  <c r="C145" i="33"/>
  <c r="P145" i="33" s="1"/>
  <c r="D144" i="33"/>
  <c r="C144" i="33" s="1"/>
  <c r="C8" i="33"/>
  <c r="D7" i="33"/>
  <c r="E129" i="34"/>
  <c r="E128" i="34" s="1"/>
  <c r="E127" i="34" s="1"/>
  <c r="E6" i="34"/>
  <c r="C166" i="35"/>
  <c r="D165" i="35"/>
  <c r="C165" i="35" s="1"/>
  <c r="P93" i="35"/>
  <c r="P90" i="35" s="1"/>
  <c r="D90" i="33"/>
  <c r="C90" i="33" s="1"/>
  <c r="C93" i="33"/>
  <c r="C52" i="33"/>
  <c r="P16" i="33"/>
  <c r="C101" i="34"/>
  <c r="K134" i="34"/>
  <c r="P8" i="35"/>
  <c r="P7" i="35" s="1"/>
  <c r="F129" i="37"/>
  <c r="F128" i="37" s="1"/>
  <c r="D130" i="14"/>
  <c r="C130" i="14" s="1"/>
  <c r="P130" i="14" s="1"/>
  <c r="C16" i="14"/>
  <c r="D169" i="15"/>
  <c r="C169" i="15" s="1"/>
  <c r="P169" i="15" s="1"/>
  <c r="C148" i="15"/>
  <c r="P148" i="15" s="1"/>
  <c r="D162" i="16"/>
  <c r="C162" i="16" s="1"/>
  <c r="P162" i="16" s="1"/>
  <c r="D130" i="28"/>
  <c r="C130" i="28" s="1"/>
  <c r="P130" i="28" s="1"/>
  <c r="C16" i="28"/>
  <c r="C93" i="35"/>
  <c r="D90" i="35"/>
  <c r="C90" i="35" s="1"/>
  <c r="M135" i="35"/>
  <c r="P55" i="35"/>
  <c r="C52" i="35"/>
  <c r="D130" i="36"/>
  <c r="C130" i="36" s="1"/>
  <c r="P130" i="36" s="1"/>
  <c r="C16" i="36"/>
  <c r="P166" i="37"/>
  <c r="P144" i="37"/>
  <c r="P112" i="37"/>
  <c r="D140" i="37"/>
  <c r="C140" i="37" s="1"/>
  <c r="P140" i="37" s="1"/>
  <c r="C106" i="37"/>
  <c r="C31" i="37"/>
  <c r="N129" i="37"/>
  <c r="F66" i="14"/>
  <c r="F161" i="14" s="1"/>
  <c r="D140" i="15"/>
  <c r="C140" i="15" s="1"/>
  <c r="P140" i="15" s="1"/>
  <c r="C106" i="15"/>
  <c r="F129" i="15"/>
  <c r="F6" i="15"/>
  <c r="P80" i="16"/>
  <c r="D130" i="16"/>
  <c r="C130" i="16" s="1"/>
  <c r="P130" i="16" s="1"/>
  <c r="C16" i="16"/>
  <c r="N134" i="30"/>
  <c r="M135" i="36"/>
  <c r="M134" i="36" s="1"/>
  <c r="P69" i="37"/>
  <c r="M135" i="34"/>
  <c r="M134" i="34" s="1"/>
  <c r="N101" i="37"/>
  <c r="N162" i="37" s="1"/>
  <c r="N139" i="37"/>
  <c r="N138" i="37" s="1"/>
  <c r="M135" i="37"/>
  <c r="P166" i="32"/>
  <c r="D140" i="32"/>
  <c r="C140" i="32" s="1"/>
  <c r="P140" i="32" s="1"/>
  <c r="C106" i="32"/>
  <c r="W4" i="35"/>
  <c r="P49" i="37"/>
  <c r="P83" i="14"/>
  <c r="P80" i="14" s="1"/>
  <c r="D138" i="16"/>
  <c r="C138" i="16" s="1"/>
  <c r="F129" i="18"/>
  <c r="P112" i="34"/>
  <c r="P166" i="34"/>
  <c r="M6" i="35"/>
  <c r="C83" i="36"/>
  <c r="D80" i="36"/>
  <c r="Y4" i="15"/>
  <c r="C90" i="18"/>
  <c r="C93" i="18"/>
  <c r="K134" i="33"/>
  <c r="P101" i="14"/>
  <c r="P55" i="18"/>
  <c r="C69" i="19"/>
  <c r="P102" i="20"/>
  <c r="C31" i="20"/>
  <c r="D162" i="21"/>
  <c r="C162" i="21" s="1"/>
  <c r="P162" i="21" s="1"/>
  <c r="C101" i="21"/>
  <c r="K129" i="21"/>
  <c r="K128" i="21" s="1"/>
  <c r="D140" i="30"/>
  <c r="C140" i="30" s="1"/>
  <c r="P140" i="30" s="1"/>
  <c r="C106" i="30"/>
  <c r="C145" i="17"/>
  <c r="P145" i="17" s="1"/>
  <c r="D144" i="17"/>
  <c r="C144" i="17" s="1"/>
  <c r="P93" i="18"/>
  <c r="P90" i="18" s="1"/>
  <c r="P168" i="19"/>
  <c r="K136" i="27"/>
  <c r="K134" i="27" s="1"/>
  <c r="K66" i="27"/>
  <c r="K161" i="27" s="1"/>
  <c r="D129" i="34"/>
  <c r="D90" i="17"/>
  <c r="C90" i="17" s="1"/>
  <c r="D68" i="17"/>
  <c r="D67" i="17" s="1"/>
  <c r="C69" i="17"/>
  <c r="L6" i="17"/>
  <c r="L129" i="17"/>
  <c r="L128" i="17" s="1"/>
  <c r="C145" i="18"/>
  <c r="P145" i="18" s="1"/>
  <c r="D144" i="18"/>
  <c r="C144" i="18" s="1"/>
  <c r="P166" i="20"/>
  <c r="P165" i="20" s="1"/>
  <c r="P112" i="20"/>
  <c r="C69" i="21"/>
  <c r="D144" i="24"/>
  <c r="C144" i="24" s="1"/>
  <c r="C145" i="24"/>
  <c r="P145" i="24" s="1"/>
  <c r="N66" i="34"/>
  <c r="N161" i="34" s="1"/>
  <c r="M139" i="16"/>
  <c r="M138" i="16" s="1"/>
  <c r="M101" i="16"/>
  <c r="M162" i="16" s="1"/>
  <c r="P16" i="17"/>
  <c r="D129" i="18"/>
  <c r="C7" i="18"/>
  <c r="E160" i="18"/>
  <c r="E159" i="18" s="1"/>
  <c r="D132" i="19"/>
  <c r="C132" i="19" s="1"/>
  <c r="P132" i="19" s="1"/>
  <c r="C55" i="19"/>
  <c r="C52" i="19" s="1"/>
  <c r="M131" i="21"/>
  <c r="M128" i="21" s="1"/>
  <c r="C16" i="21"/>
  <c r="D130" i="21"/>
  <c r="C130" i="21" s="1"/>
  <c r="P130" i="21" s="1"/>
  <c r="D34" i="24"/>
  <c r="C35" i="24"/>
  <c r="M129" i="24"/>
  <c r="D101" i="24"/>
  <c r="D139" i="24"/>
  <c r="C102" i="24"/>
  <c r="F34" i="24"/>
  <c r="F30" i="24" s="1"/>
  <c r="F131" i="24" s="1"/>
  <c r="F128" i="24" s="1"/>
  <c r="M66" i="17"/>
  <c r="M161" i="17" s="1"/>
  <c r="K138" i="24"/>
  <c r="L34" i="24"/>
  <c r="L30" i="24" s="1"/>
  <c r="U4" i="24"/>
  <c r="C139" i="36"/>
  <c r="P139" i="36" s="1"/>
  <c r="D80" i="16"/>
  <c r="C83" i="16"/>
  <c r="L128" i="19"/>
  <c r="P168" i="21"/>
  <c r="M139" i="21"/>
  <c r="M138" i="21" s="1"/>
  <c r="M162" i="21"/>
  <c r="P8" i="21"/>
  <c r="P69" i="34"/>
  <c r="D7" i="16"/>
  <c r="D130" i="19"/>
  <c r="C130" i="19" s="1"/>
  <c r="P130" i="19" s="1"/>
  <c r="C16" i="19"/>
  <c r="C8" i="20"/>
  <c r="N134" i="24"/>
  <c r="P166" i="25"/>
  <c r="P112" i="25"/>
  <c r="D140" i="25"/>
  <c r="C140" i="25" s="1"/>
  <c r="P140" i="25" s="1"/>
  <c r="C106" i="25"/>
  <c r="P167" i="25"/>
  <c r="P16" i="25"/>
  <c r="M6" i="25"/>
  <c r="D52" i="26"/>
  <c r="D132" i="26" s="1"/>
  <c r="C132" i="26" s="1"/>
  <c r="P132" i="26" s="1"/>
  <c r="C55" i="26"/>
  <c r="C52" i="26" s="1"/>
  <c r="P55" i="25"/>
  <c r="P8" i="25"/>
  <c r="P168" i="27"/>
  <c r="D80" i="26"/>
  <c r="C83" i="26"/>
  <c r="K66" i="26"/>
  <c r="K161" i="26" s="1"/>
  <c r="E161" i="27"/>
  <c r="E159" i="27" s="1"/>
  <c r="G129" i="27"/>
  <c r="G128" i="27" s="1"/>
  <c r="G6" i="27"/>
  <c r="N129" i="26"/>
  <c r="K6" i="26"/>
  <c r="D139" i="28"/>
  <c r="C102" i="28"/>
  <c r="D101" i="28"/>
  <c r="D139" i="26"/>
  <c r="C102" i="26"/>
  <c r="D101" i="26"/>
  <c r="N128" i="27"/>
  <c r="P102" i="29"/>
  <c r="D165" i="28"/>
  <c r="C165" i="28" s="1"/>
  <c r="C166" i="28"/>
  <c r="P106" i="28"/>
  <c r="C69" i="28"/>
  <c r="D68" i="28"/>
  <c r="D67" i="28" s="1"/>
  <c r="G134" i="28"/>
  <c r="C69" i="27"/>
  <c r="D68" i="27"/>
  <c r="D67" i="27" s="1"/>
  <c r="E128" i="29"/>
  <c r="D34" i="29"/>
  <c r="C34" i="29" s="1"/>
  <c r="C35" i="29"/>
  <c r="K101" i="30"/>
  <c r="K162" i="30" s="1"/>
  <c r="D34" i="30"/>
  <c r="C34" i="30" s="1"/>
  <c r="C35" i="30"/>
  <c r="L129" i="30"/>
  <c r="L128" i="30" s="1"/>
  <c r="L6" i="30"/>
  <c r="E129" i="31"/>
  <c r="E128" i="31" s="1"/>
  <c r="E6" i="31"/>
  <c r="P102" i="32"/>
  <c r="M129" i="27"/>
  <c r="M6" i="27"/>
  <c r="L128" i="27"/>
  <c r="D129" i="28"/>
  <c r="C7" i="28"/>
  <c r="F129" i="29"/>
  <c r="F128" i="29" s="1"/>
  <c r="C31" i="30"/>
  <c r="F135" i="31"/>
  <c r="F134" i="31" s="1"/>
  <c r="F66" i="31"/>
  <c r="F161" i="31" s="1"/>
  <c r="C55" i="31"/>
  <c r="C52" i="31" s="1"/>
  <c r="D52" i="31"/>
  <c r="D132" i="31" s="1"/>
  <c r="C132" i="31" s="1"/>
  <c r="P132" i="31" s="1"/>
  <c r="P16" i="31"/>
  <c r="C80" i="32"/>
  <c r="D169" i="29"/>
  <c r="C169" i="29" s="1"/>
  <c r="P169" i="29" s="1"/>
  <c r="C148" i="29"/>
  <c r="P148" i="29" s="1"/>
  <c r="D140" i="29"/>
  <c r="C140" i="29" s="1"/>
  <c r="P140" i="29" s="1"/>
  <c r="C106" i="29"/>
  <c r="F165" i="30"/>
  <c r="P8" i="33"/>
  <c r="P35" i="34"/>
  <c r="H4" i="34"/>
  <c r="L6" i="29"/>
  <c r="L129" i="29"/>
  <c r="L128" i="29" s="1"/>
  <c r="G128" i="31"/>
  <c r="C69" i="32"/>
  <c r="D68" i="32"/>
  <c r="D67" i="32" s="1"/>
  <c r="P167" i="34"/>
  <c r="C35" i="34"/>
  <c r="D34" i="34"/>
  <c r="J4" i="34"/>
  <c r="D140" i="35"/>
  <c r="C140" i="35" s="1"/>
  <c r="P140" i="35" s="1"/>
  <c r="C106" i="35"/>
  <c r="C139" i="31"/>
  <c r="P139" i="31" s="1"/>
  <c r="D133" i="33"/>
  <c r="C133" i="33" s="1"/>
  <c r="P133" i="33" s="1"/>
  <c r="C59" i="33"/>
  <c r="L79" i="34"/>
  <c r="P8" i="34"/>
  <c r="D133" i="35"/>
  <c r="C133" i="35" s="1"/>
  <c r="P133" i="35" s="1"/>
  <c r="C59" i="35"/>
  <c r="F129" i="35"/>
  <c r="F128" i="35" s="1"/>
  <c r="F6" i="35"/>
  <c r="P93" i="14"/>
  <c r="P90" i="14" s="1"/>
  <c r="P16" i="14"/>
  <c r="P112" i="30"/>
  <c r="P166" i="30"/>
  <c r="F129" i="32"/>
  <c r="F128" i="32" s="1"/>
  <c r="F6" i="32"/>
  <c r="P55" i="33"/>
  <c r="I4" i="33"/>
  <c r="L139" i="35"/>
  <c r="L138" i="35" s="1"/>
  <c r="L101" i="35"/>
  <c r="L162" i="35" s="1"/>
  <c r="C31" i="35"/>
  <c r="N129" i="35"/>
  <c r="N128" i="35" s="1"/>
  <c r="F135" i="36"/>
  <c r="F134" i="36" s="1"/>
  <c r="F66" i="36"/>
  <c r="F161" i="36" s="1"/>
  <c r="C55" i="36"/>
  <c r="C52" i="36" s="1"/>
  <c r="D52" i="36"/>
  <c r="D132" i="36" s="1"/>
  <c r="C132" i="36" s="1"/>
  <c r="P132" i="36" s="1"/>
  <c r="P16" i="36"/>
  <c r="M6" i="36"/>
  <c r="M129" i="36"/>
  <c r="D165" i="37"/>
  <c r="C165" i="37" s="1"/>
  <c r="C166" i="37"/>
  <c r="C8" i="37"/>
  <c r="D7" i="37"/>
  <c r="P166" i="15"/>
  <c r="P112" i="15"/>
  <c r="D133" i="15"/>
  <c r="C133" i="15" s="1"/>
  <c r="P133" i="15" s="1"/>
  <c r="C59" i="15"/>
  <c r="P168" i="16"/>
  <c r="P16" i="16"/>
  <c r="G134" i="33"/>
  <c r="C16" i="33"/>
  <c r="D130" i="33"/>
  <c r="C130" i="33" s="1"/>
  <c r="P130" i="33" s="1"/>
  <c r="P74" i="37"/>
  <c r="G66" i="37"/>
  <c r="G161" i="37" s="1"/>
  <c r="P38" i="37"/>
  <c r="C69" i="33"/>
  <c r="D68" i="33"/>
  <c r="D67" i="33" s="1"/>
  <c r="C106" i="34"/>
  <c r="D140" i="34"/>
  <c r="D7" i="36"/>
  <c r="D139" i="37"/>
  <c r="C102" i="37"/>
  <c r="D101" i="37"/>
  <c r="C83" i="14"/>
  <c r="D80" i="14"/>
  <c r="D165" i="32"/>
  <c r="C165" i="32" s="1"/>
  <c r="C166" i="32"/>
  <c r="P35" i="35"/>
  <c r="D133" i="37"/>
  <c r="C133" i="37" s="1"/>
  <c r="P133" i="37" s="1"/>
  <c r="C59" i="37"/>
  <c r="P168" i="37"/>
  <c r="P167" i="14"/>
  <c r="P55" i="14"/>
  <c r="P52" i="14" s="1"/>
  <c r="M135" i="16"/>
  <c r="M134" i="16" s="1"/>
  <c r="M66" i="16"/>
  <c r="M161" i="16" s="1"/>
  <c r="D52" i="16"/>
  <c r="D132" i="16" s="1"/>
  <c r="C132" i="16" s="1"/>
  <c r="P132" i="16" s="1"/>
  <c r="E129" i="17"/>
  <c r="E128" i="17" s="1"/>
  <c r="E127" i="17" s="1"/>
  <c r="E6" i="17"/>
  <c r="M128" i="35"/>
  <c r="G6" i="37"/>
  <c r="U4" i="15"/>
  <c r="C83" i="17"/>
  <c r="D80" i="17"/>
  <c r="L161" i="18"/>
  <c r="D133" i="18"/>
  <c r="C133" i="18" s="1"/>
  <c r="P133" i="18" s="1"/>
  <c r="C59" i="18"/>
  <c r="K66" i="33"/>
  <c r="K161" i="33" s="1"/>
  <c r="D165" i="14"/>
  <c r="C165" i="14" s="1"/>
  <c r="F135" i="17"/>
  <c r="F134" i="17" s="1"/>
  <c r="D7" i="17"/>
  <c r="D140" i="18"/>
  <c r="C140" i="18" s="1"/>
  <c r="P140" i="18" s="1"/>
  <c r="C106" i="18"/>
  <c r="P35" i="18"/>
  <c r="P69" i="19"/>
  <c r="P68" i="19" s="1"/>
  <c r="P67" i="19" s="1"/>
  <c r="K161" i="19"/>
  <c r="G129" i="19"/>
  <c r="G128" i="19" s="1"/>
  <c r="G127" i="19" s="1"/>
  <c r="E129" i="21"/>
  <c r="E128" i="21" s="1"/>
  <c r="E127" i="21" s="1"/>
  <c r="P106" i="30"/>
  <c r="P49" i="18"/>
  <c r="P93" i="19"/>
  <c r="P90" i="19" s="1"/>
  <c r="C16" i="30"/>
  <c r="D130" i="30"/>
  <c r="C130" i="30" s="1"/>
  <c r="P130" i="30" s="1"/>
  <c r="G6" i="34"/>
  <c r="F134" i="37"/>
  <c r="P69" i="17"/>
  <c r="P68" i="17" s="1"/>
  <c r="P67" i="17" s="1"/>
  <c r="M129" i="17"/>
  <c r="M6" i="17"/>
  <c r="Y4" i="18"/>
  <c r="D165" i="19"/>
  <c r="C165" i="19" s="1"/>
  <c r="P167" i="19"/>
  <c r="P165" i="19" s="1"/>
  <c r="K129" i="19"/>
  <c r="K128" i="19" s="1"/>
  <c r="P167" i="21"/>
  <c r="P69" i="21"/>
  <c r="D140" i="17"/>
  <c r="C140" i="17" s="1"/>
  <c r="P140" i="17" s="1"/>
  <c r="C106" i="17"/>
  <c r="C31" i="18"/>
  <c r="P106" i="19"/>
  <c r="P106" i="21"/>
  <c r="P16" i="21"/>
  <c r="C52" i="24"/>
  <c r="L6" i="16"/>
  <c r="E160" i="24"/>
  <c r="P61" i="34"/>
  <c r="P59" i="34" s="1"/>
  <c r="C101" i="36"/>
  <c r="L128" i="21"/>
  <c r="D165" i="16"/>
  <c r="C165" i="16" s="1"/>
  <c r="C35" i="16"/>
  <c r="D34" i="16"/>
  <c r="D34" i="17"/>
  <c r="M135" i="18"/>
  <c r="M161" i="18"/>
  <c r="P102" i="21"/>
  <c r="C106" i="24"/>
  <c r="D140" i="24"/>
  <c r="C140" i="24" s="1"/>
  <c r="P140" i="24" s="1"/>
  <c r="M34" i="24"/>
  <c r="M30" i="24" s="1"/>
  <c r="M131" i="24" s="1"/>
  <c r="P74" i="21"/>
  <c r="P35" i="24"/>
  <c r="P16" i="19"/>
  <c r="P102" i="24"/>
  <c r="N66" i="24"/>
  <c r="N161" i="24" s="1"/>
  <c r="N6" i="24"/>
  <c r="C166" i="25"/>
  <c r="D165" i="25"/>
  <c r="C165" i="25" s="1"/>
  <c r="D139" i="25"/>
  <c r="C102" i="25"/>
  <c r="D101" i="25"/>
  <c r="C31" i="26"/>
  <c r="P112" i="27"/>
  <c r="P166" i="27"/>
  <c r="P83" i="27"/>
  <c r="P80" i="27" s="1"/>
  <c r="F135" i="27"/>
  <c r="D34" i="26"/>
  <c r="C34" i="26" s="1"/>
  <c r="C35" i="26"/>
  <c r="D129" i="26"/>
  <c r="C7" i="26"/>
  <c r="P168" i="28"/>
  <c r="F129" i="26"/>
  <c r="D34" i="28"/>
  <c r="C34" i="28" s="1"/>
  <c r="C35" i="28"/>
  <c r="E136" i="29"/>
  <c r="E134" i="29" s="1"/>
  <c r="E66" i="29"/>
  <c r="E161" i="29" s="1"/>
  <c r="P167" i="30"/>
  <c r="C69" i="29"/>
  <c r="D68" i="29"/>
  <c r="D67" i="29" s="1"/>
  <c r="C52" i="29"/>
  <c r="E6" i="29"/>
  <c r="C8" i="30"/>
  <c r="D7" i="30"/>
  <c r="P59" i="32"/>
  <c r="P166" i="29"/>
  <c r="N139" i="30"/>
  <c r="N138" i="30" s="1"/>
  <c r="N101" i="30"/>
  <c r="N162" i="30" s="1"/>
  <c r="K66" i="30"/>
  <c r="K161" i="30" s="1"/>
  <c r="M135" i="32"/>
  <c r="M134" i="32" s="1"/>
  <c r="D169" i="33"/>
  <c r="C169" i="33" s="1"/>
  <c r="P169" i="33" s="1"/>
  <c r="C148" i="33"/>
  <c r="P148" i="33" s="1"/>
  <c r="F129" i="33"/>
  <c r="C55" i="34"/>
  <c r="C52" i="34" s="1"/>
  <c r="D52" i="34"/>
  <c r="D132" i="34" s="1"/>
  <c r="C132" i="34" s="1"/>
  <c r="P132" i="34" s="1"/>
  <c r="D133" i="29"/>
  <c r="C133" i="29" s="1"/>
  <c r="P133" i="29" s="1"/>
  <c r="C59" i="29"/>
  <c r="C8" i="29"/>
  <c r="D7" i="29"/>
  <c r="P168" i="30"/>
  <c r="C93" i="30"/>
  <c r="D90" i="30"/>
  <c r="C90" i="30" s="1"/>
  <c r="M6" i="30"/>
  <c r="C83" i="31"/>
  <c r="D80" i="31"/>
  <c r="J4" i="31"/>
  <c r="N129" i="32"/>
  <c r="N128" i="32" s="1"/>
  <c r="N6" i="32"/>
  <c r="P166" i="33"/>
  <c r="P112" i="33"/>
  <c r="P166" i="35"/>
  <c r="P165" i="35" s="1"/>
  <c r="P112" i="35"/>
  <c r="C101" i="31"/>
  <c r="D34" i="32"/>
  <c r="C34" i="32" s="1"/>
  <c r="C35" i="32"/>
  <c r="L139" i="33"/>
  <c r="L138" i="33" s="1"/>
  <c r="L101" i="33"/>
  <c r="L162" i="33" s="1"/>
  <c r="P168" i="34"/>
  <c r="N101" i="35"/>
  <c r="N162" i="35" s="1"/>
  <c r="N139" i="35"/>
  <c r="N138" i="35" s="1"/>
  <c r="P167" i="36"/>
  <c r="P165" i="36" s="1"/>
  <c r="E129" i="36"/>
  <c r="E128" i="36" s="1"/>
  <c r="E127" i="36" s="1"/>
  <c r="E6" i="36"/>
  <c r="E136" i="37"/>
  <c r="L6" i="37"/>
  <c r="H4" i="14"/>
  <c r="C52" i="15"/>
  <c r="E160" i="15"/>
  <c r="F135" i="16"/>
  <c r="D139" i="17"/>
  <c r="D101" i="17"/>
  <c r="C102" i="17"/>
  <c r="N101" i="33"/>
  <c r="N162" i="33" s="1"/>
  <c r="N139" i="33"/>
  <c r="N138" i="33" s="1"/>
  <c r="L128" i="34"/>
  <c r="C8" i="35"/>
  <c r="D7" i="35"/>
  <c r="E160" i="37"/>
  <c r="D34" i="15"/>
  <c r="C34" i="15" s="1"/>
  <c r="C35" i="15"/>
  <c r="C69" i="37"/>
  <c r="D68" i="37"/>
  <c r="D67" i="37" s="1"/>
  <c r="L79" i="33"/>
  <c r="D80" i="34"/>
  <c r="C83" i="34"/>
  <c r="N66" i="35"/>
  <c r="N161" i="35" s="1"/>
  <c r="P102" i="37"/>
  <c r="G129" i="14"/>
  <c r="G128" i="14" s="1"/>
  <c r="C145" i="32"/>
  <c r="P145" i="32" s="1"/>
  <c r="D144" i="32"/>
  <c r="C144" i="32" s="1"/>
  <c r="P106" i="34"/>
  <c r="D68" i="36"/>
  <c r="D67" i="36" s="1"/>
  <c r="C69" i="36"/>
  <c r="P112" i="14"/>
  <c r="P166" i="14"/>
  <c r="P49" i="15"/>
  <c r="C69" i="18"/>
  <c r="D90" i="15"/>
  <c r="C90" i="15" s="1"/>
  <c r="C93" i="15"/>
  <c r="D139" i="18"/>
  <c r="C102" i="18"/>
  <c r="C69" i="15"/>
  <c r="D68" i="15"/>
  <c r="D67" i="15" s="1"/>
  <c r="C69" i="16"/>
  <c r="D68" i="16"/>
  <c r="D67" i="16" s="1"/>
  <c r="C148" i="17"/>
  <c r="P148" i="17" s="1"/>
  <c r="D169" i="17"/>
  <c r="C169" i="17" s="1"/>
  <c r="P169" i="17" s="1"/>
  <c r="N135" i="17"/>
  <c r="P93" i="17"/>
  <c r="P90" i="17" s="1"/>
  <c r="P168" i="17"/>
  <c r="D162" i="19"/>
  <c r="C162" i="19" s="1"/>
  <c r="P162" i="19" s="1"/>
  <c r="C101" i="19"/>
  <c r="N135" i="19"/>
  <c r="N161" i="19"/>
  <c r="C90" i="20"/>
  <c r="C93" i="20"/>
  <c r="C106" i="31"/>
  <c r="D140" i="31"/>
  <c r="C140" i="31" s="1"/>
  <c r="P140" i="31" s="1"/>
  <c r="P166" i="17"/>
  <c r="P112" i="17"/>
  <c r="P168" i="18"/>
  <c r="G128" i="34"/>
  <c r="G127" i="34" s="1"/>
  <c r="D139" i="15"/>
  <c r="C102" i="15"/>
  <c r="D101" i="15"/>
  <c r="C55" i="17"/>
  <c r="C52" i="17" s="1"/>
  <c r="D52" i="17"/>
  <c r="D132" i="17" s="1"/>
  <c r="C132" i="17" s="1"/>
  <c r="P132" i="17" s="1"/>
  <c r="P166" i="18"/>
  <c r="U4" i="18"/>
  <c r="E129" i="19"/>
  <c r="E128" i="19" s="1"/>
  <c r="E127" i="19" s="1"/>
  <c r="C166" i="20"/>
  <c r="D165" i="20"/>
  <c r="C165" i="20" s="1"/>
  <c r="N135" i="21"/>
  <c r="N161" i="21"/>
  <c r="C55" i="21"/>
  <c r="C52" i="21" s="1"/>
  <c r="D132" i="21"/>
  <c r="C132" i="21" s="1"/>
  <c r="P132" i="21" s="1"/>
  <c r="P106" i="17"/>
  <c r="K128" i="18"/>
  <c r="L136" i="19"/>
  <c r="L161" i="19"/>
  <c r="C83" i="21"/>
  <c r="P83" i="21"/>
  <c r="P80" i="21" s="1"/>
  <c r="P168" i="24"/>
  <c r="P38" i="21"/>
  <c r="D130" i="15"/>
  <c r="C130" i="15" s="1"/>
  <c r="P130" i="15" s="1"/>
  <c r="C16" i="15"/>
  <c r="C35" i="19"/>
  <c r="G131" i="24"/>
  <c r="G128" i="24" s="1"/>
  <c r="G6" i="24"/>
  <c r="N128" i="24"/>
  <c r="C148" i="25"/>
  <c r="P148" i="25" s="1"/>
  <c r="D169" i="25"/>
  <c r="C169" i="25" s="1"/>
  <c r="P169" i="25" s="1"/>
  <c r="P74" i="25"/>
  <c r="M136" i="25"/>
  <c r="C69" i="25"/>
  <c r="D68" i="25"/>
  <c r="D67" i="25" s="1"/>
  <c r="P102" i="25"/>
  <c r="E129" i="25"/>
  <c r="E128" i="25" s="1"/>
  <c r="E127" i="25" s="1"/>
  <c r="E6" i="25"/>
  <c r="D133" i="25"/>
  <c r="C133" i="25" s="1"/>
  <c r="P133" i="25" s="1"/>
  <c r="C59" i="25"/>
  <c r="D52" i="25"/>
  <c r="D132" i="25" s="1"/>
  <c r="C132" i="25" s="1"/>
  <c r="P132" i="25" s="1"/>
  <c r="C83" i="25"/>
  <c r="D80" i="25"/>
  <c r="P167" i="26"/>
  <c r="C35" i="25"/>
  <c r="D34" i="25"/>
  <c r="C69" i="26"/>
  <c r="D68" i="26"/>
  <c r="D67" i="26" s="1"/>
  <c r="P106" i="26"/>
  <c r="L135" i="27"/>
  <c r="E136" i="28"/>
  <c r="E66" i="28"/>
  <c r="E161" i="28" s="1"/>
  <c r="E128" i="26"/>
  <c r="P61" i="27"/>
  <c r="P59" i="27" s="1"/>
  <c r="P49" i="28"/>
  <c r="P166" i="28"/>
  <c r="P69" i="28"/>
  <c r="D133" i="28"/>
  <c r="C133" i="28" s="1"/>
  <c r="P133" i="28" s="1"/>
  <c r="C59" i="28"/>
  <c r="P52" i="28"/>
  <c r="C52" i="28"/>
  <c r="D133" i="30"/>
  <c r="C133" i="30" s="1"/>
  <c r="P133" i="30" s="1"/>
  <c r="C59" i="30"/>
  <c r="F129" i="30"/>
  <c r="F128" i="30" s="1"/>
  <c r="D90" i="32"/>
  <c r="C90" i="32" s="1"/>
  <c r="C93" i="32"/>
  <c r="E136" i="32"/>
  <c r="E66" i="32"/>
  <c r="E161" i="32" s="1"/>
  <c r="D52" i="27"/>
  <c r="D132" i="27" s="1"/>
  <c r="C132" i="27" s="1"/>
  <c r="P132" i="27" s="1"/>
  <c r="C55" i="27"/>
  <c r="C52" i="27" s="1"/>
  <c r="D130" i="27"/>
  <c r="C130" i="27" s="1"/>
  <c r="P130" i="27" s="1"/>
  <c r="C16" i="27"/>
  <c r="P61" i="30"/>
  <c r="P59" i="30" s="1"/>
  <c r="E6" i="30"/>
  <c r="P61" i="31"/>
  <c r="P59" i="31" s="1"/>
  <c r="M129" i="31"/>
  <c r="C31" i="28"/>
  <c r="C145" i="29"/>
  <c r="P145" i="29" s="1"/>
  <c r="D144" i="29"/>
  <c r="C144" i="29" s="1"/>
  <c r="G66" i="29"/>
  <c r="G161" i="29" s="1"/>
  <c r="D139" i="30"/>
  <c r="D101" i="30"/>
  <c r="C102" i="30"/>
  <c r="P16" i="30"/>
  <c r="E127" i="33"/>
  <c r="D130" i="34"/>
  <c r="C130" i="34" s="1"/>
  <c r="P130" i="34" s="1"/>
  <c r="C16" i="34"/>
  <c r="D169" i="35"/>
  <c r="C169" i="35" s="1"/>
  <c r="P169" i="35" s="1"/>
  <c r="C148" i="35"/>
  <c r="P148" i="35" s="1"/>
  <c r="C31" i="29"/>
  <c r="L139" i="30"/>
  <c r="L138" i="30" s="1"/>
  <c r="L101" i="30"/>
  <c r="L162" i="30" s="1"/>
  <c r="M128" i="30"/>
  <c r="E128" i="32"/>
  <c r="E6" i="32"/>
  <c r="C166" i="33"/>
  <c r="D165" i="33"/>
  <c r="C165" i="33" s="1"/>
  <c r="D140" i="33"/>
  <c r="C140" i="33" s="1"/>
  <c r="P140" i="33" s="1"/>
  <c r="C106" i="33"/>
  <c r="C80" i="33"/>
  <c r="C31" i="33"/>
  <c r="N129" i="33"/>
  <c r="N128" i="33" s="1"/>
  <c r="K129" i="34"/>
  <c r="P61" i="33"/>
  <c r="P59" i="33" s="1"/>
  <c r="P93" i="34"/>
  <c r="P90" i="34" s="1"/>
  <c r="D139" i="35"/>
  <c r="D101" i="35"/>
  <c r="C102" i="35"/>
  <c r="D34" i="35"/>
  <c r="C34" i="35" s="1"/>
  <c r="C35" i="35"/>
  <c r="L129" i="35"/>
  <c r="P8" i="37"/>
  <c r="P7" i="37" s="1"/>
  <c r="P168" i="14"/>
  <c r="E136" i="15"/>
  <c r="C31" i="15"/>
  <c r="E129" i="16"/>
  <c r="E128" i="16" s="1"/>
  <c r="E6" i="16"/>
  <c r="L134" i="30"/>
  <c r="D139" i="33"/>
  <c r="D101" i="33"/>
  <c r="C102" i="33"/>
  <c r="P74" i="34"/>
  <c r="P61" i="35"/>
  <c r="P59" i="35" s="1"/>
  <c r="E4" i="35"/>
  <c r="P61" i="36"/>
  <c r="P59" i="36" s="1"/>
  <c r="C52" i="14"/>
  <c r="E129" i="14"/>
  <c r="E128" i="14" s="1"/>
  <c r="E127" i="14" s="1"/>
  <c r="E6" i="14"/>
  <c r="C166" i="15"/>
  <c r="D165" i="15"/>
  <c r="C165" i="15" s="1"/>
  <c r="M129" i="16"/>
  <c r="M128" i="16" s="1"/>
  <c r="M6" i="16"/>
  <c r="D165" i="26"/>
  <c r="C165" i="26" s="1"/>
  <c r="N66" i="30"/>
  <c r="N161" i="30" s="1"/>
  <c r="P49" i="30"/>
  <c r="P93" i="30"/>
  <c r="P90" i="30" s="1"/>
  <c r="D133" i="32"/>
  <c r="C133" i="32" s="1"/>
  <c r="P133" i="32" s="1"/>
  <c r="C59" i="32"/>
  <c r="P83" i="33"/>
  <c r="P80" i="33" s="1"/>
  <c r="P49" i="33"/>
  <c r="K79" i="35"/>
  <c r="L79" i="36"/>
  <c r="H4" i="36"/>
  <c r="P83" i="37"/>
  <c r="P80" i="37" s="1"/>
  <c r="P69" i="33"/>
  <c r="P168" i="35"/>
  <c r="C35" i="36"/>
  <c r="D34" i="36"/>
  <c r="P55" i="37"/>
  <c r="I4" i="37"/>
  <c r="D144" i="14"/>
  <c r="C144" i="14" s="1"/>
  <c r="D68" i="14"/>
  <c r="D67" i="14" s="1"/>
  <c r="C69" i="14"/>
  <c r="AE4" i="35"/>
  <c r="D90" i="37"/>
  <c r="C90" i="37" s="1"/>
  <c r="C93" i="37"/>
  <c r="P61" i="37"/>
  <c r="P59" i="37" s="1"/>
  <c r="P93" i="37"/>
  <c r="P90" i="37" s="1"/>
  <c r="J4" i="15"/>
  <c r="P93" i="15"/>
  <c r="P90" i="15" s="1"/>
  <c r="P167" i="16"/>
  <c r="P165" i="16" s="1"/>
  <c r="P112" i="16"/>
  <c r="P167" i="17"/>
  <c r="P8" i="18"/>
  <c r="D144" i="27"/>
  <c r="C144" i="27" s="1"/>
  <c r="C148" i="32"/>
  <c r="P148" i="32" s="1"/>
  <c r="D169" i="32"/>
  <c r="C169" i="32" s="1"/>
  <c r="P169" i="32" s="1"/>
  <c r="P13" i="34"/>
  <c r="D130" i="35"/>
  <c r="C130" i="35" s="1"/>
  <c r="P130" i="35" s="1"/>
  <c r="C16" i="35"/>
  <c r="C16" i="37"/>
  <c r="D130" i="37"/>
  <c r="C130" i="37" s="1"/>
  <c r="P130" i="37" s="1"/>
  <c r="L139" i="15"/>
  <c r="L138" i="15" s="1"/>
  <c r="L101" i="15"/>
  <c r="L162" i="15" s="1"/>
  <c r="L66" i="16"/>
  <c r="L161" i="16" s="1"/>
  <c r="L136" i="16"/>
  <c r="L134" i="16" s="1"/>
  <c r="P102" i="18"/>
  <c r="C102" i="20"/>
  <c r="C52" i="20"/>
  <c r="P61" i="24"/>
  <c r="P59" i="24" s="1"/>
  <c r="D165" i="17"/>
  <c r="C165" i="17" s="1"/>
  <c r="C166" i="17"/>
  <c r="C83" i="19"/>
  <c r="P167" i="15"/>
  <c r="P102" i="15"/>
  <c r="C166" i="18"/>
  <c r="D165" i="18"/>
  <c r="C165" i="18" s="1"/>
  <c r="C140" i="20"/>
  <c r="P140" i="20" s="1"/>
  <c r="C106" i="20"/>
  <c r="D144" i="21"/>
  <c r="C144" i="21" s="1"/>
  <c r="D144" i="16"/>
  <c r="C144" i="16" s="1"/>
  <c r="D130" i="17"/>
  <c r="C130" i="17" s="1"/>
  <c r="P130" i="17" s="1"/>
  <c r="C16" i="17"/>
  <c r="C52" i="18"/>
  <c r="P55" i="19"/>
  <c r="P52" i="19" s="1"/>
  <c r="C69" i="20"/>
  <c r="C130" i="20"/>
  <c r="P130" i="20" s="1"/>
  <c r="C16" i="20"/>
  <c r="G129" i="21"/>
  <c r="G128" i="21" s="1"/>
  <c r="N139" i="24"/>
  <c r="N138" i="24" s="1"/>
  <c r="N101" i="24"/>
  <c r="N162" i="24" s="1"/>
  <c r="P38" i="24"/>
  <c r="M134" i="17"/>
  <c r="C34" i="20"/>
  <c r="C35" i="20"/>
  <c r="P93" i="21"/>
  <c r="P90" i="21" s="1"/>
  <c r="K101" i="24"/>
  <c r="K162" i="24" s="1"/>
  <c r="P83" i="34"/>
  <c r="P80" i="34" s="1"/>
  <c r="C133" i="20"/>
  <c r="P133" i="20" s="1"/>
  <c r="C59" i="20"/>
  <c r="P112" i="19"/>
  <c r="M139" i="19"/>
  <c r="M138" i="19" s="1"/>
  <c r="M162" i="19"/>
  <c r="K161" i="20"/>
  <c r="P13" i="21"/>
  <c r="C69" i="34"/>
  <c r="D68" i="34"/>
  <c r="D67" i="34" s="1"/>
  <c r="P38" i="17"/>
  <c r="P34" i="17" s="1"/>
  <c r="K161" i="18"/>
  <c r="P35" i="19"/>
  <c r="F66" i="24"/>
  <c r="F161" i="24" s="1"/>
  <c r="P112" i="21"/>
  <c r="G131" i="23"/>
  <c r="G128" i="23" s="1"/>
  <c r="G127" i="23" s="1"/>
  <c r="P16" i="23"/>
  <c r="K128" i="23"/>
  <c r="D80" i="23"/>
  <c r="C80" i="23" s="1"/>
  <c r="P35" i="23"/>
  <c r="K136" i="23"/>
  <c r="K134" i="23" s="1"/>
  <c r="K66" i="23"/>
  <c r="K161" i="23" s="1"/>
  <c r="C93" i="23"/>
  <c r="D90" i="23"/>
  <c r="C90" i="23" s="1"/>
  <c r="P168" i="23"/>
  <c r="D139" i="23"/>
  <c r="D101" i="23"/>
  <c r="C102" i="23"/>
  <c r="F129" i="23"/>
  <c r="F128" i="23" s="1"/>
  <c r="D34" i="23"/>
  <c r="C34" i="23" s="1"/>
  <c r="C35" i="23"/>
  <c r="P74" i="23"/>
  <c r="P52" i="23"/>
  <c r="P102" i="23"/>
  <c r="P167" i="23"/>
  <c r="D129" i="23"/>
  <c r="C7" i="23"/>
  <c r="P69" i="23"/>
  <c r="E160" i="23"/>
  <c r="E159" i="23" s="1"/>
  <c r="E4" i="23"/>
  <c r="P166" i="23"/>
  <c r="P112" i="23"/>
  <c r="D140" i="23"/>
  <c r="C140" i="23" s="1"/>
  <c r="P140" i="23" s="1"/>
  <c r="C106" i="23"/>
  <c r="C148" i="23"/>
  <c r="P148" i="23" s="1"/>
  <c r="D169" i="23"/>
  <c r="C169" i="23" s="1"/>
  <c r="P169" i="23" s="1"/>
  <c r="D68" i="23"/>
  <c r="D67" i="23" s="1"/>
  <c r="L129" i="23"/>
  <c r="L128" i="23" s="1"/>
  <c r="E127" i="23"/>
  <c r="P38" i="23"/>
  <c r="M6" i="23"/>
  <c r="C166" i="23"/>
  <c r="D165" i="23"/>
  <c r="C165" i="23" s="1"/>
  <c r="P106" i="23"/>
  <c r="C31" i="23"/>
  <c r="P61" i="23"/>
  <c r="P59" i="23" s="1"/>
  <c r="P93" i="23"/>
  <c r="P90" i="23" s="1"/>
  <c r="K6" i="23"/>
  <c r="M128" i="23"/>
  <c r="J79" i="22"/>
  <c r="J66" i="22" s="1"/>
  <c r="H30" i="22"/>
  <c r="E101" i="22"/>
  <c r="I101" i="22"/>
  <c r="H79" i="22"/>
  <c r="H66" i="22" s="1"/>
  <c r="E79" i="22"/>
  <c r="I79" i="22"/>
  <c r="I66" i="22" s="1"/>
  <c r="K68" i="22"/>
  <c r="E68" i="22"/>
  <c r="E67" i="22" s="1"/>
  <c r="AA2" i="5"/>
  <c r="AB2" i="41"/>
  <c r="AA2" i="40"/>
  <c r="AA2" i="1"/>
  <c r="AA2" i="41"/>
  <c r="F6" i="31" l="1"/>
  <c r="G6" i="35"/>
  <c r="V68" i="57"/>
  <c r="Y79" i="55"/>
  <c r="Y136" i="55" s="1"/>
  <c r="Q138" i="57"/>
  <c r="V67" i="57"/>
  <c r="W101" i="55"/>
  <c r="W162" i="55" s="1"/>
  <c r="H7" i="55"/>
  <c r="N128" i="23"/>
  <c r="F34" i="55"/>
  <c r="F30" i="55" s="1"/>
  <c r="F131" i="55" s="1"/>
  <c r="P101" i="31"/>
  <c r="M30" i="57"/>
  <c r="M131" i="57" s="1"/>
  <c r="M128" i="57" s="1"/>
  <c r="M66" i="36"/>
  <c r="M161" i="36" s="1"/>
  <c r="O34" i="57"/>
  <c r="D30" i="57"/>
  <c r="D131" i="57" s="1"/>
  <c r="Q34" i="55"/>
  <c r="Q30" i="55" s="1"/>
  <c r="Q131" i="55" s="1"/>
  <c r="F66" i="16"/>
  <c r="F161" i="16" s="1"/>
  <c r="AA134" i="3"/>
  <c r="G131" i="28"/>
  <c r="G6" i="28"/>
  <c r="L129" i="25"/>
  <c r="L6" i="25"/>
  <c r="L160" i="25" s="1"/>
  <c r="L159" i="25" s="1"/>
  <c r="X79" i="55"/>
  <c r="X136" i="55" s="1"/>
  <c r="Y139" i="56"/>
  <c r="Y138" i="56" s="1"/>
  <c r="Y101" i="56"/>
  <c r="Y162" i="56" s="1"/>
  <c r="L129" i="26"/>
  <c r="L128" i="26" s="1"/>
  <c r="L6" i="26"/>
  <c r="L160" i="26" s="1"/>
  <c r="M140" i="55"/>
  <c r="M138" i="55" s="1"/>
  <c r="M101" i="55"/>
  <c r="M162" i="55" s="1"/>
  <c r="J138" i="57"/>
  <c r="F136" i="35"/>
  <c r="F66" i="35"/>
  <c r="F161" i="35" s="1"/>
  <c r="Q30" i="58"/>
  <c r="Q131" i="58" s="1"/>
  <c r="C7" i="27"/>
  <c r="D129" i="27"/>
  <c r="C129" i="27" s="1"/>
  <c r="M30" i="58"/>
  <c r="M131" i="58" s="1"/>
  <c r="G129" i="36"/>
  <c r="G6" i="36"/>
  <c r="G160" i="36" s="1"/>
  <c r="G159" i="36" s="1"/>
  <c r="F6" i="23"/>
  <c r="K66" i="34"/>
  <c r="K161" i="34" s="1"/>
  <c r="F66" i="34"/>
  <c r="F161" i="34" s="1"/>
  <c r="P144" i="29"/>
  <c r="F6" i="30"/>
  <c r="P112" i="18"/>
  <c r="N134" i="19"/>
  <c r="K6" i="36"/>
  <c r="K160" i="36" s="1"/>
  <c r="K159" i="36" s="1"/>
  <c r="G6" i="14"/>
  <c r="G6" i="26"/>
  <c r="G160" i="26" s="1"/>
  <c r="G159" i="26" s="1"/>
  <c r="M128" i="17"/>
  <c r="K6" i="32"/>
  <c r="K4" i="32" s="1"/>
  <c r="M128" i="27"/>
  <c r="F128" i="18"/>
  <c r="M134" i="37"/>
  <c r="M66" i="34"/>
  <c r="M161" i="34" s="1"/>
  <c r="F128" i="15"/>
  <c r="M66" i="26"/>
  <c r="M161" i="26" s="1"/>
  <c r="M159" i="26" s="1"/>
  <c r="G6" i="25"/>
  <c r="G160" i="25" s="1"/>
  <c r="G6" i="31"/>
  <c r="G160" i="31" s="1"/>
  <c r="D30" i="31"/>
  <c r="M128" i="26"/>
  <c r="K136" i="24"/>
  <c r="K134" i="24" s="1"/>
  <c r="K6" i="30"/>
  <c r="K160" i="30" s="1"/>
  <c r="E7" i="58"/>
  <c r="M7" i="55"/>
  <c r="M6" i="55" s="1"/>
  <c r="U138" i="56"/>
  <c r="Q101" i="57"/>
  <c r="Q162" i="57" s="1"/>
  <c r="W79" i="56"/>
  <c r="W136" i="56" s="1"/>
  <c r="M79" i="56"/>
  <c r="M136" i="56" s="1"/>
  <c r="H101" i="55"/>
  <c r="H162" i="55" s="1"/>
  <c r="J101" i="58"/>
  <c r="J162" i="58" s="1"/>
  <c r="G127" i="15"/>
  <c r="S67" i="57"/>
  <c r="S135" i="57" s="1"/>
  <c r="S79" i="55"/>
  <c r="S136" i="55" s="1"/>
  <c r="M66" i="37"/>
  <c r="M161" i="37" s="1"/>
  <c r="K66" i="15"/>
  <c r="K161" i="15" s="1"/>
  <c r="K136" i="15"/>
  <c r="K134" i="15" s="1"/>
  <c r="K136" i="16"/>
  <c r="K134" i="16" s="1"/>
  <c r="K66" i="16"/>
  <c r="K161" i="16" s="1"/>
  <c r="I34" i="55"/>
  <c r="I101" i="58"/>
  <c r="I162" i="58" s="1"/>
  <c r="M134" i="26"/>
  <c r="L66" i="31"/>
  <c r="L161" i="31" s="1"/>
  <c r="F134" i="30"/>
  <c r="P7" i="32"/>
  <c r="F134" i="23"/>
  <c r="M30" i="56"/>
  <c r="M131" i="56" s="1"/>
  <c r="N34" i="56"/>
  <c r="N30" i="56" s="1"/>
  <c r="N131" i="56" s="1"/>
  <c r="P30" i="58"/>
  <c r="P131" i="58" s="1"/>
  <c r="W34" i="56"/>
  <c r="Z34" i="58"/>
  <c r="Z30" i="58" s="1"/>
  <c r="Z131" i="58" s="1"/>
  <c r="H30" i="57"/>
  <c r="H131" i="57" s="1"/>
  <c r="P7" i="57"/>
  <c r="P129" i="57" s="1"/>
  <c r="F79" i="58"/>
  <c r="F136" i="58" s="1"/>
  <c r="N79" i="58"/>
  <c r="N136" i="58" s="1"/>
  <c r="Q30" i="56"/>
  <c r="Q131" i="56" s="1"/>
  <c r="K79" i="55"/>
  <c r="K136" i="55" s="1"/>
  <c r="T79" i="57"/>
  <c r="T136" i="57" s="1"/>
  <c r="U7" i="56"/>
  <c r="U129" i="56" s="1"/>
  <c r="F128" i="31"/>
  <c r="G127" i="18"/>
  <c r="O79" i="56"/>
  <c r="O136" i="56" s="1"/>
  <c r="H138" i="55"/>
  <c r="W30" i="55"/>
  <c r="W131" i="55" s="1"/>
  <c r="Y67" i="57"/>
  <c r="O67" i="57"/>
  <c r="D68" i="57"/>
  <c r="D67" i="57" s="1"/>
  <c r="F34" i="58"/>
  <c r="F30" i="58" s="1"/>
  <c r="F131" i="58" s="1"/>
  <c r="X7" i="55"/>
  <c r="X129" i="55" s="1"/>
  <c r="X128" i="55" s="1"/>
  <c r="P34" i="56"/>
  <c r="P30" i="56" s="1"/>
  <c r="P131" i="56" s="1"/>
  <c r="F134" i="35"/>
  <c r="F127" i="35" s="1"/>
  <c r="G128" i="36"/>
  <c r="G127" i="36" s="1"/>
  <c r="F131" i="25"/>
  <c r="F128" i="25" s="1"/>
  <c r="F6" i="25"/>
  <c r="F160" i="25" s="1"/>
  <c r="Y34" i="57"/>
  <c r="M131" i="34"/>
  <c r="M128" i="34" s="1"/>
  <c r="G127" i="37"/>
  <c r="N128" i="30"/>
  <c r="N127" i="30" s="1"/>
  <c r="G159" i="23"/>
  <c r="L6" i="34"/>
  <c r="L160" i="34" s="1"/>
  <c r="D30" i="33"/>
  <c r="C30" i="33" s="1"/>
  <c r="P112" i="28"/>
  <c r="L134" i="27"/>
  <c r="L127" i="27" s="1"/>
  <c r="F6" i="28"/>
  <c r="F6" i="26"/>
  <c r="N128" i="26"/>
  <c r="N127" i="26" s="1"/>
  <c r="G127" i="27"/>
  <c r="L66" i="26"/>
  <c r="L161" i="26" s="1"/>
  <c r="L159" i="26" s="1"/>
  <c r="K66" i="25"/>
  <c r="K161" i="25" s="1"/>
  <c r="K134" i="31"/>
  <c r="M135" i="31"/>
  <c r="M134" i="31" s="1"/>
  <c r="M127" i="31" s="1"/>
  <c r="F128" i="19"/>
  <c r="F66" i="23"/>
  <c r="F161" i="23" s="1"/>
  <c r="R34" i="55"/>
  <c r="R30" i="55" s="1"/>
  <c r="R131" i="55" s="1"/>
  <c r="H30" i="55"/>
  <c r="H131" i="55" s="1"/>
  <c r="W79" i="57"/>
  <c r="W136" i="57" s="1"/>
  <c r="M66" i="25"/>
  <c r="M161" i="25" s="1"/>
  <c r="N30" i="22"/>
  <c r="D7" i="56"/>
  <c r="D129" i="56" s="1"/>
  <c r="D128" i="56" s="1"/>
  <c r="C7" i="24"/>
  <c r="F127" i="24"/>
  <c r="G128" i="25"/>
  <c r="G127" i="25" s="1"/>
  <c r="K128" i="25"/>
  <c r="F34" i="57"/>
  <c r="L128" i="37"/>
  <c r="L127" i="37" s="1"/>
  <c r="M127" i="37"/>
  <c r="F6" i="37"/>
  <c r="F4" i="37" s="1"/>
  <c r="K66" i="37"/>
  <c r="K161" i="37" s="1"/>
  <c r="R34" i="58"/>
  <c r="R30" i="58" s="1"/>
  <c r="R131" i="58" s="1"/>
  <c r="K66" i="14"/>
  <c r="K161" i="14" s="1"/>
  <c r="K134" i="14"/>
  <c r="X30" i="58"/>
  <c r="X131" i="58" s="1"/>
  <c r="K7" i="58"/>
  <c r="N67" i="57"/>
  <c r="M67" i="57"/>
  <c r="M135" i="57" s="1"/>
  <c r="P34" i="55"/>
  <c r="P30" i="55" s="1"/>
  <c r="P131" i="55" s="1"/>
  <c r="V139" i="55"/>
  <c r="V138" i="55" s="1"/>
  <c r="D7" i="22"/>
  <c r="V34" i="57"/>
  <c r="V30" i="57" s="1"/>
  <c r="V131" i="57" s="1"/>
  <c r="R79" i="55"/>
  <c r="R136" i="55" s="1"/>
  <c r="L7" i="57"/>
  <c r="L129" i="57" s="1"/>
  <c r="L128" i="57" s="1"/>
  <c r="G30" i="58"/>
  <c r="G131" i="58" s="1"/>
  <c r="L131" i="31"/>
  <c r="L128" i="31" s="1"/>
  <c r="L6" i="31"/>
  <c r="P7" i="20"/>
  <c r="M34" i="22"/>
  <c r="M30" i="22" s="1"/>
  <c r="N128" i="37"/>
  <c r="N66" i="25"/>
  <c r="N161" i="25" s="1"/>
  <c r="F34" i="56"/>
  <c r="F30" i="56" s="1"/>
  <c r="F131" i="56" s="1"/>
  <c r="U79" i="58"/>
  <c r="U136" i="58" s="1"/>
  <c r="Q79" i="58"/>
  <c r="Q136" i="58" s="1"/>
  <c r="K127" i="31"/>
  <c r="V79" i="57"/>
  <c r="V136" i="57" s="1"/>
  <c r="Q79" i="55"/>
  <c r="Q136" i="55" s="1"/>
  <c r="D7" i="55"/>
  <c r="D6" i="55" s="1"/>
  <c r="K131" i="28"/>
  <c r="K128" i="28" s="1"/>
  <c r="K127" i="28" s="1"/>
  <c r="K6" i="28"/>
  <c r="AA127" i="3"/>
  <c r="L66" i="25"/>
  <c r="L161" i="25" s="1"/>
  <c r="F67" i="57"/>
  <c r="F135" i="57" s="1"/>
  <c r="G79" i="58"/>
  <c r="G136" i="58" s="1"/>
  <c r="N6" i="16"/>
  <c r="N4" i="16" s="1"/>
  <c r="I30" i="55"/>
  <c r="I131" i="55" s="1"/>
  <c r="S138" i="58"/>
  <c r="O7" i="58"/>
  <c r="L131" i="36"/>
  <c r="L128" i="36" s="1"/>
  <c r="N136" i="27"/>
  <c r="N134" i="27" s="1"/>
  <c r="N127" i="27" s="1"/>
  <c r="F30" i="57"/>
  <c r="F131" i="57" s="1"/>
  <c r="K7" i="56"/>
  <c r="K129" i="56" s="1"/>
  <c r="G7" i="58"/>
  <c r="G129" i="58" s="1"/>
  <c r="R79" i="57"/>
  <c r="R136" i="57" s="1"/>
  <c r="E30" i="57"/>
  <c r="E131" i="57" s="1"/>
  <c r="M128" i="25"/>
  <c r="L79" i="55"/>
  <c r="L136" i="55" s="1"/>
  <c r="Y7" i="57"/>
  <c r="Y129" i="57" s="1"/>
  <c r="S79" i="56"/>
  <c r="S136" i="56" s="1"/>
  <c r="J7" i="57"/>
  <c r="M6" i="33"/>
  <c r="M160" i="33" s="1"/>
  <c r="M159" i="33" s="1"/>
  <c r="M128" i="31"/>
  <c r="M135" i="33"/>
  <c r="M134" i="33" s="1"/>
  <c r="M127" i="33" s="1"/>
  <c r="M6" i="37"/>
  <c r="M160" i="37" s="1"/>
  <c r="M159" i="37" s="1"/>
  <c r="F6" i="29"/>
  <c r="F160" i="29" s="1"/>
  <c r="F159" i="29" s="1"/>
  <c r="G6" i="15"/>
  <c r="G4" i="15" s="1"/>
  <c r="P144" i="33"/>
  <c r="G159" i="31"/>
  <c r="K66" i="29"/>
  <c r="K161" i="29" s="1"/>
  <c r="L66" i="24"/>
  <c r="L161" i="24" s="1"/>
  <c r="K6" i="29"/>
  <c r="K160" i="29" s="1"/>
  <c r="K159" i="29" s="1"/>
  <c r="P68" i="18"/>
  <c r="P67" i="18" s="1"/>
  <c r="F79" i="56"/>
  <c r="F136" i="56" s="1"/>
  <c r="V7" i="55"/>
  <c r="V6" i="55" s="1"/>
  <c r="X79" i="58"/>
  <c r="X136" i="58" s="1"/>
  <c r="Q79" i="56"/>
  <c r="Q136" i="56" s="1"/>
  <c r="U7" i="57"/>
  <c r="K6" i="17"/>
  <c r="K160" i="17" s="1"/>
  <c r="N34" i="55"/>
  <c r="N30" i="55" s="1"/>
  <c r="N131" i="55" s="1"/>
  <c r="E30" i="56"/>
  <c r="E131" i="56" s="1"/>
  <c r="G67" i="57"/>
  <c r="O79" i="58"/>
  <c r="O136" i="58" s="1"/>
  <c r="N66" i="17"/>
  <c r="N161" i="17" s="1"/>
  <c r="F66" i="27"/>
  <c r="F161" i="27" s="1"/>
  <c r="D79" i="24"/>
  <c r="D136" i="24" s="1"/>
  <c r="C136" i="24" s="1"/>
  <c r="P136" i="24" s="1"/>
  <c r="F66" i="17"/>
  <c r="F161" i="17" s="1"/>
  <c r="L136" i="31"/>
  <c r="M66" i="35"/>
  <c r="M161" i="35" s="1"/>
  <c r="N6" i="29"/>
  <c r="N160" i="29" s="1"/>
  <c r="F66" i="26"/>
  <c r="F161" i="26" s="1"/>
  <c r="G128" i="28"/>
  <c r="AA161" i="3"/>
  <c r="H67" i="57"/>
  <c r="L67" i="57"/>
  <c r="L135" i="57" s="1"/>
  <c r="K79" i="56"/>
  <c r="K136" i="56" s="1"/>
  <c r="N134" i="32"/>
  <c r="N127" i="32" s="1"/>
  <c r="AA160" i="3"/>
  <c r="M127" i="29"/>
  <c r="F6" i="27"/>
  <c r="F160" i="27" s="1"/>
  <c r="N79" i="22"/>
  <c r="N66" i="22" s="1"/>
  <c r="F128" i="16"/>
  <c r="G128" i="17"/>
  <c r="G127" i="17" s="1"/>
  <c r="N134" i="17"/>
  <c r="F134" i="16"/>
  <c r="K6" i="16"/>
  <c r="K160" i="16" s="1"/>
  <c r="K159" i="16" s="1"/>
  <c r="U79" i="56"/>
  <c r="U136" i="56" s="1"/>
  <c r="U68" i="57"/>
  <c r="U67" i="57" s="1"/>
  <c r="U34" i="57"/>
  <c r="U30" i="57" s="1"/>
  <c r="U131" i="57" s="1"/>
  <c r="U101" i="56"/>
  <c r="U162" i="56" s="1"/>
  <c r="V79" i="55"/>
  <c r="V136" i="55" s="1"/>
  <c r="U34" i="55"/>
  <c r="U30" i="55" s="1"/>
  <c r="U131" i="55" s="1"/>
  <c r="U128" i="55" s="1"/>
  <c r="G6" i="17"/>
  <c r="X79" i="56"/>
  <c r="X136" i="56" s="1"/>
  <c r="P34" i="57"/>
  <c r="P30" i="57" s="1"/>
  <c r="P131" i="57" s="1"/>
  <c r="O138" i="56"/>
  <c r="L139" i="56"/>
  <c r="L138" i="56" s="1"/>
  <c r="L131" i="35"/>
  <c r="L6" i="35"/>
  <c r="L160" i="35" s="1"/>
  <c r="D30" i="27"/>
  <c r="C30" i="27" s="1"/>
  <c r="F134" i="27"/>
  <c r="D30" i="37"/>
  <c r="C30" i="37" s="1"/>
  <c r="K66" i="17"/>
  <c r="K161" i="17" s="1"/>
  <c r="K66" i="28"/>
  <c r="K161" i="28" s="1"/>
  <c r="K136" i="25"/>
  <c r="K134" i="25" s="1"/>
  <c r="W79" i="55"/>
  <c r="W136" i="55" s="1"/>
  <c r="Y34" i="56"/>
  <c r="Y30" i="56" s="1"/>
  <c r="Y131" i="56" s="1"/>
  <c r="Y79" i="56"/>
  <c r="Y136" i="56" s="1"/>
  <c r="Q79" i="57"/>
  <c r="Q136" i="57" s="1"/>
  <c r="Y7" i="56"/>
  <c r="Y129" i="56" s="1"/>
  <c r="P67" i="57"/>
  <c r="P79" i="58"/>
  <c r="P136" i="58" s="1"/>
  <c r="V30" i="58"/>
  <c r="V131" i="58" s="1"/>
  <c r="I30" i="57"/>
  <c r="I131" i="57" s="1"/>
  <c r="M128" i="19"/>
  <c r="X101" i="57"/>
  <c r="X162" i="57" s="1"/>
  <c r="G79" i="57"/>
  <c r="G136" i="57" s="1"/>
  <c r="L34" i="55"/>
  <c r="L30" i="55" s="1"/>
  <c r="L131" i="55" s="1"/>
  <c r="Y30" i="58"/>
  <c r="Y131" i="58" s="1"/>
  <c r="V7" i="56"/>
  <c r="V129" i="56" s="1"/>
  <c r="V128" i="56" s="1"/>
  <c r="R34" i="57"/>
  <c r="R30" i="57" s="1"/>
  <c r="R131" i="57" s="1"/>
  <c r="J34" i="55"/>
  <c r="J30" i="55" s="1"/>
  <c r="J131" i="55" s="1"/>
  <c r="Q68" i="57"/>
  <c r="Q67" i="57" s="1"/>
  <c r="K7" i="55"/>
  <c r="K129" i="55" s="1"/>
  <c r="V79" i="58"/>
  <c r="V136" i="58" s="1"/>
  <c r="P68" i="16"/>
  <c r="P67" i="16" s="1"/>
  <c r="F6" i="16"/>
  <c r="F160" i="16" s="1"/>
  <c r="F159" i="16" s="1"/>
  <c r="S101" i="58"/>
  <c r="S162" i="58" s="1"/>
  <c r="D30" i="28"/>
  <c r="C30" i="28" s="1"/>
  <c r="K127" i="32"/>
  <c r="P7" i="31"/>
  <c r="P34" i="30"/>
  <c r="P30" i="30" s="1"/>
  <c r="D34" i="58"/>
  <c r="D30" i="58" s="1"/>
  <c r="D131" i="58" s="1"/>
  <c r="H79" i="57"/>
  <c r="H136" i="57" s="1"/>
  <c r="L7" i="58"/>
  <c r="L6" i="58" s="1"/>
  <c r="O30" i="58"/>
  <c r="O131" i="58" s="1"/>
  <c r="L134" i="26"/>
  <c r="K30" i="57"/>
  <c r="K131" i="57" s="1"/>
  <c r="K34" i="58"/>
  <c r="K30" i="58" s="1"/>
  <c r="K131" i="58" s="1"/>
  <c r="N79" i="55"/>
  <c r="N136" i="55" s="1"/>
  <c r="O30" i="57"/>
  <c r="O131" i="57" s="1"/>
  <c r="G30" i="55"/>
  <c r="G131" i="55" s="1"/>
  <c r="F7" i="56"/>
  <c r="J79" i="55"/>
  <c r="J136" i="55" s="1"/>
  <c r="K30" i="56"/>
  <c r="K131" i="56" s="1"/>
  <c r="N30" i="58"/>
  <c r="N131" i="58" s="1"/>
  <c r="P79" i="57"/>
  <c r="P136" i="57" s="1"/>
  <c r="R138" i="55"/>
  <c r="X67" i="57"/>
  <c r="X135" i="57" s="1"/>
  <c r="Z67" i="57"/>
  <c r="Z135" i="57" s="1"/>
  <c r="P7" i="55"/>
  <c r="P129" i="55" s="1"/>
  <c r="P128" i="55" s="1"/>
  <c r="L34" i="22"/>
  <c r="L30" i="22" s="1"/>
  <c r="L128" i="25"/>
  <c r="L127" i="25" s="1"/>
  <c r="K30" i="55"/>
  <c r="K131" i="55" s="1"/>
  <c r="M134" i="28"/>
  <c r="F79" i="55"/>
  <c r="F136" i="55" s="1"/>
  <c r="P138" i="31"/>
  <c r="F66" i="15"/>
  <c r="F161" i="15" s="1"/>
  <c r="L134" i="32"/>
  <c r="F134" i="34"/>
  <c r="D79" i="55"/>
  <c r="D136" i="55" s="1"/>
  <c r="O79" i="57"/>
  <c r="O136" i="57" s="1"/>
  <c r="J79" i="57"/>
  <c r="J136" i="57" s="1"/>
  <c r="N79" i="57"/>
  <c r="N136" i="57" s="1"/>
  <c r="N6" i="30"/>
  <c r="N160" i="30" s="1"/>
  <c r="N159" i="30" s="1"/>
  <c r="K101" i="22"/>
  <c r="D79" i="58"/>
  <c r="D136" i="58" s="1"/>
  <c r="N101" i="22"/>
  <c r="R79" i="58"/>
  <c r="R136" i="58" s="1"/>
  <c r="R101" i="57"/>
  <c r="R162" i="57" s="1"/>
  <c r="I138" i="55"/>
  <c r="E68" i="57"/>
  <c r="E67" i="57" s="1"/>
  <c r="E135" i="57" s="1"/>
  <c r="G127" i="21"/>
  <c r="L127" i="21"/>
  <c r="Z79" i="56"/>
  <c r="Z136" i="56" s="1"/>
  <c r="Z34" i="55"/>
  <c r="Z30" i="55" s="1"/>
  <c r="Z131" i="55" s="1"/>
  <c r="E159" i="20"/>
  <c r="Y79" i="58"/>
  <c r="Y136" i="58" s="1"/>
  <c r="Y30" i="55"/>
  <c r="Y131" i="55" s="1"/>
  <c r="N128" i="19"/>
  <c r="N127" i="19" s="1"/>
  <c r="W67" i="57"/>
  <c r="W66" i="57" s="1"/>
  <c r="W161" i="57" s="1"/>
  <c r="W34" i="57"/>
  <c r="W30" i="57" s="1"/>
  <c r="W131" i="57" s="1"/>
  <c r="W138" i="57"/>
  <c r="P34" i="31"/>
  <c r="P30" i="31" s="1"/>
  <c r="P7" i="24"/>
  <c r="P7" i="23"/>
  <c r="P7" i="14"/>
  <c r="P144" i="24"/>
  <c r="P144" i="16"/>
  <c r="P165" i="21"/>
  <c r="P7" i="33"/>
  <c r="P7" i="36"/>
  <c r="P68" i="23"/>
  <c r="P67" i="23" s="1"/>
  <c r="P165" i="18"/>
  <c r="P165" i="26"/>
  <c r="P144" i="19"/>
  <c r="P34" i="26"/>
  <c r="P30" i="26" s="1"/>
  <c r="P165" i="28"/>
  <c r="P68" i="14"/>
  <c r="P67" i="14" s="1"/>
  <c r="P68" i="20"/>
  <c r="P67" i="20" s="1"/>
  <c r="P7" i="27"/>
  <c r="P34" i="29"/>
  <c r="P30" i="29" s="1"/>
  <c r="P68" i="32"/>
  <c r="P67" i="32" s="1"/>
  <c r="P68" i="26"/>
  <c r="P67" i="26" s="1"/>
  <c r="P167" i="29"/>
  <c r="P165" i="29" s="1"/>
  <c r="P68" i="35"/>
  <c r="P67" i="35" s="1"/>
  <c r="P7" i="30"/>
  <c r="P7" i="16"/>
  <c r="P34" i="28"/>
  <c r="P30" i="28" s="1"/>
  <c r="P6" i="28" s="1"/>
  <c r="P101" i="16"/>
  <c r="E129" i="58"/>
  <c r="I129" i="57"/>
  <c r="F135" i="55"/>
  <c r="V135" i="57"/>
  <c r="V66" i="57"/>
  <c r="V161" i="57" s="1"/>
  <c r="H6" i="58"/>
  <c r="H131" i="58"/>
  <c r="H128" i="58" s="1"/>
  <c r="G131" i="33"/>
  <c r="G128" i="33" s="1"/>
  <c r="G127" i="33" s="1"/>
  <c r="G6" i="33"/>
  <c r="G4" i="33" s="1"/>
  <c r="I135" i="58"/>
  <c r="G135" i="58"/>
  <c r="L135" i="58"/>
  <c r="N129" i="58"/>
  <c r="T135" i="55"/>
  <c r="R135" i="55"/>
  <c r="F79" i="57"/>
  <c r="F136" i="57" s="1"/>
  <c r="N127" i="29"/>
  <c r="E135" i="58"/>
  <c r="N131" i="17"/>
  <c r="N128" i="17" s="1"/>
  <c r="N6" i="17"/>
  <c r="N160" i="17" s="1"/>
  <c r="H135" i="56"/>
  <c r="F135" i="56"/>
  <c r="F66" i="56"/>
  <c r="F161" i="56" s="1"/>
  <c r="W135" i="56"/>
  <c r="W134" i="56" s="1"/>
  <c r="W66" i="56"/>
  <c r="W161" i="56" s="1"/>
  <c r="O129" i="56"/>
  <c r="Y129" i="55"/>
  <c r="W135" i="55"/>
  <c r="G135" i="55"/>
  <c r="E129" i="57"/>
  <c r="O129" i="58"/>
  <c r="O128" i="58" s="1"/>
  <c r="F131" i="14"/>
  <c r="F128" i="14" s="1"/>
  <c r="F127" i="14" s="1"/>
  <c r="F6" i="14"/>
  <c r="F4" i="14" s="1"/>
  <c r="W6" i="58"/>
  <c r="W131" i="58"/>
  <c r="W128" i="58" s="1"/>
  <c r="O135" i="58"/>
  <c r="O66" i="58"/>
  <c r="O161" i="58" s="1"/>
  <c r="D135" i="58"/>
  <c r="M135" i="58"/>
  <c r="J135" i="58"/>
  <c r="D79" i="56"/>
  <c r="D136" i="56" s="1"/>
  <c r="L135" i="55"/>
  <c r="L66" i="55"/>
  <c r="L161" i="55" s="1"/>
  <c r="Z135" i="55"/>
  <c r="J135" i="55"/>
  <c r="U135" i="55"/>
  <c r="E135" i="55"/>
  <c r="S66" i="55"/>
  <c r="S161" i="55" s="1"/>
  <c r="S135" i="55"/>
  <c r="S134" i="55" s="1"/>
  <c r="K131" i="34"/>
  <c r="K128" i="34" s="1"/>
  <c r="K127" i="34" s="1"/>
  <c r="K6" i="34"/>
  <c r="K160" i="34" s="1"/>
  <c r="K159" i="34" s="1"/>
  <c r="K131" i="27"/>
  <c r="K128" i="27" s="1"/>
  <c r="K127" i="27" s="1"/>
  <c r="K6" i="27"/>
  <c r="K160" i="27" s="1"/>
  <c r="K159" i="27" s="1"/>
  <c r="H79" i="58"/>
  <c r="H136" i="58" s="1"/>
  <c r="Y135" i="56"/>
  <c r="I135" i="56"/>
  <c r="L135" i="56"/>
  <c r="P30" i="17"/>
  <c r="P68" i="28"/>
  <c r="P67" i="28" s="1"/>
  <c r="P165" i="32"/>
  <c r="D79" i="28"/>
  <c r="C79" i="28" s="1"/>
  <c r="L79" i="22"/>
  <c r="L66" i="22" s="1"/>
  <c r="P68" i="29"/>
  <c r="P67" i="29" s="1"/>
  <c r="L134" i="17"/>
  <c r="L127" i="17" s="1"/>
  <c r="F134" i="18"/>
  <c r="E139" i="55"/>
  <c r="E138" i="55" s="1"/>
  <c r="E101" i="55"/>
  <c r="E162" i="55" s="1"/>
  <c r="F135" i="58"/>
  <c r="F134" i="58" s="1"/>
  <c r="F66" i="58"/>
  <c r="F161" i="58" s="1"/>
  <c r="Y129" i="58"/>
  <c r="L139" i="57"/>
  <c r="L138" i="57" s="1"/>
  <c r="L101" i="57"/>
  <c r="L162" i="57" s="1"/>
  <c r="M129" i="57"/>
  <c r="Q135" i="58"/>
  <c r="Q134" i="58" s="1"/>
  <c r="V139" i="56"/>
  <c r="V138" i="56" s="1"/>
  <c r="V101" i="56"/>
  <c r="V162" i="56" s="1"/>
  <c r="D135" i="55"/>
  <c r="I139" i="57"/>
  <c r="I138" i="57" s="1"/>
  <c r="I101" i="57"/>
  <c r="I162" i="57" s="1"/>
  <c r="P101" i="56"/>
  <c r="P162" i="56" s="1"/>
  <c r="P139" i="56"/>
  <c r="P138" i="56" s="1"/>
  <c r="T135" i="58"/>
  <c r="W129" i="56"/>
  <c r="Y135" i="55"/>
  <c r="Y134" i="55" s="1"/>
  <c r="Y66" i="55"/>
  <c r="Y161" i="55" s="1"/>
  <c r="H129" i="57"/>
  <c r="H128" i="57" s="1"/>
  <c r="H6" i="57"/>
  <c r="U139" i="55"/>
  <c r="U138" i="55" s="1"/>
  <c r="U101" i="55"/>
  <c r="U162" i="55" s="1"/>
  <c r="X7" i="57"/>
  <c r="I129" i="55"/>
  <c r="I128" i="55" s="1"/>
  <c r="P135" i="57"/>
  <c r="D129" i="57"/>
  <c r="D128" i="57" s="1"/>
  <c r="D6" i="57"/>
  <c r="G129" i="55"/>
  <c r="U129" i="57"/>
  <c r="W135" i="58"/>
  <c r="Y101" i="58"/>
  <c r="Y162" i="58" s="1"/>
  <c r="Y139" i="58"/>
  <c r="Y138" i="58" s="1"/>
  <c r="AE109" i="56"/>
  <c r="C141" i="56"/>
  <c r="AE141" i="56" s="1"/>
  <c r="AE107" i="56"/>
  <c r="C106" i="56"/>
  <c r="AE84" i="57"/>
  <c r="C83" i="57"/>
  <c r="C80" i="57" s="1"/>
  <c r="AE81" i="57"/>
  <c r="C74" i="57"/>
  <c r="AA135" i="55"/>
  <c r="AA134" i="55" s="1"/>
  <c r="AA127" i="55" s="1"/>
  <c r="AA66" i="55"/>
  <c r="AE60" i="55"/>
  <c r="AE39" i="55"/>
  <c r="C38" i="55"/>
  <c r="AE38" i="55" s="1"/>
  <c r="C31" i="55"/>
  <c r="Y135" i="58"/>
  <c r="V129" i="57"/>
  <c r="X139" i="56"/>
  <c r="X138" i="56" s="1"/>
  <c r="X101" i="56"/>
  <c r="X162" i="56" s="1"/>
  <c r="AE94" i="58"/>
  <c r="C93" i="58"/>
  <c r="AE93" i="58" s="1"/>
  <c r="O135" i="57"/>
  <c r="AE60" i="57"/>
  <c r="AE56" i="57"/>
  <c r="C55" i="57"/>
  <c r="C46" i="57"/>
  <c r="C8" i="56"/>
  <c r="AE11" i="56"/>
  <c r="V135" i="58"/>
  <c r="N135" i="55"/>
  <c r="V135" i="55"/>
  <c r="V134" i="55" s="1"/>
  <c r="H135" i="58"/>
  <c r="J7" i="55"/>
  <c r="D129" i="55"/>
  <c r="D128" i="55" s="1"/>
  <c r="N101" i="56"/>
  <c r="N162" i="56" s="1"/>
  <c r="N139" i="56"/>
  <c r="N138" i="56" s="1"/>
  <c r="X129" i="58"/>
  <c r="X6" i="58"/>
  <c r="G139" i="55"/>
  <c r="G138" i="55" s="1"/>
  <c r="G101" i="55"/>
  <c r="G162" i="55" s="1"/>
  <c r="P79" i="56"/>
  <c r="P136" i="56" s="1"/>
  <c r="M7" i="58"/>
  <c r="S79" i="58"/>
  <c r="S136" i="58" s="1"/>
  <c r="Z34" i="56"/>
  <c r="Z30" i="56" s="1"/>
  <c r="Z131" i="56" s="1"/>
  <c r="P139" i="55"/>
  <c r="P138" i="55" s="1"/>
  <c r="P101" i="55"/>
  <c r="P162" i="55" s="1"/>
  <c r="E79" i="55"/>
  <c r="E136" i="55" s="1"/>
  <c r="J79" i="56"/>
  <c r="J136" i="56" s="1"/>
  <c r="O101" i="56"/>
  <c r="O162" i="56" s="1"/>
  <c r="P129" i="56"/>
  <c r="P128" i="56" s="1"/>
  <c r="P6" i="56"/>
  <c r="Q135" i="56"/>
  <c r="Z139" i="58"/>
  <c r="Z138" i="58" s="1"/>
  <c r="Z101" i="58"/>
  <c r="Z162" i="58" s="1"/>
  <c r="K136" i="36"/>
  <c r="K134" i="36" s="1"/>
  <c r="K66" i="36"/>
  <c r="K161" i="36" s="1"/>
  <c r="G161" i="20"/>
  <c r="AE77" i="58"/>
  <c r="C67" i="58"/>
  <c r="C46" i="58"/>
  <c r="C31" i="58"/>
  <c r="C13" i="58"/>
  <c r="Z135" i="58"/>
  <c r="I139" i="56"/>
  <c r="I138" i="56" s="1"/>
  <c r="I101" i="56"/>
  <c r="I162" i="56" s="1"/>
  <c r="Z139" i="57"/>
  <c r="Z138" i="57" s="1"/>
  <c r="Z101" i="57"/>
  <c r="Z162" i="57" s="1"/>
  <c r="J135" i="56"/>
  <c r="L129" i="55"/>
  <c r="E139" i="56"/>
  <c r="E138" i="56" s="1"/>
  <c r="E101" i="56"/>
  <c r="E162" i="56" s="1"/>
  <c r="J129" i="56"/>
  <c r="J128" i="56" s="1"/>
  <c r="J6" i="56"/>
  <c r="E101" i="58"/>
  <c r="E162" i="58" s="1"/>
  <c r="I34" i="58"/>
  <c r="I30" i="58" s="1"/>
  <c r="I131" i="58" s="1"/>
  <c r="X138" i="55"/>
  <c r="AE107" i="58"/>
  <c r="C106" i="58"/>
  <c r="AE39" i="57"/>
  <c r="C38" i="57"/>
  <c r="AE38" i="57" s="1"/>
  <c r="O135" i="55"/>
  <c r="O134" i="55" s="1"/>
  <c r="O66" i="55"/>
  <c r="O161" i="55" s="1"/>
  <c r="G79" i="55"/>
  <c r="G136" i="55" s="1"/>
  <c r="N128" i="56"/>
  <c r="Q6" i="55"/>
  <c r="G129" i="56"/>
  <c r="G128" i="56" s="1"/>
  <c r="G6" i="56"/>
  <c r="Z135" i="56"/>
  <c r="Z66" i="56"/>
  <c r="Z161" i="56" s="1"/>
  <c r="AE109" i="57"/>
  <c r="C141" i="57"/>
  <c r="AE141" i="57" s="1"/>
  <c r="C106" i="57"/>
  <c r="AE107" i="57"/>
  <c r="AE81" i="58"/>
  <c r="AE62" i="56"/>
  <c r="C61" i="56"/>
  <c r="AE61" i="56" s="1"/>
  <c r="AE56" i="56"/>
  <c r="C55" i="56"/>
  <c r="C46" i="56"/>
  <c r="C35" i="56"/>
  <c r="AE37" i="56"/>
  <c r="C16" i="56"/>
  <c r="P135" i="58"/>
  <c r="P134" i="58" s="1"/>
  <c r="U138" i="57"/>
  <c r="Y135" i="57"/>
  <c r="N135" i="58"/>
  <c r="N6" i="23"/>
  <c r="N160" i="23" s="1"/>
  <c r="L128" i="35"/>
  <c r="M6" i="31"/>
  <c r="M160" i="31" s="1"/>
  <c r="M159" i="31" s="1"/>
  <c r="L66" i="27"/>
  <c r="L161" i="27" s="1"/>
  <c r="M134" i="25"/>
  <c r="P34" i="21"/>
  <c r="P30" i="21" s="1"/>
  <c r="N134" i="21"/>
  <c r="N127" i="21" s="1"/>
  <c r="G127" i="14"/>
  <c r="M66" i="24"/>
  <c r="M161" i="24" s="1"/>
  <c r="M134" i="18"/>
  <c r="E4" i="24"/>
  <c r="N66" i="32"/>
  <c r="N161" i="32" s="1"/>
  <c r="F127" i="36"/>
  <c r="N6" i="26"/>
  <c r="N160" i="26" s="1"/>
  <c r="N159" i="26" s="1"/>
  <c r="M128" i="24"/>
  <c r="M127" i="24" s="1"/>
  <c r="N6" i="37"/>
  <c r="N160" i="37" s="1"/>
  <c r="L6" i="28"/>
  <c r="L160" i="28" s="1"/>
  <c r="M128" i="32"/>
  <c r="M127" i="32" s="1"/>
  <c r="P138" i="36"/>
  <c r="P34" i="15"/>
  <c r="P30" i="15" s="1"/>
  <c r="P6" i="15" s="1"/>
  <c r="F161" i="20"/>
  <c r="G160" i="20"/>
  <c r="M68" i="22"/>
  <c r="M67" i="22" s="1"/>
  <c r="M66" i="22" s="1"/>
  <c r="N127" i="18"/>
  <c r="P68" i="36"/>
  <c r="P67" i="36" s="1"/>
  <c r="P34" i="32"/>
  <c r="P30" i="32" s="1"/>
  <c r="G66" i="22"/>
  <c r="P68" i="30"/>
  <c r="P67" i="30" s="1"/>
  <c r="P30" i="36"/>
  <c r="F161" i="18"/>
  <c r="D101" i="22"/>
  <c r="G34" i="22"/>
  <c r="G30" i="22" s="1"/>
  <c r="M66" i="14"/>
  <c r="M161" i="14" s="1"/>
  <c r="L66" i="17"/>
  <c r="L161" i="17" s="1"/>
  <c r="F66" i="28"/>
  <c r="F161" i="28" s="1"/>
  <c r="F134" i="33"/>
  <c r="E127" i="30"/>
  <c r="D129" i="58"/>
  <c r="N101" i="55"/>
  <c r="N162" i="55" s="1"/>
  <c r="N139" i="55"/>
  <c r="N138" i="55" s="1"/>
  <c r="Q129" i="58"/>
  <c r="Q128" i="58" s="1"/>
  <c r="Q6" i="58"/>
  <c r="S101" i="57"/>
  <c r="S162" i="57" s="1"/>
  <c r="S139" i="57"/>
  <c r="S138" i="57" s="1"/>
  <c r="Y139" i="55"/>
  <c r="Y138" i="55" s="1"/>
  <c r="Y101" i="55"/>
  <c r="Y162" i="55" s="1"/>
  <c r="U34" i="56"/>
  <c r="U30" i="56" s="1"/>
  <c r="U131" i="56" s="1"/>
  <c r="G6" i="58"/>
  <c r="H139" i="56"/>
  <c r="H138" i="56" s="1"/>
  <c r="H101" i="56"/>
  <c r="H162" i="56" s="1"/>
  <c r="J79" i="58"/>
  <c r="J136" i="58" s="1"/>
  <c r="L79" i="56"/>
  <c r="L136" i="56" s="1"/>
  <c r="R66" i="56"/>
  <c r="R161" i="56" s="1"/>
  <c r="R135" i="56"/>
  <c r="R134" i="56" s="1"/>
  <c r="Y79" i="57"/>
  <c r="Y136" i="57" s="1"/>
  <c r="Z7" i="57"/>
  <c r="H79" i="55"/>
  <c r="H136" i="55" s="1"/>
  <c r="D139" i="58"/>
  <c r="D138" i="58" s="1"/>
  <c r="D101" i="58"/>
  <c r="D162" i="58" s="1"/>
  <c r="L79" i="57"/>
  <c r="L136" i="57" s="1"/>
  <c r="M135" i="56"/>
  <c r="M66" i="56"/>
  <c r="M161" i="56" s="1"/>
  <c r="O30" i="56"/>
  <c r="O131" i="56" s="1"/>
  <c r="S139" i="56"/>
  <c r="S138" i="56" s="1"/>
  <c r="S101" i="56"/>
  <c r="S162" i="56" s="1"/>
  <c r="V101" i="58"/>
  <c r="V162" i="58" s="1"/>
  <c r="V139" i="58"/>
  <c r="V138" i="58" s="1"/>
  <c r="Z129" i="58"/>
  <c r="Z128" i="58" s="1"/>
  <c r="P132" i="33"/>
  <c r="L101" i="22"/>
  <c r="C8" i="55"/>
  <c r="L79" i="58"/>
  <c r="L136" i="58" s="1"/>
  <c r="T79" i="55"/>
  <c r="T136" i="55" s="1"/>
  <c r="W138" i="55"/>
  <c r="Q101" i="58"/>
  <c r="Q162" i="58" s="1"/>
  <c r="Q139" i="58"/>
  <c r="Q138" i="58" s="1"/>
  <c r="AA135" i="57"/>
  <c r="AA134" i="57" s="1"/>
  <c r="AA127" i="57" s="1"/>
  <c r="AA66" i="57"/>
  <c r="AE50" i="57"/>
  <c r="C49" i="57"/>
  <c r="AE49" i="57" s="1"/>
  <c r="C31" i="57"/>
  <c r="AE14" i="57"/>
  <c r="C13" i="57"/>
  <c r="P101" i="58"/>
  <c r="P162" i="58" s="1"/>
  <c r="P139" i="58"/>
  <c r="P138" i="58" s="1"/>
  <c r="H129" i="55"/>
  <c r="H6" i="55"/>
  <c r="D139" i="57"/>
  <c r="D138" i="57" s="1"/>
  <c r="D101" i="57"/>
  <c r="D162" i="57" s="1"/>
  <c r="F7" i="55"/>
  <c r="I79" i="55"/>
  <c r="I136" i="55" s="1"/>
  <c r="N7" i="55"/>
  <c r="V79" i="56"/>
  <c r="V136" i="56" s="1"/>
  <c r="X139" i="58"/>
  <c r="X138" i="58" s="1"/>
  <c r="X101" i="58"/>
  <c r="X162" i="58" s="1"/>
  <c r="P129" i="58"/>
  <c r="P6" i="58"/>
  <c r="E79" i="57"/>
  <c r="E136" i="57" s="1"/>
  <c r="J68" i="57"/>
  <c r="J67" i="57" s="1"/>
  <c r="M7" i="56"/>
  <c r="N7" i="57"/>
  <c r="Q7" i="56"/>
  <c r="R7" i="57"/>
  <c r="E79" i="56"/>
  <c r="E136" i="56" s="1"/>
  <c r="I79" i="56"/>
  <c r="I136" i="56" s="1"/>
  <c r="F7" i="58"/>
  <c r="I79" i="58"/>
  <c r="I136" i="58" s="1"/>
  <c r="L7" i="56"/>
  <c r="R129" i="58"/>
  <c r="R128" i="58" s="1"/>
  <c r="R139" i="58"/>
  <c r="R138" i="58" s="1"/>
  <c r="R101" i="58"/>
  <c r="R162" i="58" s="1"/>
  <c r="N136" i="15"/>
  <c r="N134" i="15" s="1"/>
  <c r="N66" i="15"/>
  <c r="N161" i="15" s="1"/>
  <c r="P112" i="24"/>
  <c r="AE100" i="55"/>
  <c r="C137" i="55"/>
  <c r="AE137" i="55" s="1"/>
  <c r="AE94" i="55"/>
  <c r="C93" i="55"/>
  <c r="AE93" i="55" s="1"/>
  <c r="AA66" i="58"/>
  <c r="AA135" i="58"/>
  <c r="AA134" i="58" s="1"/>
  <c r="AA127" i="58" s="1"/>
  <c r="AE60" i="58"/>
  <c r="AE50" i="58"/>
  <c r="C49" i="58"/>
  <c r="AE49" i="58" s="1"/>
  <c r="C35" i="58"/>
  <c r="C16" i="58"/>
  <c r="AE18" i="58"/>
  <c r="E129" i="55"/>
  <c r="E128" i="55" s="1"/>
  <c r="E6" i="55"/>
  <c r="E30" i="58"/>
  <c r="E131" i="58" s="1"/>
  <c r="O129" i="55"/>
  <c r="O128" i="55" s="1"/>
  <c r="O6" i="55"/>
  <c r="AE100" i="58"/>
  <c r="C137" i="58"/>
  <c r="AE137" i="58" s="1"/>
  <c r="AE91" i="58"/>
  <c r="C69" i="57"/>
  <c r="AE62" i="57"/>
  <c r="C61" i="57"/>
  <c r="AE61" i="57" s="1"/>
  <c r="W79" i="58"/>
  <c r="W136" i="58" s="1"/>
  <c r="N101" i="57"/>
  <c r="N162" i="57" s="1"/>
  <c r="N139" i="57"/>
  <c r="N138" i="57" s="1"/>
  <c r="Z129" i="56"/>
  <c r="AE50" i="56"/>
  <c r="C49" i="56"/>
  <c r="AE49" i="56" s="1"/>
  <c r="C31" i="56"/>
  <c r="C13" i="56"/>
  <c r="R138" i="57"/>
  <c r="S79" i="57"/>
  <c r="S136" i="57" s="1"/>
  <c r="U138" i="58"/>
  <c r="U79" i="57"/>
  <c r="U136" i="57" s="1"/>
  <c r="I101" i="55"/>
  <c r="I162" i="55" s="1"/>
  <c r="R7" i="55"/>
  <c r="L134" i="31"/>
  <c r="L127" i="31" s="1"/>
  <c r="G127" i="35"/>
  <c r="P34" i="20"/>
  <c r="P30" i="20" s="1"/>
  <c r="P129" i="27"/>
  <c r="D79" i="22"/>
  <c r="K127" i="36"/>
  <c r="K6" i="56"/>
  <c r="O139" i="57"/>
  <c r="O138" i="57" s="1"/>
  <c r="O101" i="57"/>
  <c r="O162" i="57" s="1"/>
  <c r="R135" i="58"/>
  <c r="R66" i="58"/>
  <c r="R161" i="58" s="1"/>
  <c r="S139" i="55"/>
  <c r="S138" i="55" s="1"/>
  <c r="S101" i="55"/>
  <c r="S162" i="55" s="1"/>
  <c r="T135" i="56"/>
  <c r="X135" i="56"/>
  <c r="X134" i="56" s="1"/>
  <c r="H135" i="57"/>
  <c r="H134" i="57" s="1"/>
  <c r="H139" i="57"/>
  <c r="H138" i="57" s="1"/>
  <c r="H101" i="57"/>
  <c r="H162" i="57" s="1"/>
  <c r="Z101" i="56"/>
  <c r="Z162" i="56" s="1"/>
  <c r="Z139" i="56"/>
  <c r="Z138" i="56" s="1"/>
  <c r="D101" i="55"/>
  <c r="D162" i="55" s="1"/>
  <c r="D139" i="55"/>
  <c r="D138" i="55" s="1"/>
  <c r="M135" i="55"/>
  <c r="M134" i="55" s="1"/>
  <c r="M66" i="55"/>
  <c r="M161" i="55" s="1"/>
  <c r="N135" i="56"/>
  <c r="V135" i="56"/>
  <c r="K135" i="55"/>
  <c r="F101" i="57"/>
  <c r="F162" i="57" s="1"/>
  <c r="F139" i="57"/>
  <c r="F138" i="57" s="1"/>
  <c r="S135" i="56"/>
  <c r="S134" i="56" s="1"/>
  <c r="D135" i="56"/>
  <c r="E135" i="56"/>
  <c r="H135" i="55"/>
  <c r="M101" i="58"/>
  <c r="M162" i="58" s="1"/>
  <c r="M139" i="58"/>
  <c r="M138" i="58" s="1"/>
  <c r="N135" i="57"/>
  <c r="N101" i="58"/>
  <c r="N162" i="58" s="1"/>
  <c r="N139" i="58"/>
  <c r="N138" i="58" s="1"/>
  <c r="P135" i="55"/>
  <c r="W129" i="55"/>
  <c r="W128" i="55" s="1"/>
  <c r="W6" i="55"/>
  <c r="X79" i="57"/>
  <c r="X136" i="57" s="1"/>
  <c r="C137" i="56"/>
  <c r="AE137" i="56" s="1"/>
  <c r="AE100" i="56"/>
  <c r="AE94" i="56"/>
  <c r="C93" i="56"/>
  <c r="AE93" i="56" s="1"/>
  <c r="C49" i="55"/>
  <c r="AE49" i="55" s="1"/>
  <c r="AE51" i="55"/>
  <c r="C13" i="55"/>
  <c r="G129" i="57"/>
  <c r="F129" i="57"/>
  <c r="F128" i="57" s="1"/>
  <c r="T79" i="58"/>
  <c r="T136" i="58" s="1"/>
  <c r="G135" i="56"/>
  <c r="K129" i="57"/>
  <c r="O66" i="56"/>
  <c r="O161" i="56" s="1"/>
  <c r="O135" i="56"/>
  <c r="O134" i="56" s="1"/>
  <c r="G101" i="56"/>
  <c r="G162" i="56" s="1"/>
  <c r="G139" i="56"/>
  <c r="G138" i="56" s="1"/>
  <c r="U135" i="56"/>
  <c r="W135" i="57"/>
  <c r="W134" i="57" s="1"/>
  <c r="G135" i="57"/>
  <c r="C16" i="57"/>
  <c r="C8" i="57"/>
  <c r="L6" i="57"/>
  <c r="L101" i="58"/>
  <c r="L162" i="58" s="1"/>
  <c r="L139" i="58"/>
  <c r="L138" i="58" s="1"/>
  <c r="W30" i="56"/>
  <c r="W131" i="56" s="1"/>
  <c r="F139" i="56"/>
  <c r="F138" i="56" s="1"/>
  <c r="F101" i="56"/>
  <c r="F162" i="56" s="1"/>
  <c r="R129" i="56"/>
  <c r="R128" i="56" s="1"/>
  <c r="R6" i="56"/>
  <c r="F129" i="56"/>
  <c r="P101" i="57"/>
  <c r="P162" i="57" s="1"/>
  <c r="P139" i="57"/>
  <c r="P138" i="57" s="1"/>
  <c r="H79" i="56"/>
  <c r="H136" i="56" s="1"/>
  <c r="I129" i="56"/>
  <c r="I128" i="56" s="1"/>
  <c r="I6" i="56"/>
  <c r="T139" i="56"/>
  <c r="T138" i="56" s="1"/>
  <c r="T101" i="56"/>
  <c r="T162" i="56" s="1"/>
  <c r="E128" i="57"/>
  <c r="I7" i="58"/>
  <c r="K101" i="57"/>
  <c r="K162" i="57" s="1"/>
  <c r="K139" i="57"/>
  <c r="K138" i="57" s="1"/>
  <c r="F139" i="58"/>
  <c r="F138" i="58" s="1"/>
  <c r="F101" i="58"/>
  <c r="F162" i="58" s="1"/>
  <c r="G139" i="58"/>
  <c r="G138" i="58" s="1"/>
  <c r="G101" i="58"/>
  <c r="G162" i="58" s="1"/>
  <c r="J139" i="55"/>
  <c r="J138" i="55" s="1"/>
  <c r="J101" i="55"/>
  <c r="J162" i="55" s="1"/>
  <c r="K139" i="56"/>
  <c r="K138" i="56" s="1"/>
  <c r="K101" i="56"/>
  <c r="K162" i="56" s="1"/>
  <c r="M79" i="58"/>
  <c r="M136" i="58" s="1"/>
  <c r="O101" i="58"/>
  <c r="O162" i="58" s="1"/>
  <c r="W101" i="56"/>
  <c r="W162" i="56" s="1"/>
  <c r="W139" i="56"/>
  <c r="W138" i="56" s="1"/>
  <c r="AE103" i="55"/>
  <c r="C102" i="55"/>
  <c r="AE62" i="58"/>
  <c r="C61" i="58"/>
  <c r="AE61" i="58" s="1"/>
  <c r="P79" i="55"/>
  <c r="P136" i="55" s="1"/>
  <c r="Z7" i="55"/>
  <c r="T139" i="57"/>
  <c r="T138" i="57" s="1"/>
  <c r="T101" i="57"/>
  <c r="T162" i="57" s="1"/>
  <c r="D6" i="56"/>
  <c r="K68" i="57"/>
  <c r="K67" i="57" s="1"/>
  <c r="H101" i="58"/>
  <c r="H162" i="58" s="1"/>
  <c r="H139" i="58"/>
  <c r="H138" i="58" s="1"/>
  <c r="N136" i="14"/>
  <c r="N134" i="14" s="1"/>
  <c r="N66" i="14"/>
  <c r="N161" i="14" s="1"/>
  <c r="J101" i="56"/>
  <c r="J162" i="56" s="1"/>
  <c r="M139" i="56"/>
  <c r="M138" i="56" s="1"/>
  <c r="M101" i="56"/>
  <c r="M162" i="56" s="1"/>
  <c r="R139" i="56"/>
  <c r="R138" i="56" s="1"/>
  <c r="R101" i="56"/>
  <c r="R162" i="56" s="1"/>
  <c r="L138" i="55"/>
  <c r="X7" i="56"/>
  <c r="AE100" i="57"/>
  <c r="C137" i="57"/>
  <c r="AE137" i="57" s="1"/>
  <c r="AE94" i="57"/>
  <c r="C93" i="57"/>
  <c r="AE77" i="56"/>
  <c r="C67" i="56"/>
  <c r="AE60" i="56"/>
  <c r="C8" i="58"/>
  <c r="X135" i="55"/>
  <c r="X134" i="55" s="1"/>
  <c r="X66" i="55"/>
  <c r="X161" i="55" s="1"/>
  <c r="J129" i="57"/>
  <c r="U101" i="58"/>
  <c r="U162" i="58" s="1"/>
  <c r="I135" i="55"/>
  <c r="Z79" i="55"/>
  <c r="Z136" i="55" s="1"/>
  <c r="Z134" i="55" s="1"/>
  <c r="K67" i="22"/>
  <c r="L6" i="23"/>
  <c r="L160" i="23" s="1"/>
  <c r="M6" i="29"/>
  <c r="M160" i="29" s="1"/>
  <c r="M159" i="29" s="1"/>
  <c r="N6" i="33"/>
  <c r="N160" i="33" s="1"/>
  <c r="L134" i="19"/>
  <c r="L127" i="19" s="1"/>
  <c r="E66" i="37"/>
  <c r="E161" i="37" s="1"/>
  <c r="F128" i="26"/>
  <c r="M128" i="36"/>
  <c r="M127" i="36" s="1"/>
  <c r="K6" i="33"/>
  <c r="K160" i="33" s="1"/>
  <c r="K159" i="33" s="1"/>
  <c r="P34" i="34"/>
  <c r="P30" i="34" s="1"/>
  <c r="F127" i="29"/>
  <c r="L66" i="28"/>
  <c r="L161" i="28" s="1"/>
  <c r="P7" i="25"/>
  <c r="K128" i="17"/>
  <c r="K127" i="17" s="1"/>
  <c r="P112" i="32"/>
  <c r="M134" i="35"/>
  <c r="M127" i="35" s="1"/>
  <c r="N66" i="29"/>
  <c r="N161" i="29" s="1"/>
  <c r="M134" i="27"/>
  <c r="M127" i="27" s="1"/>
  <c r="N6" i="27"/>
  <c r="N160" i="27" s="1"/>
  <c r="L6" i="32"/>
  <c r="L160" i="32" s="1"/>
  <c r="K4" i="16"/>
  <c r="P7" i="17"/>
  <c r="L66" i="30"/>
  <c r="L161" i="30" s="1"/>
  <c r="P34" i="14"/>
  <c r="P30" i="14" s="1"/>
  <c r="P79" i="36"/>
  <c r="K79" i="22"/>
  <c r="D68" i="22"/>
  <c r="D67" i="22" s="1"/>
  <c r="D34" i="22"/>
  <c r="D30" i="22" s="1"/>
  <c r="K66" i="31"/>
  <c r="K161" i="31" s="1"/>
  <c r="K159" i="31" s="1"/>
  <c r="E135" i="31"/>
  <c r="E134" i="31" s="1"/>
  <c r="G139" i="57"/>
  <c r="G138" i="57" s="1"/>
  <c r="G101" i="57"/>
  <c r="G162" i="57" s="1"/>
  <c r="N79" i="56"/>
  <c r="N136" i="56" s="1"/>
  <c r="P135" i="56"/>
  <c r="V129" i="55"/>
  <c r="V128" i="55" s="1"/>
  <c r="M129" i="55"/>
  <c r="M128" i="55" s="1"/>
  <c r="M79" i="57"/>
  <c r="M136" i="57" s="1"/>
  <c r="Q66" i="55"/>
  <c r="Q161" i="55" s="1"/>
  <c r="Q135" i="55"/>
  <c r="Y139" i="57"/>
  <c r="Y138" i="57" s="1"/>
  <c r="Y101" i="57"/>
  <c r="Y162" i="57" s="1"/>
  <c r="I68" i="57"/>
  <c r="K79" i="58"/>
  <c r="K136" i="58" s="1"/>
  <c r="K135" i="56"/>
  <c r="K66" i="56"/>
  <c r="K161" i="56" s="1"/>
  <c r="J129" i="58"/>
  <c r="J128" i="58" s="1"/>
  <c r="J6" i="58"/>
  <c r="Q129" i="57"/>
  <c r="R68" i="57"/>
  <c r="R67" i="57" s="1"/>
  <c r="M67" i="23"/>
  <c r="M66" i="23" s="1"/>
  <c r="AE103" i="56"/>
  <c r="C102" i="56"/>
  <c r="AE77" i="55"/>
  <c r="C67" i="55"/>
  <c r="C61" i="55"/>
  <c r="AE61" i="55" s="1"/>
  <c r="AE63" i="55"/>
  <c r="AE56" i="55"/>
  <c r="C55" i="55"/>
  <c r="C46" i="55"/>
  <c r="C35" i="55"/>
  <c r="AE37" i="55"/>
  <c r="K34" i="22"/>
  <c r="K30" i="22" s="1"/>
  <c r="C16" i="55"/>
  <c r="Q128" i="55"/>
  <c r="U6" i="55"/>
  <c r="U135" i="58"/>
  <c r="U134" i="58" s="1"/>
  <c r="T79" i="56"/>
  <c r="T136" i="56" s="1"/>
  <c r="K135" i="58"/>
  <c r="AE109" i="58"/>
  <c r="C141" i="58"/>
  <c r="AE141" i="58" s="1"/>
  <c r="AE103" i="58"/>
  <c r="C102" i="58"/>
  <c r="AE84" i="55"/>
  <c r="C83" i="55"/>
  <c r="X30" i="56"/>
  <c r="X131" i="56" s="1"/>
  <c r="X138" i="57"/>
  <c r="G34" i="57"/>
  <c r="G30" i="57" s="1"/>
  <c r="G131" i="57" s="1"/>
  <c r="J34" i="57"/>
  <c r="J30" i="57" s="1"/>
  <c r="J131" i="57" s="1"/>
  <c r="T139" i="55"/>
  <c r="T138" i="55" s="1"/>
  <c r="T101" i="55"/>
  <c r="T162" i="55" s="1"/>
  <c r="V6" i="56"/>
  <c r="W129" i="57"/>
  <c r="Z34" i="57"/>
  <c r="Z30" i="57" s="1"/>
  <c r="Z131" i="57" s="1"/>
  <c r="Z79" i="57"/>
  <c r="Z136" i="57" s="1"/>
  <c r="E7" i="56"/>
  <c r="K139" i="55"/>
  <c r="K138" i="55" s="1"/>
  <c r="K101" i="55"/>
  <c r="K162" i="55" s="1"/>
  <c r="M139" i="57"/>
  <c r="M138" i="57" s="1"/>
  <c r="M101" i="57"/>
  <c r="M162" i="57" s="1"/>
  <c r="X66" i="58"/>
  <c r="X161" i="58" s="1"/>
  <c r="X135" i="58"/>
  <c r="Q139" i="55"/>
  <c r="Q138" i="55" s="1"/>
  <c r="Q101" i="55"/>
  <c r="Q162" i="55" s="1"/>
  <c r="W101" i="57"/>
  <c r="W162" i="57" s="1"/>
  <c r="Q139" i="56"/>
  <c r="Q138" i="56" s="1"/>
  <c r="Q101" i="56"/>
  <c r="Q162" i="56" s="1"/>
  <c r="E79" i="58"/>
  <c r="E136" i="58" s="1"/>
  <c r="G79" i="56"/>
  <c r="G136" i="56" s="1"/>
  <c r="O138" i="58"/>
  <c r="R101" i="55"/>
  <c r="R162" i="55" s="1"/>
  <c r="S135" i="58"/>
  <c r="S134" i="58" s="1"/>
  <c r="U79" i="55"/>
  <c r="U136" i="55" s="1"/>
  <c r="W139" i="58"/>
  <c r="W138" i="58" s="1"/>
  <c r="W101" i="58"/>
  <c r="W162" i="58" s="1"/>
  <c r="Z101" i="55"/>
  <c r="Z162" i="55" s="1"/>
  <c r="Z139" i="55"/>
  <c r="Z138" i="55" s="1"/>
  <c r="AE109" i="55"/>
  <c r="C141" i="55"/>
  <c r="AE141" i="55" s="1"/>
  <c r="AE107" i="55"/>
  <c r="C106" i="55"/>
  <c r="AE84" i="56"/>
  <c r="C83" i="56"/>
  <c r="AE56" i="58"/>
  <c r="C55" i="58"/>
  <c r="C38" i="58"/>
  <c r="AE38" i="58" s="1"/>
  <c r="AE40" i="58"/>
  <c r="O101" i="55"/>
  <c r="O162" i="55" s="1"/>
  <c r="O139" i="55"/>
  <c r="O138" i="55" s="1"/>
  <c r="V139" i="57"/>
  <c r="V138" i="57" s="1"/>
  <c r="V101" i="57"/>
  <c r="V162" i="57" s="1"/>
  <c r="K129" i="58"/>
  <c r="K128" i="58" s="1"/>
  <c r="Y30" i="57"/>
  <c r="Y131" i="57" s="1"/>
  <c r="Z79" i="58"/>
  <c r="Z136" i="58" s="1"/>
  <c r="U129" i="58"/>
  <c r="U128" i="58" s="1"/>
  <c r="U6" i="58"/>
  <c r="E138" i="58"/>
  <c r="V7" i="58"/>
  <c r="X101" i="55"/>
  <c r="X162" i="55" s="1"/>
  <c r="G131" i="30"/>
  <c r="G128" i="30" s="1"/>
  <c r="G127" i="30" s="1"/>
  <c r="G6" i="30"/>
  <c r="G160" i="30" s="1"/>
  <c r="G159" i="30" s="1"/>
  <c r="C35" i="57"/>
  <c r="J138" i="56"/>
  <c r="N6" i="56"/>
  <c r="O6" i="57"/>
  <c r="O129" i="57"/>
  <c r="L101" i="55"/>
  <c r="L162" i="55" s="1"/>
  <c r="AE103" i="57"/>
  <c r="C102" i="57"/>
  <c r="AE84" i="58"/>
  <c r="C83" i="58"/>
  <c r="AE83" i="58" s="1"/>
  <c r="AA135" i="56"/>
  <c r="AA134" i="56" s="1"/>
  <c r="AA127" i="56" s="1"/>
  <c r="AA66" i="56"/>
  <c r="C38" i="56"/>
  <c r="AE38" i="56" s="1"/>
  <c r="AE40" i="56"/>
  <c r="M135" i="19"/>
  <c r="M134" i="19" s="1"/>
  <c r="M161" i="19"/>
  <c r="Q34" i="57"/>
  <c r="Q30" i="57" s="1"/>
  <c r="Q131" i="57" s="1"/>
  <c r="H129" i="56"/>
  <c r="H128" i="56" s="1"/>
  <c r="H6" i="56"/>
  <c r="U101" i="57"/>
  <c r="U162" i="57" s="1"/>
  <c r="F66" i="33"/>
  <c r="F161" i="33" s="1"/>
  <c r="F127" i="23"/>
  <c r="E134" i="37"/>
  <c r="E127" i="37" s="1"/>
  <c r="F159" i="25"/>
  <c r="E159" i="35"/>
  <c r="E66" i="15"/>
  <c r="E161" i="15" s="1"/>
  <c r="E159" i="15" s="1"/>
  <c r="E134" i="32"/>
  <c r="E127" i="32" s="1"/>
  <c r="F135" i="21"/>
  <c r="F134" i="21" s="1"/>
  <c r="F127" i="21" s="1"/>
  <c r="F135" i="32"/>
  <c r="F134" i="32" s="1"/>
  <c r="F127" i="32" s="1"/>
  <c r="E134" i="15"/>
  <c r="E127" i="15" s="1"/>
  <c r="E66" i="30"/>
  <c r="E161" i="30" s="1"/>
  <c r="F135" i="28"/>
  <c r="F134" i="28" s="1"/>
  <c r="F127" i="28" s="1"/>
  <c r="F135" i="25"/>
  <c r="F134" i="25" s="1"/>
  <c r="C68" i="24"/>
  <c r="E134" i="28"/>
  <c r="E4" i="26"/>
  <c r="E127" i="31"/>
  <c r="F134" i="19"/>
  <c r="F127" i="19" s="1"/>
  <c r="C68" i="35"/>
  <c r="D67" i="35"/>
  <c r="C67" i="35" s="1"/>
  <c r="E159" i="26"/>
  <c r="E4" i="20"/>
  <c r="E159" i="37"/>
  <c r="E159" i="24"/>
  <c r="C68" i="30"/>
  <c r="D67" i="30"/>
  <c r="C67" i="30" s="1"/>
  <c r="K127" i="33"/>
  <c r="AB161" i="40"/>
  <c r="AB159" i="40" s="1"/>
  <c r="AB9" i="44" s="1"/>
  <c r="AB7" i="44" s="1"/>
  <c r="AB4" i="40"/>
  <c r="AA4" i="3"/>
  <c r="P7" i="18"/>
  <c r="P79" i="27"/>
  <c r="P101" i="27"/>
  <c r="P68" i="24"/>
  <c r="P67" i="24" s="1"/>
  <c r="P101" i="35"/>
  <c r="P68" i="31"/>
  <c r="P67" i="31" s="1"/>
  <c r="P34" i="35"/>
  <c r="P30" i="35" s="1"/>
  <c r="P68" i="33"/>
  <c r="P67" i="33" s="1"/>
  <c r="P165" i="33"/>
  <c r="P79" i="20"/>
  <c r="P7" i="29"/>
  <c r="P144" i="26"/>
  <c r="P101" i="33"/>
  <c r="P34" i="25"/>
  <c r="P30" i="25" s="1"/>
  <c r="E127" i="26"/>
  <c r="L127" i="18"/>
  <c r="E159" i="33"/>
  <c r="G159" i="25"/>
  <c r="G127" i="16"/>
  <c r="G4" i="32"/>
  <c r="L127" i="26"/>
  <c r="N127" i="25"/>
  <c r="P165" i="14"/>
  <c r="P34" i="19"/>
  <c r="P30" i="19" s="1"/>
  <c r="P144" i="36"/>
  <c r="P34" i="37"/>
  <c r="P30" i="37" s="1"/>
  <c r="P144" i="32"/>
  <c r="P79" i="28"/>
  <c r="P68" i="15"/>
  <c r="P7" i="19"/>
  <c r="P144" i="18"/>
  <c r="P52" i="29"/>
  <c r="P52" i="32"/>
  <c r="P165" i="37"/>
  <c r="P68" i="27"/>
  <c r="P34" i="27"/>
  <c r="P30" i="27" s="1"/>
  <c r="P34" i="16"/>
  <c r="P30" i="16" s="1"/>
  <c r="P138" i="27"/>
  <c r="P4" i="53"/>
  <c r="D160" i="53"/>
  <c r="C6" i="53"/>
  <c r="D4" i="53"/>
  <c r="C4" i="53" s="1"/>
  <c r="D161" i="53"/>
  <c r="C161" i="53" s="1"/>
  <c r="P161" i="53" s="1"/>
  <c r="C66" i="53"/>
  <c r="C135" i="53"/>
  <c r="P135" i="53" s="1"/>
  <c r="P134" i="53" s="1"/>
  <c r="D134" i="53"/>
  <c r="C134" i="53" s="1"/>
  <c r="C131" i="53"/>
  <c r="P131" i="53" s="1"/>
  <c r="P128" i="53" s="1"/>
  <c r="D128" i="53"/>
  <c r="F161" i="19"/>
  <c r="M127" i="34"/>
  <c r="D129" i="14"/>
  <c r="C129" i="14" s="1"/>
  <c r="P129" i="14" s="1"/>
  <c r="L66" i="14"/>
  <c r="L161" i="14" s="1"/>
  <c r="L127" i="28"/>
  <c r="L66" i="32"/>
  <c r="L161" i="32" s="1"/>
  <c r="D138" i="27"/>
  <c r="C138" i="27" s="1"/>
  <c r="P101" i="17"/>
  <c r="C7" i="32"/>
  <c r="G127" i="32"/>
  <c r="G127" i="26"/>
  <c r="P144" i="21"/>
  <c r="G127" i="31"/>
  <c r="K127" i="21"/>
  <c r="P52" i="37"/>
  <c r="C7" i="15"/>
  <c r="P101" i="36"/>
  <c r="F134" i="26"/>
  <c r="L66" i="37"/>
  <c r="L161" i="37" s="1"/>
  <c r="N127" i="36"/>
  <c r="N66" i="33"/>
  <c r="N161" i="33" s="1"/>
  <c r="N136" i="37"/>
  <c r="N134" i="37" s="1"/>
  <c r="N66" i="37"/>
  <c r="N161" i="37" s="1"/>
  <c r="D30" i="29"/>
  <c r="D6" i="29" s="1"/>
  <c r="P144" i="35"/>
  <c r="M134" i="30"/>
  <c r="M127" i="30" s="1"/>
  <c r="N127" i="33"/>
  <c r="D79" i="33"/>
  <c r="D136" i="33" s="1"/>
  <c r="C136" i="33" s="1"/>
  <c r="P136" i="33" s="1"/>
  <c r="G127" i="24"/>
  <c r="D162" i="14"/>
  <c r="C162" i="14" s="1"/>
  <c r="P162" i="14" s="1"/>
  <c r="K127" i="19"/>
  <c r="D138" i="36"/>
  <c r="C138" i="36" s="1"/>
  <c r="F127" i="18"/>
  <c r="M66" i="28"/>
  <c r="M161" i="28" s="1"/>
  <c r="K127" i="16"/>
  <c r="P7" i="26"/>
  <c r="P79" i="31"/>
  <c r="N161" i="27"/>
  <c r="L136" i="23"/>
  <c r="L134" i="23" s="1"/>
  <c r="L127" i="23" s="1"/>
  <c r="L66" i="23"/>
  <c r="L161" i="23" s="1"/>
  <c r="L136" i="35"/>
  <c r="L134" i="35" s="1"/>
  <c r="L66" i="35"/>
  <c r="L161" i="35" s="1"/>
  <c r="P7" i="21"/>
  <c r="F79" i="22"/>
  <c r="F66" i="22" s="1"/>
  <c r="C7" i="19"/>
  <c r="C101" i="27"/>
  <c r="D162" i="27"/>
  <c r="C162" i="27" s="1"/>
  <c r="P162" i="27" s="1"/>
  <c r="P34" i="23"/>
  <c r="P30" i="23" s="1"/>
  <c r="M127" i="18"/>
  <c r="G4" i="16"/>
  <c r="E127" i="16"/>
  <c r="D30" i="15"/>
  <c r="D131" i="15" s="1"/>
  <c r="C131" i="15" s="1"/>
  <c r="P131" i="15" s="1"/>
  <c r="F127" i="30"/>
  <c r="P79" i="29"/>
  <c r="F6" i="33"/>
  <c r="F160" i="33" s="1"/>
  <c r="C80" i="28"/>
  <c r="P144" i="30"/>
  <c r="P68" i="37"/>
  <c r="G160" i="32"/>
  <c r="G159" i="32" s="1"/>
  <c r="K127" i="24"/>
  <c r="F134" i="15"/>
  <c r="F127" i="15" s="1"/>
  <c r="N161" i="20"/>
  <c r="N136" i="23"/>
  <c r="N134" i="23" s="1"/>
  <c r="N127" i="23" s="1"/>
  <c r="N66" i="23"/>
  <c r="N161" i="23" s="1"/>
  <c r="G159" i="16"/>
  <c r="P79" i="33"/>
  <c r="P144" i="28"/>
  <c r="F128" i="33"/>
  <c r="L4" i="26"/>
  <c r="P52" i="24"/>
  <c r="E127" i="29"/>
  <c r="E4" i="27"/>
  <c r="P144" i="20"/>
  <c r="P79" i="16"/>
  <c r="M66" i="30"/>
  <c r="M161" i="30" s="1"/>
  <c r="M66" i="27"/>
  <c r="M161" i="27" s="1"/>
  <c r="P79" i="24"/>
  <c r="L127" i="32"/>
  <c r="C34" i="14"/>
  <c r="D30" i="14"/>
  <c r="D138" i="14"/>
  <c r="C138" i="14" s="1"/>
  <c r="D138" i="21"/>
  <c r="C138" i="21" s="1"/>
  <c r="C140" i="21"/>
  <c r="P140" i="21" s="1"/>
  <c r="P138" i="21" s="1"/>
  <c r="C140" i="19"/>
  <c r="P140" i="19" s="1"/>
  <c r="P138" i="19" s="1"/>
  <c r="D138" i="19"/>
  <c r="C138" i="19" s="1"/>
  <c r="P79" i="19"/>
  <c r="K127" i="18"/>
  <c r="P34" i="18"/>
  <c r="P30" i="18" s="1"/>
  <c r="P144" i="17"/>
  <c r="F127" i="17"/>
  <c r="P79" i="17"/>
  <c r="M127" i="16"/>
  <c r="P79" i="14"/>
  <c r="P144" i="14"/>
  <c r="P79" i="37"/>
  <c r="P79" i="35"/>
  <c r="D79" i="35"/>
  <c r="C79" i="35" s="1"/>
  <c r="N127" i="34"/>
  <c r="P101" i="34"/>
  <c r="P30" i="33"/>
  <c r="D30" i="32"/>
  <c r="D6" i="32" s="1"/>
  <c r="D160" i="32" s="1"/>
  <c r="D79" i="30"/>
  <c r="C79" i="30" s="1"/>
  <c r="K159" i="30"/>
  <c r="G127" i="29"/>
  <c r="M127" i="28"/>
  <c r="N127" i="28"/>
  <c r="D30" i="26"/>
  <c r="D6" i="26" s="1"/>
  <c r="D160" i="26" s="1"/>
  <c r="K127" i="26"/>
  <c r="P101" i="26"/>
  <c r="F4" i="25"/>
  <c r="G4" i="25"/>
  <c r="P165" i="25"/>
  <c r="P52" i="25"/>
  <c r="P68" i="25"/>
  <c r="P67" i="25" s="1"/>
  <c r="F6" i="24"/>
  <c r="F160" i="24" s="1"/>
  <c r="F159" i="24" s="1"/>
  <c r="N127" i="24"/>
  <c r="P79" i="21"/>
  <c r="M4" i="33"/>
  <c r="E160" i="16"/>
  <c r="E159" i="16" s="1"/>
  <c r="E4" i="16"/>
  <c r="E4" i="32"/>
  <c r="E160" i="32"/>
  <c r="E159" i="32" s="1"/>
  <c r="D162" i="30"/>
  <c r="C162" i="30" s="1"/>
  <c r="P162" i="30" s="1"/>
  <c r="C101" i="30"/>
  <c r="C68" i="26"/>
  <c r="E160" i="25"/>
  <c r="E159" i="25" s="1"/>
  <c r="E4" i="25"/>
  <c r="E160" i="19"/>
  <c r="E159" i="19" s="1"/>
  <c r="E4" i="19"/>
  <c r="C68" i="16"/>
  <c r="L160" i="18"/>
  <c r="L159" i="18" s="1"/>
  <c r="P101" i="37"/>
  <c r="N4" i="32"/>
  <c r="N160" i="32"/>
  <c r="L160" i="19"/>
  <c r="L159" i="19" s="1"/>
  <c r="L4" i="19"/>
  <c r="N4" i="21"/>
  <c r="P144" i="15"/>
  <c r="N127" i="35"/>
  <c r="F160" i="32"/>
  <c r="F159" i="32" s="1"/>
  <c r="F4" i="32"/>
  <c r="P79" i="34"/>
  <c r="P101" i="32"/>
  <c r="C80" i="26"/>
  <c r="D79" i="26"/>
  <c r="L160" i="21"/>
  <c r="L159" i="21" s="1"/>
  <c r="L4" i="21"/>
  <c r="C131" i="20"/>
  <c r="P131" i="20" s="1"/>
  <c r="C30" i="20"/>
  <c r="K4" i="17"/>
  <c r="G160" i="35"/>
  <c r="G159" i="35" s="1"/>
  <c r="G4" i="35"/>
  <c r="F160" i="15"/>
  <c r="D129" i="33"/>
  <c r="C7" i="33"/>
  <c r="C7" i="31"/>
  <c r="D6" i="31"/>
  <c r="D129" i="31"/>
  <c r="D138" i="29"/>
  <c r="C138" i="29" s="1"/>
  <c r="C139" i="29"/>
  <c r="P139" i="29" s="1"/>
  <c r="P138" i="29" s="1"/>
  <c r="K160" i="25"/>
  <c r="K159" i="25" s="1"/>
  <c r="N160" i="19"/>
  <c r="N159" i="19" s="1"/>
  <c r="N4" i="19"/>
  <c r="L160" i="36"/>
  <c r="C68" i="34"/>
  <c r="C68" i="20"/>
  <c r="D162" i="20"/>
  <c r="C162" i="20" s="1"/>
  <c r="P162" i="20" s="1"/>
  <c r="C101" i="20"/>
  <c r="L136" i="36"/>
  <c r="L134" i="36" s="1"/>
  <c r="L66" i="36"/>
  <c r="L161" i="36" s="1"/>
  <c r="D138" i="30"/>
  <c r="C138" i="30" s="1"/>
  <c r="C139" i="30"/>
  <c r="P139" i="30" s="1"/>
  <c r="P138" i="30" s="1"/>
  <c r="L127" i="16"/>
  <c r="C101" i="18"/>
  <c r="D162" i="18"/>
  <c r="C162" i="18" s="1"/>
  <c r="P162" i="18" s="1"/>
  <c r="C68" i="18"/>
  <c r="L136" i="33"/>
  <c r="L134" i="33" s="1"/>
  <c r="L127" i="33" s="1"/>
  <c r="L66" i="33"/>
  <c r="L161" i="33" s="1"/>
  <c r="N127" i="31"/>
  <c r="M160" i="30"/>
  <c r="P79" i="32"/>
  <c r="E4" i="29"/>
  <c r="E160" i="29"/>
  <c r="E159" i="29" s="1"/>
  <c r="D79" i="29"/>
  <c r="P101" i="28"/>
  <c r="C139" i="25"/>
  <c r="P139" i="25" s="1"/>
  <c r="P138" i="25" s="1"/>
  <c r="D138" i="25"/>
  <c r="C138" i="25" s="1"/>
  <c r="C129" i="24"/>
  <c r="P129" i="24" s="1"/>
  <c r="P79" i="18"/>
  <c r="K160" i="20"/>
  <c r="K159" i="20" s="1"/>
  <c r="K4" i="20"/>
  <c r="M160" i="19"/>
  <c r="M4" i="19"/>
  <c r="C34" i="17"/>
  <c r="D30" i="17"/>
  <c r="D6" i="17" s="1"/>
  <c r="L160" i="16"/>
  <c r="L159" i="16" s="1"/>
  <c r="L4" i="16"/>
  <c r="N159" i="21"/>
  <c r="K160" i="18"/>
  <c r="K159" i="18" s="1"/>
  <c r="G160" i="19"/>
  <c r="G159" i="19" s="1"/>
  <c r="G4" i="19"/>
  <c r="C80" i="17"/>
  <c r="D79" i="17"/>
  <c r="C139" i="37"/>
  <c r="P139" i="37" s="1"/>
  <c r="P138" i="37" s="1"/>
  <c r="D138" i="37"/>
  <c r="C138" i="37" s="1"/>
  <c r="P165" i="15"/>
  <c r="N160" i="35"/>
  <c r="N159" i="35" s="1"/>
  <c r="N4" i="35"/>
  <c r="D138" i="31"/>
  <c r="C138" i="31" s="1"/>
  <c r="K160" i="32"/>
  <c r="K159" i="32" s="1"/>
  <c r="K127" i="30"/>
  <c r="D79" i="32"/>
  <c r="D30" i="30"/>
  <c r="D6" i="30" s="1"/>
  <c r="M160" i="27"/>
  <c r="E160" i="31"/>
  <c r="E159" i="31" s="1"/>
  <c r="E4" i="31"/>
  <c r="L160" i="30"/>
  <c r="C68" i="27"/>
  <c r="P101" i="29"/>
  <c r="C139" i="26"/>
  <c r="P139" i="26" s="1"/>
  <c r="P138" i="26" s="1"/>
  <c r="D138" i="26"/>
  <c r="C138" i="26" s="1"/>
  <c r="C139" i="28"/>
  <c r="P139" i="28" s="1"/>
  <c r="P138" i="28" s="1"/>
  <c r="D138" i="28"/>
  <c r="C138" i="28" s="1"/>
  <c r="P79" i="26"/>
  <c r="C129" i="19"/>
  <c r="P129" i="19" s="1"/>
  <c r="M161" i="20"/>
  <c r="C101" i="24"/>
  <c r="D162" i="24"/>
  <c r="C162" i="24" s="1"/>
  <c r="P162" i="24" s="1"/>
  <c r="C34" i="24"/>
  <c r="D30" i="24"/>
  <c r="M4" i="21"/>
  <c r="M160" i="21"/>
  <c r="M159" i="21" s="1"/>
  <c r="C129" i="34"/>
  <c r="P129" i="34" s="1"/>
  <c r="P101" i="20"/>
  <c r="P144" i="34"/>
  <c r="D79" i="37"/>
  <c r="F160" i="37"/>
  <c r="F159" i="37" s="1"/>
  <c r="C68" i="31"/>
  <c r="P101" i="30"/>
  <c r="G4" i="29"/>
  <c r="G160" i="29"/>
  <c r="G159" i="29" s="1"/>
  <c r="P52" i="30"/>
  <c r="P79" i="25"/>
  <c r="M160" i="18"/>
  <c r="M159" i="18" s="1"/>
  <c r="F4" i="34"/>
  <c r="F160" i="34"/>
  <c r="F159" i="34" s="1"/>
  <c r="M160" i="28"/>
  <c r="N160" i="25"/>
  <c r="N159" i="25" s="1"/>
  <c r="F160" i="17"/>
  <c r="M160" i="20"/>
  <c r="F4" i="21"/>
  <c r="F160" i="21"/>
  <c r="F159" i="21" s="1"/>
  <c r="G160" i="21"/>
  <c r="G159" i="21" s="1"/>
  <c r="G4" i="21"/>
  <c r="N160" i="20"/>
  <c r="M160" i="16"/>
  <c r="M159" i="16" s="1"/>
  <c r="M4" i="16"/>
  <c r="C139" i="35"/>
  <c r="P139" i="35" s="1"/>
  <c r="P138" i="35" s="1"/>
  <c r="D138" i="35"/>
  <c r="C138" i="35" s="1"/>
  <c r="L160" i="31"/>
  <c r="F4" i="30"/>
  <c r="F160" i="30"/>
  <c r="F159" i="30" s="1"/>
  <c r="D162" i="15"/>
  <c r="C162" i="15" s="1"/>
  <c r="P162" i="15" s="1"/>
  <c r="C101" i="15"/>
  <c r="C68" i="15"/>
  <c r="C80" i="34"/>
  <c r="D79" i="34"/>
  <c r="D129" i="35"/>
  <c r="C7" i="35"/>
  <c r="F160" i="28"/>
  <c r="N160" i="24"/>
  <c r="N159" i="24" s="1"/>
  <c r="N4" i="24"/>
  <c r="C79" i="24"/>
  <c r="F127" i="34"/>
  <c r="D129" i="17"/>
  <c r="C7" i="17"/>
  <c r="G4" i="37"/>
  <c r="G160" i="37"/>
  <c r="G159" i="37" s="1"/>
  <c r="C80" i="14"/>
  <c r="D79" i="14"/>
  <c r="F4" i="31"/>
  <c r="F160" i="31"/>
  <c r="F159" i="31" s="1"/>
  <c r="L136" i="34"/>
  <c r="L134" i="34" s="1"/>
  <c r="L127" i="34" s="1"/>
  <c r="L66" i="34"/>
  <c r="L161" i="34" s="1"/>
  <c r="L160" i="29"/>
  <c r="L159" i="29" s="1"/>
  <c r="L4" i="29"/>
  <c r="C68" i="28"/>
  <c r="L131" i="24"/>
  <c r="L128" i="24" s="1"/>
  <c r="L127" i="24" s="1"/>
  <c r="L6" i="24"/>
  <c r="C139" i="24"/>
  <c r="P139" i="24" s="1"/>
  <c r="P138" i="24" s="1"/>
  <c r="D138" i="24"/>
  <c r="C138" i="24" s="1"/>
  <c r="G160" i="18"/>
  <c r="G159" i="18" s="1"/>
  <c r="L160" i="17"/>
  <c r="L160" i="33"/>
  <c r="L4" i="20"/>
  <c r="L160" i="20"/>
  <c r="L159" i="20" s="1"/>
  <c r="C80" i="19"/>
  <c r="C139" i="20"/>
  <c r="P139" i="20" s="1"/>
  <c r="P138" i="20" s="1"/>
  <c r="C138" i="20"/>
  <c r="C68" i="14"/>
  <c r="C34" i="36"/>
  <c r="D30" i="36"/>
  <c r="D6" i="36" s="1"/>
  <c r="E160" i="14"/>
  <c r="E159" i="14" s="1"/>
  <c r="E4" i="14"/>
  <c r="C101" i="33"/>
  <c r="D162" i="33"/>
  <c r="C162" i="33" s="1"/>
  <c r="P162" i="33" s="1"/>
  <c r="C129" i="32"/>
  <c r="P129" i="32" s="1"/>
  <c r="D131" i="28"/>
  <c r="C131" i="28" s="1"/>
  <c r="P131" i="28" s="1"/>
  <c r="F127" i="27"/>
  <c r="D131" i="27"/>
  <c r="C131" i="27" s="1"/>
  <c r="P131" i="27" s="1"/>
  <c r="D6" i="27"/>
  <c r="C34" i="25"/>
  <c r="D30" i="25"/>
  <c r="D6" i="25" s="1"/>
  <c r="P101" i="25"/>
  <c r="C139" i="15"/>
  <c r="P139" i="15" s="1"/>
  <c r="P138" i="15" s="1"/>
  <c r="D138" i="15"/>
  <c r="C138" i="15" s="1"/>
  <c r="P165" i="17"/>
  <c r="C139" i="18"/>
  <c r="P139" i="18" s="1"/>
  <c r="P138" i="18" s="1"/>
  <c r="D138" i="18"/>
  <c r="C138" i="18" s="1"/>
  <c r="C68" i="36"/>
  <c r="G160" i="14"/>
  <c r="G159" i="14" s="1"/>
  <c r="G4" i="14"/>
  <c r="K160" i="28"/>
  <c r="K159" i="28" s="1"/>
  <c r="D135" i="30"/>
  <c r="C101" i="17"/>
  <c r="D162" i="17"/>
  <c r="C162" i="17" s="1"/>
  <c r="P162" i="17" s="1"/>
  <c r="D129" i="29"/>
  <c r="C7" i="29"/>
  <c r="D129" i="30"/>
  <c r="C7" i="30"/>
  <c r="C68" i="29"/>
  <c r="F160" i="26"/>
  <c r="P165" i="27"/>
  <c r="P101" i="24"/>
  <c r="P34" i="24"/>
  <c r="P30" i="24" s="1"/>
  <c r="P101" i="21"/>
  <c r="C34" i="16"/>
  <c r="D30" i="16"/>
  <c r="F160" i="20"/>
  <c r="F4" i="20"/>
  <c r="M160" i="17"/>
  <c r="M159" i="17" s="1"/>
  <c r="M4" i="17"/>
  <c r="E160" i="21"/>
  <c r="E159" i="21" s="1"/>
  <c r="E4" i="21"/>
  <c r="M160" i="34"/>
  <c r="M159" i="34" s="1"/>
  <c r="M4" i="37"/>
  <c r="C7" i="36"/>
  <c r="D129" i="36"/>
  <c r="C68" i="33"/>
  <c r="P79" i="15"/>
  <c r="M160" i="36"/>
  <c r="M159" i="36" s="1"/>
  <c r="M4" i="36"/>
  <c r="D30" i="35"/>
  <c r="P165" i="30"/>
  <c r="F160" i="35"/>
  <c r="F4" i="35"/>
  <c r="P7" i="34"/>
  <c r="C34" i="34"/>
  <c r="D30" i="34"/>
  <c r="D6" i="28"/>
  <c r="L127" i="30"/>
  <c r="K160" i="26"/>
  <c r="K159" i="26" s="1"/>
  <c r="K4" i="26"/>
  <c r="G160" i="27"/>
  <c r="G159" i="27" s="1"/>
  <c r="G4" i="27"/>
  <c r="C7" i="20"/>
  <c r="C80" i="18"/>
  <c r="C7" i="16"/>
  <c r="D129" i="16"/>
  <c r="M127" i="21"/>
  <c r="D160" i="18"/>
  <c r="C6" i="18"/>
  <c r="C68" i="17"/>
  <c r="K4" i="21"/>
  <c r="K160" i="21"/>
  <c r="K159" i="21" s="1"/>
  <c r="M160" i="35"/>
  <c r="F160" i="18"/>
  <c r="F159" i="36"/>
  <c r="F127" i="31"/>
  <c r="D131" i="37"/>
  <c r="C131" i="37" s="1"/>
  <c r="P131" i="37" s="1"/>
  <c r="F127" i="37"/>
  <c r="E160" i="34"/>
  <c r="E159" i="34" s="1"/>
  <c r="E4" i="34"/>
  <c r="P79" i="30"/>
  <c r="L160" i="27"/>
  <c r="C101" i="32"/>
  <c r="D162" i="32"/>
  <c r="C162" i="32" s="1"/>
  <c r="P162" i="32" s="1"/>
  <c r="E160" i="28"/>
  <c r="E159" i="28" s="1"/>
  <c r="E4" i="28"/>
  <c r="D129" i="25"/>
  <c r="C7" i="25"/>
  <c r="K160" i="37"/>
  <c r="K159" i="37" s="1"/>
  <c r="N160" i="31"/>
  <c r="N159" i="31" s="1"/>
  <c r="N4" i="31"/>
  <c r="M160" i="32"/>
  <c r="M159" i="32" s="1"/>
  <c r="M4" i="32"/>
  <c r="G4" i="28"/>
  <c r="G160" i="28"/>
  <c r="G159" i="28" s="1"/>
  <c r="K160" i="24"/>
  <c r="K159" i="24" s="1"/>
  <c r="K4" i="24"/>
  <c r="K160" i="35"/>
  <c r="D135" i="24"/>
  <c r="C67" i="24"/>
  <c r="C34" i="21"/>
  <c r="F160" i="19"/>
  <c r="P52" i="18"/>
  <c r="P101" i="15"/>
  <c r="P101" i="18"/>
  <c r="K136" i="35"/>
  <c r="K134" i="35" s="1"/>
  <c r="K127" i="35" s="1"/>
  <c r="K66" i="35"/>
  <c r="K161" i="35" s="1"/>
  <c r="C139" i="33"/>
  <c r="P139" i="33" s="1"/>
  <c r="P138" i="33" s="1"/>
  <c r="D138" i="33"/>
  <c r="C138" i="33" s="1"/>
  <c r="D162" i="35"/>
  <c r="C162" i="35" s="1"/>
  <c r="P162" i="35" s="1"/>
  <c r="C101" i="35"/>
  <c r="E160" i="30"/>
  <c r="E159" i="30" s="1"/>
  <c r="C80" i="25"/>
  <c r="D79" i="25"/>
  <c r="C68" i="25"/>
  <c r="G4" i="24"/>
  <c r="G160" i="24"/>
  <c r="G159" i="24" s="1"/>
  <c r="C34" i="19"/>
  <c r="C80" i="21"/>
  <c r="C68" i="37"/>
  <c r="E4" i="37"/>
  <c r="D138" i="17"/>
  <c r="C138" i="17" s="1"/>
  <c r="C139" i="17"/>
  <c r="P139" i="17" s="1"/>
  <c r="P138" i="17" s="1"/>
  <c r="E4" i="15"/>
  <c r="L160" i="37"/>
  <c r="E160" i="36"/>
  <c r="E159" i="36" s="1"/>
  <c r="E4" i="36"/>
  <c r="C80" i="31"/>
  <c r="D79" i="31"/>
  <c r="C129" i="26"/>
  <c r="P129" i="26" s="1"/>
  <c r="P144" i="27"/>
  <c r="C101" i="25"/>
  <c r="D162" i="25"/>
  <c r="C162" i="25" s="1"/>
  <c r="P162" i="25" s="1"/>
  <c r="C7" i="21"/>
  <c r="D129" i="21"/>
  <c r="C80" i="20"/>
  <c r="D131" i="18"/>
  <c r="C131" i="18" s="1"/>
  <c r="P131" i="18" s="1"/>
  <c r="C30" i="18"/>
  <c r="P68" i="21"/>
  <c r="P67" i="21" s="1"/>
  <c r="K4" i="19"/>
  <c r="K160" i="19"/>
  <c r="K159" i="19" s="1"/>
  <c r="M127" i="17"/>
  <c r="G160" i="34"/>
  <c r="G159" i="34" s="1"/>
  <c r="G4" i="34"/>
  <c r="E160" i="17"/>
  <c r="E159" i="17" s="1"/>
  <c r="E4" i="17"/>
  <c r="C101" i="37"/>
  <c r="D162" i="37"/>
  <c r="C162" i="37" s="1"/>
  <c r="P162" i="37" s="1"/>
  <c r="C140" i="34"/>
  <c r="P140" i="34" s="1"/>
  <c r="P138" i="34" s="1"/>
  <c r="D138" i="34"/>
  <c r="C138" i="34" s="1"/>
  <c r="D129" i="37"/>
  <c r="C7" i="37"/>
  <c r="E4" i="33"/>
  <c r="C68" i="32"/>
  <c r="L127" i="29"/>
  <c r="N4" i="30"/>
  <c r="C129" i="28"/>
  <c r="P129" i="28" s="1"/>
  <c r="D162" i="26"/>
  <c r="C162" i="26" s="1"/>
  <c r="P162" i="26" s="1"/>
  <c r="C101" i="26"/>
  <c r="D162" i="28"/>
  <c r="C162" i="28" s="1"/>
  <c r="P162" i="28" s="1"/>
  <c r="C101" i="28"/>
  <c r="M160" i="25"/>
  <c r="M4" i="25"/>
  <c r="P144" i="25"/>
  <c r="P68" i="34"/>
  <c r="P67" i="34" s="1"/>
  <c r="P101" i="19"/>
  <c r="C80" i="16"/>
  <c r="D79" i="16"/>
  <c r="M6" i="24"/>
  <c r="C129" i="18"/>
  <c r="P129" i="18" s="1"/>
  <c r="K127" i="37"/>
  <c r="C68" i="21"/>
  <c r="C68" i="19"/>
  <c r="C80" i="36"/>
  <c r="D79" i="36"/>
  <c r="P165" i="34"/>
  <c r="F4" i="36"/>
  <c r="D79" i="15"/>
  <c r="P52" i="35"/>
  <c r="C129" i="15"/>
  <c r="P129" i="15" s="1"/>
  <c r="P52" i="33"/>
  <c r="K4" i="30"/>
  <c r="C139" i="32"/>
  <c r="P139" i="32" s="1"/>
  <c r="P138" i="32" s="1"/>
  <c r="D138" i="32"/>
  <c r="C138" i="32" s="1"/>
  <c r="N4" i="28"/>
  <c r="N160" i="28"/>
  <c r="N159" i="28" s="1"/>
  <c r="K127" i="29"/>
  <c r="D162" i="29"/>
  <c r="C162" i="29" s="1"/>
  <c r="P162" i="29" s="1"/>
  <c r="C101" i="29"/>
  <c r="C80" i="27"/>
  <c r="D79" i="27"/>
  <c r="E127" i="28"/>
  <c r="N160" i="18"/>
  <c r="N159" i="18" s="1"/>
  <c r="N160" i="16"/>
  <c r="N159" i="16" s="1"/>
  <c r="G127" i="28"/>
  <c r="N160" i="34"/>
  <c r="N159" i="34" s="1"/>
  <c r="N4" i="34"/>
  <c r="N160" i="36"/>
  <c r="N159" i="36" s="1"/>
  <c r="N4" i="36"/>
  <c r="D30" i="23"/>
  <c r="D131" i="23" s="1"/>
  <c r="C131" i="23" s="1"/>
  <c r="P131" i="23" s="1"/>
  <c r="P165" i="23"/>
  <c r="G4" i="23"/>
  <c r="D79" i="23"/>
  <c r="D136" i="23" s="1"/>
  <c r="C136" i="23" s="1"/>
  <c r="P136" i="23" s="1"/>
  <c r="K127" i="23"/>
  <c r="P144" i="23"/>
  <c r="C139" i="23"/>
  <c r="P139" i="23" s="1"/>
  <c r="P138" i="23" s="1"/>
  <c r="D138" i="23"/>
  <c r="C138" i="23" s="1"/>
  <c r="K160" i="23"/>
  <c r="K159" i="23" s="1"/>
  <c r="K4" i="23"/>
  <c r="M160" i="23"/>
  <c r="C68" i="23"/>
  <c r="P79" i="23"/>
  <c r="C129" i="23"/>
  <c r="P129" i="23" s="1"/>
  <c r="P101" i="23"/>
  <c r="C101" i="23"/>
  <c r="D162" i="23"/>
  <c r="C162" i="23" s="1"/>
  <c r="P162" i="23" s="1"/>
  <c r="F160" i="23"/>
  <c r="E66" i="22"/>
  <c r="AB2" i="40"/>
  <c r="AA2" i="2"/>
  <c r="AA2" i="3"/>
  <c r="G4" i="31" l="1"/>
  <c r="G128" i="58"/>
  <c r="N134" i="58"/>
  <c r="M6" i="57"/>
  <c r="K134" i="55"/>
  <c r="D6" i="33"/>
  <c r="D131" i="33"/>
  <c r="C131" i="33" s="1"/>
  <c r="L159" i="31"/>
  <c r="F159" i="23"/>
  <c r="X6" i="55"/>
  <c r="X160" i="55" s="1"/>
  <c r="X159" i="55" s="1"/>
  <c r="X16" i="44" s="1"/>
  <c r="N127" i="37"/>
  <c r="G4" i="26"/>
  <c r="G160" i="15"/>
  <c r="G159" i="15" s="1"/>
  <c r="K4" i="28"/>
  <c r="K6" i="58"/>
  <c r="M127" i="26"/>
  <c r="L4" i="25"/>
  <c r="F4" i="23"/>
  <c r="G160" i="33"/>
  <c r="G159" i="33" s="1"/>
  <c r="M159" i="25"/>
  <c r="D6" i="37"/>
  <c r="C6" i="37" s="1"/>
  <c r="K4" i="34"/>
  <c r="D66" i="24"/>
  <c r="C66" i="24" s="1"/>
  <c r="F159" i="18"/>
  <c r="F159" i="35"/>
  <c r="M4" i="34"/>
  <c r="L4" i="17"/>
  <c r="K4" i="27"/>
  <c r="K4" i="25"/>
  <c r="G4" i="36"/>
  <c r="M4" i="26"/>
  <c r="F127" i="25"/>
  <c r="M127" i="19"/>
  <c r="O128" i="57"/>
  <c r="X134" i="58"/>
  <c r="W6" i="57"/>
  <c r="W160" i="57" s="1"/>
  <c r="W159" i="57" s="1"/>
  <c r="W18" i="44" s="1"/>
  <c r="K134" i="56"/>
  <c r="V127" i="55"/>
  <c r="K66" i="55"/>
  <c r="K161" i="55" s="1"/>
  <c r="X66" i="56"/>
  <c r="X161" i="56" s="1"/>
  <c r="S134" i="57"/>
  <c r="R6" i="58"/>
  <c r="P128" i="58"/>
  <c r="P127" i="58" s="1"/>
  <c r="H128" i="55"/>
  <c r="Z6" i="58"/>
  <c r="Z160" i="58" s="1"/>
  <c r="M134" i="56"/>
  <c r="D6" i="58"/>
  <c r="P6" i="36"/>
  <c r="M127" i="25"/>
  <c r="N66" i="58"/>
  <c r="N161" i="58" s="1"/>
  <c r="V128" i="57"/>
  <c r="I6" i="55"/>
  <c r="Q66" i="58"/>
  <c r="Q161" i="58" s="1"/>
  <c r="F134" i="56"/>
  <c r="N159" i="17"/>
  <c r="K127" i="25"/>
  <c r="L4" i="31"/>
  <c r="D131" i="31"/>
  <c r="C131" i="31" s="1"/>
  <c r="P131" i="31" s="1"/>
  <c r="C30" i="31"/>
  <c r="Y128" i="57"/>
  <c r="M66" i="57"/>
  <c r="M161" i="57" s="1"/>
  <c r="G6" i="55"/>
  <c r="G160" i="55" s="1"/>
  <c r="Y128" i="56"/>
  <c r="N66" i="57"/>
  <c r="N161" i="57" s="1"/>
  <c r="F4" i="28"/>
  <c r="AA159" i="3"/>
  <c r="N4" i="26"/>
  <c r="F4" i="29"/>
  <c r="K4" i="37"/>
  <c r="L159" i="27"/>
  <c r="M159" i="35"/>
  <c r="F4" i="26"/>
  <c r="F160" i="14"/>
  <c r="F159" i="14" s="1"/>
  <c r="F4" i="17"/>
  <c r="N4" i="25"/>
  <c r="M159" i="19"/>
  <c r="L127" i="36"/>
  <c r="F159" i="15"/>
  <c r="F127" i="33"/>
  <c r="F159" i="27"/>
  <c r="U66" i="58"/>
  <c r="U161" i="58" s="1"/>
  <c r="Q134" i="55"/>
  <c r="Q127" i="55" s="1"/>
  <c r="D6" i="22"/>
  <c r="F128" i="56"/>
  <c r="F127" i="56" s="1"/>
  <c r="U66" i="56"/>
  <c r="U161" i="56" s="1"/>
  <c r="K128" i="57"/>
  <c r="P6" i="57"/>
  <c r="P160" i="57" s="1"/>
  <c r="Q66" i="56"/>
  <c r="Q161" i="56" s="1"/>
  <c r="X128" i="58"/>
  <c r="N134" i="55"/>
  <c r="L134" i="55"/>
  <c r="E6" i="57"/>
  <c r="E160" i="57" s="1"/>
  <c r="R134" i="55"/>
  <c r="P6" i="55"/>
  <c r="P160" i="55" s="1"/>
  <c r="F6" i="57"/>
  <c r="R66" i="55"/>
  <c r="R161" i="55" s="1"/>
  <c r="V6" i="57"/>
  <c r="V160" i="57" s="1"/>
  <c r="V159" i="57" s="1"/>
  <c r="V18" i="44" s="1"/>
  <c r="N127" i="17"/>
  <c r="V134" i="57"/>
  <c r="N4" i="29"/>
  <c r="K4" i="33"/>
  <c r="D136" i="30"/>
  <c r="C136" i="30" s="1"/>
  <c r="P136" i="30" s="1"/>
  <c r="F127" i="26"/>
  <c r="L4" i="23"/>
  <c r="H66" i="57"/>
  <c r="H161" i="57" s="1"/>
  <c r="C59" i="56"/>
  <c r="AE59" i="56" s="1"/>
  <c r="L66" i="57"/>
  <c r="L161" i="57" s="1"/>
  <c r="H66" i="55"/>
  <c r="H161" i="55" s="1"/>
  <c r="H66" i="58"/>
  <c r="H161" i="58" s="1"/>
  <c r="P134" i="57"/>
  <c r="N4" i="17"/>
  <c r="R4" i="58"/>
  <c r="D66" i="55"/>
  <c r="D161" i="55" s="1"/>
  <c r="O6" i="58"/>
  <c r="O160" i="58" s="1"/>
  <c r="O159" i="58" s="1"/>
  <c r="O19" i="44" s="1"/>
  <c r="O134" i="57"/>
  <c r="Y66" i="58"/>
  <c r="Y161" i="58" s="1"/>
  <c r="C90" i="56"/>
  <c r="I6" i="57"/>
  <c r="I160" i="57" s="1"/>
  <c r="L6" i="55"/>
  <c r="L160" i="55" s="1"/>
  <c r="L159" i="55" s="1"/>
  <c r="L16" i="44" s="1"/>
  <c r="Y134" i="56"/>
  <c r="G66" i="58"/>
  <c r="G161" i="58" s="1"/>
  <c r="L128" i="55"/>
  <c r="G134" i="58"/>
  <c r="K128" i="55"/>
  <c r="K127" i="55" s="1"/>
  <c r="C90" i="55"/>
  <c r="E134" i="56"/>
  <c r="Y128" i="55"/>
  <c r="Y127" i="55" s="1"/>
  <c r="U127" i="58"/>
  <c r="D136" i="35"/>
  <c r="C136" i="35" s="1"/>
  <c r="P136" i="35" s="1"/>
  <c r="N4" i="37"/>
  <c r="D134" i="58"/>
  <c r="K4" i="29"/>
  <c r="C79" i="33"/>
  <c r="H134" i="58"/>
  <c r="H127" i="58" s="1"/>
  <c r="Y6" i="58"/>
  <c r="Y160" i="58" s="1"/>
  <c r="J134" i="55"/>
  <c r="W134" i="55"/>
  <c r="W127" i="55" s="1"/>
  <c r="N6" i="58"/>
  <c r="N160" i="58" s="1"/>
  <c r="C79" i="23"/>
  <c r="F127" i="16"/>
  <c r="D131" i="32"/>
  <c r="C131" i="32" s="1"/>
  <c r="P131" i="32" s="1"/>
  <c r="P128" i="32" s="1"/>
  <c r="F4" i="33"/>
  <c r="N4" i="27"/>
  <c r="N134" i="56"/>
  <c r="N127" i="56" s="1"/>
  <c r="I66" i="55"/>
  <c r="I161" i="55" s="1"/>
  <c r="F4" i="24"/>
  <c r="L4" i="30"/>
  <c r="G4" i="30"/>
  <c r="F134" i="55"/>
  <c r="L134" i="57"/>
  <c r="L127" i="57" s="1"/>
  <c r="D6" i="15"/>
  <c r="D160" i="15" s="1"/>
  <c r="M4" i="35"/>
  <c r="F159" i="20"/>
  <c r="F159" i="26"/>
  <c r="D136" i="28"/>
  <c r="C136" i="28" s="1"/>
  <c r="P136" i="28" s="1"/>
  <c r="M159" i="20"/>
  <c r="F159" i="17"/>
  <c r="L4" i="28"/>
  <c r="K4" i="36"/>
  <c r="M4" i="31"/>
  <c r="M4" i="29"/>
  <c r="F4" i="15"/>
  <c r="F159" i="33"/>
  <c r="F4" i="27"/>
  <c r="C90" i="57"/>
  <c r="C79" i="57" s="1"/>
  <c r="W128" i="57"/>
  <c r="W127" i="57" s="1"/>
  <c r="T134" i="56"/>
  <c r="K66" i="22"/>
  <c r="X127" i="55"/>
  <c r="G134" i="57"/>
  <c r="K6" i="57"/>
  <c r="K160" i="57" s="1"/>
  <c r="N134" i="57"/>
  <c r="H134" i="55"/>
  <c r="S66" i="56"/>
  <c r="S161" i="56" s="1"/>
  <c r="L129" i="58"/>
  <c r="L128" i="58" s="1"/>
  <c r="Z128" i="56"/>
  <c r="P128" i="57"/>
  <c r="P66" i="58"/>
  <c r="P161" i="58" s="1"/>
  <c r="Q134" i="56"/>
  <c r="N66" i="55"/>
  <c r="N161" i="55" s="1"/>
  <c r="O66" i="57"/>
  <c r="O161" i="57" s="1"/>
  <c r="Y134" i="58"/>
  <c r="U128" i="57"/>
  <c r="G128" i="55"/>
  <c r="Y66" i="56"/>
  <c r="Y161" i="56" s="1"/>
  <c r="J66" i="55"/>
  <c r="J161" i="55" s="1"/>
  <c r="K6" i="55"/>
  <c r="K4" i="55" s="1"/>
  <c r="O134" i="58"/>
  <c r="O127" i="58" s="1"/>
  <c r="W66" i="55"/>
  <c r="W161" i="55" s="1"/>
  <c r="N128" i="58"/>
  <c r="N127" i="58" s="1"/>
  <c r="F66" i="55"/>
  <c r="F161" i="55" s="1"/>
  <c r="G160" i="17"/>
  <c r="G159" i="17" s="1"/>
  <c r="G4" i="17"/>
  <c r="F4" i="16"/>
  <c r="K159" i="17"/>
  <c r="U134" i="56"/>
  <c r="V66" i="55"/>
  <c r="V161" i="55" s="1"/>
  <c r="V66" i="58"/>
  <c r="V161" i="58" s="1"/>
  <c r="U6" i="57"/>
  <c r="U160" i="57" s="1"/>
  <c r="K134" i="58"/>
  <c r="K127" i="58" s="1"/>
  <c r="L159" i="28"/>
  <c r="I128" i="57"/>
  <c r="P66" i="57"/>
  <c r="P161" i="57" s="1"/>
  <c r="F6" i="56"/>
  <c r="F160" i="56" s="1"/>
  <c r="F159" i="56" s="1"/>
  <c r="F17" i="44" s="1"/>
  <c r="Y128" i="58"/>
  <c r="Q66" i="57"/>
  <c r="Q161" i="57" s="1"/>
  <c r="Q135" i="57"/>
  <c r="Q134" i="57" s="1"/>
  <c r="P128" i="28"/>
  <c r="L4" i="27"/>
  <c r="D66" i="30"/>
  <c r="D161" i="30" s="1"/>
  <c r="C161" i="30" s="1"/>
  <c r="P161" i="30" s="1"/>
  <c r="F159" i="28"/>
  <c r="L159" i="30"/>
  <c r="L127" i="35"/>
  <c r="L159" i="32"/>
  <c r="Q128" i="57"/>
  <c r="S66" i="58"/>
  <c r="S161" i="58" s="1"/>
  <c r="G134" i="56"/>
  <c r="G127" i="56" s="1"/>
  <c r="P66" i="56"/>
  <c r="P161" i="56" s="1"/>
  <c r="I134" i="55"/>
  <c r="I127" i="55" s="1"/>
  <c r="H134" i="56"/>
  <c r="H127" i="56" s="1"/>
  <c r="G66" i="57"/>
  <c r="G161" i="57" s="1"/>
  <c r="D66" i="56"/>
  <c r="D161" i="56" s="1"/>
  <c r="Y6" i="56"/>
  <c r="Y160" i="56" s="1"/>
  <c r="V66" i="56"/>
  <c r="V161" i="56" s="1"/>
  <c r="R134" i="58"/>
  <c r="K128" i="56"/>
  <c r="E128" i="58"/>
  <c r="D128" i="58"/>
  <c r="G159" i="20"/>
  <c r="Z134" i="56"/>
  <c r="J66" i="56"/>
  <c r="J161" i="56" s="1"/>
  <c r="V134" i="58"/>
  <c r="D134" i="55"/>
  <c r="D127" i="55" s="1"/>
  <c r="D66" i="58"/>
  <c r="D161" i="58" s="1"/>
  <c r="Y6" i="55"/>
  <c r="Y4" i="55" s="1"/>
  <c r="R127" i="58"/>
  <c r="M135" i="23"/>
  <c r="M134" i="23" s="1"/>
  <c r="M127" i="23" s="1"/>
  <c r="M134" i="57"/>
  <c r="M127" i="57" s="1"/>
  <c r="R127" i="56"/>
  <c r="N66" i="56"/>
  <c r="N161" i="56" s="1"/>
  <c r="C59" i="55"/>
  <c r="AE59" i="55" s="1"/>
  <c r="L134" i="58"/>
  <c r="U6" i="56"/>
  <c r="U160" i="56" s="1"/>
  <c r="L159" i="23"/>
  <c r="Q127" i="58"/>
  <c r="E66" i="55"/>
  <c r="E161" i="55" s="1"/>
  <c r="J134" i="58"/>
  <c r="J127" i="58" s="1"/>
  <c r="G66" i="55"/>
  <c r="G161" i="55" s="1"/>
  <c r="O128" i="56"/>
  <c r="O127" i="56" s="1"/>
  <c r="T134" i="55"/>
  <c r="Z66" i="58"/>
  <c r="Z161" i="58" s="1"/>
  <c r="Z66" i="55"/>
  <c r="Z161" i="55" s="1"/>
  <c r="Y134" i="57"/>
  <c r="Y66" i="57"/>
  <c r="Y161" i="57" s="1"/>
  <c r="X66" i="57"/>
  <c r="X161" i="57" s="1"/>
  <c r="W66" i="58"/>
  <c r="W161" i="58" s="1"/>
  <c r="P6" i="32"/>
  <c r="P66" i="33"/>
  <c r="P6" i="17"/>
  <c r="P66" i="36"/>
  <c r="P6" i="21"/>
  <c r="M161" i="23"/>
  <c r="M159" i="23" s="1"/>
  <c r="M4" i="23"/>
  <c r="K135" i="57"/>
  <c r="K134" i="57" s="1"/>
  <c r="K127" i="57" s="1"/>
  <c r="K66" i="57"/>
  <c r="K161" i="57" s="1"/>
  <c r="H160" i="56"/>
  <c r="N160" i="56"/>
  <c r="C139" i="58"/>
  <c r="AE102" i="58"/>
  <c r="C101" i="58"/>
  <c r="C52" i="55"/>
  <c r="C135" i="55"/>
  <c r="AE67" i="55"/>
  <c r="J160" i="58"/>
  <c r="M4" i="55"/>
  <c r="M160" i="55"/>
  <c r="M159" i="55" s="1"/>
  <c r="M16" i="44" s="1"/>
  <c r="X129" i="56"/>
  <c r="X128" i="56" s="1"/>
  <c r="X127" i="56" s="1"/>
  <c r="X6" i="56"/>
  <c r="Z134" i="57"/>
  <c r="I160" i="56"/>
  <c r="R160" i="56"/>
  <c r="R159" i="56" s="1"/>
  <c r="R17" i="44" s="1"/>
  <c r="R4" i="56"/>
  <c r="C7" i="57"/>
  <c r="C80" i="55"/>
  <c r="O160" i="55"/>
  <c r="O159" i="55" s="1"/>
  <c r="O16" i="44" s="1"/>
  <c r="O4" i="55"/>
  <c r="L129" i="56"/>
  <c r="L128" i="56" s="1"/>
  <c r="L6" i="56"/>
  <c r="M129" i="56"/>
  <c r="M128" i="56" s="1"/>
  <c r="M6" i="56"/>
  <c r="H160" i="55"/>
  <c r="AA161" i="57"/>
  <c r="AA159" i="57" s="1"/>
  <c r="AA18" i="44" s="1"/>
  <c r="AA4" i="57"/>
  <c r="U135" i="57"/>
  <c r="U134" i="57" s="1"/>
  <c r="U66" i="57"/>
  <c r="U161" i="57" s="1"/>
  <c r="Z6" i="57"/>
  <c r="Z129" i="57"/>
  <c r="Z128" i="57" s="1"/>
  <c r="G160" i="58"/>
  <c r="D160" i="58"/>
  <c r="C130" i="56"/>
  <c r="C80" i="58"/>
  <c r="Q4" i="55"/>
  <c r="Q160" i="55"/>
  <c r="Q159" i="55" s="1"/>
  <c r="Q16" i="44" s="1"/>
  <c r="J160" i="56"/>
  <c r="J4" i="56"/>
  <c r="M129" i="58"/>
  <c r="M128" i="58" s="1"/>
  <c r="M6" i="58"/>
  <c r="X160" i="58"/>
  <c r="X159" i="58" s="1"/>
  <c r="X19" i="44" s="1"/>
  <c r="X4" i="58"/>
  <c r="D160" i="55"/>
  <c r="D4" i="55"/>
  <c r="I160" i="55"/>
  <c r="H160" i="57"/>
  <c r="H159" i="57" s="1"/>
  <c r="H18" i="44" s="1"/>
  <c r="W6" i="56"/>
  <c r="T134" i="58"/>
  <c r="U66" i="55"/>
  <c r="U161" i="55" s="1"/>
  <c r="M134" i="58"/>
  <c r="W160" i="58"/>
  <c r="E134" i="58"/>
  <c r="F134" i="57"/>
  <c r="F127" i="57" s="1"/>
  <c r="N159" i="29"/>
  <c r="L159" i="17"/>
  <c r="P131" i="33"/>
  <c r="N159" i="32"/>
  <c r="C139" i="57"/>
  <c r="C101" i="57"/>
  <c r="AE102" i="57"/>
  <c r="U160" i="58"/>
  <c r="U159" i="58" s="1"/>
  <c r="U19" i="44" s="1"/>
  <c r="K160" i="58"/>
  <c r="S66" i="57"/>
  <c r="S161" i="57" s="1"/>
  <c r="K66" i="58"/>
  <c r="K161" i="58" s="1"/>
  <c r="U160" i="55"/>
  <c r="C130" i="55"/>
  <c r="C34" i="55"/>
  <c r="R135" i="57"/>
  <c r="R134" i="57" s="1"/>
  <c r="R66" i="57"/>
  <c r="R161" i="57" s="1"/>
  <c r="Q6" i="57"/>
  <c r="J6" i="57"/>
  <c r="D160" i="56"/>
  <c r="AE102" i="55"/>
  <c r="C139" i="55"/>
  <c r="C101" i="55"/>
  <c r="I129" i="58"/>
  <c r="I128" i="58" s="1"/>
  <c r="I6" i="58"/>
  <c r="Y6" i="57"/>
  <c r="G66" i="56"/>
  <c r="G161" i="56" s="1"/>
  <c r="F160" i="57"/>
  <c r="P66" i="55"/>
  <c r="P161" i="55" s="1"/>
  <c r="D66" i="22"/>
  <c r="D4" i="22" s="1"/>
  <c r="C68" i="57"/>
  <c r="C34" i="58"/>
  <c r="C59" i="58"/>
  <c r="AA161" i="58"/>
  <c r="AA159" i="58" s="1"/>
  <c r="AA19" i="44" s="1"/>
  <c r="AA4" i="58"/>
  <c r="P160" i="58"/>
  <c r="N129" i="55"/>
  <c r="N128" i="55" s="1"/>
  <c r="N127" i="55" s="1"/>
  <c r="N6" i="55"/>
  <c r="F129" i="55"/>
  <c r="F128" i="55" s="1"/>
  <c r="F6" i="55"/>
  <c r="L134" i="56"/>
  <c r="C140" i="57"/>
  <c r="AE140" i="57" s="1"/>
  <c r="AE106" i="57"/>
  <c r="G160" i="56"/>
  <c r="J134" i="56"/>
  <c r="J127" i="56" s="1"/>
  <c r="Z134" i="58"/>
  <c r="Z127" i="58" s="1"/>
  <c r="AE67" i="58"/>
  <c r="C135" i="58"/>
  <c r="P134" i="56"/>
  <c r="P127" i="56" s="1"/>
  <c r="J129" i="55"/>
  <c r="J128" i="55" s="1"/>
  <c r="J127" i="55" s="1"/>
  <c r="J6" i="55"/>
  <c r="C7" i="56"/>
  <c r="C52" i="57"/>
  <c r="V4" i="57"/>
  <c r="X129" i="57"/>
  <c r="X128" i="57" s="1"/>
  <c r="X6" i="57"/>
  <c r="H127" i="57"/>
  <c r="W128" i="56"/>
  <c r="W127" i="56" s="1"/>
  <c r="M160" i="57"/>
  <c r="M4" i="57"/>
  <c r="L66" i="56"/>
  <c r="L161" i="56" s="1"/>
  <c r="U134" i="55"/>
  <c r="U127" i="55" s="1"/>
  <c r="D134" i="56"/>
  <c r="D127" i="56" s="1"/>
  <c r="J66" i="58"/>
  <c r="J161" i="58" s="1"/>
  <c r="X134" i="57"/>
  <c r="G134" i="55"/>
  <c r="G127" i="55" s="1"/>
  <c r="L66" i="58"/>
  <c r="L161" i="58" s="1"/>
  <c r="I134" i="58"/>
  <c r="U128" i="56"/>
  <c r="E6" i="58"/>
  <c r="AA161" i="56"/>
  <c r="AA159" i="56" s="1"/>
  <c r="AA17" i="44" s="1"/>
  <c r="AA4" i="56"/>
  <c r="V129" i="58"/>
  <c r="V128" i="58" s="1"/>
  <c r="V6" i="58"/>
  <c r="AE106" i="55"/>
  <c r="C140" i="55"/>
  <c r="AE140" i="55" s="1"/>
  <c r="W4" i="57"/>
  <c r="V160" i="56"/>
  <c r="V160" i="55"/>
  <c r="C7" i="58"/>
  <c r="C135" i="56"/>
  <c r="AE67" i="56"/>
  <c r="L160" i="57"/>
  <c r="C130" i="57"/>
  <c r="G6" i="57"/>
  <c r="P134" i="55"/>
  <c r="P127" i="55" s="1"/>
  <c r="L160" i="58"/>
  <c r="T66" i="56"/>
  <c r="T161" i="56" s="1"/>
  <c r="R129" i="55"/>
  <c r="R128" i="55" s="1"/>
  <c r="R6" i="55"/>
  <c r="C130" i="58"/>
  <c r="R160" i="58"/>
  <c r="R159" i="58" s="1"/>
  <c r="R19" i="44" s="1"/>
  <c r="F129" i="58"/>
  <c r="F128" i="58" s="1"/>
  <c r="F127" i="58" s="1"/>
  <c r="F6" i="58"/>
  <c r="R129" i="57"/>
  <c r="R128" i="57" s="1"/>
  <c r="R6" i="57"/>
  <c r="N129" i="57"/>
  <c r="N128" i="57" s="1"/>
  <c r="N6" i="57"/>
  <c r="J135" i="57"/>
  <c r="J134" i="57" s="1"/>
  <c r="J66" i="57"/>
  <c r="J161" i="57" s="1"/>
  <c r="E66" i="57"/>
  <c r="E161" i="57" s="1"/>
  <c r="C7" i="55"/>
  <c r="Q160" i="58"/>
  <c r="Q159" i="58" s="1"/>
  <c r="Q19" i="44" s="1"/>
  <c r="L4" i="55"/>
  <c r="C52" i="58"/>
  <c r="V127" i="57"/>
  <c r="C140" i="56"/>
  <c r="AE140" i="56" s="1"/>
  <c r="AE106" i="56"/>
  <c r="D160" i="57"/>
  <c r="K160" i="55"/>
  <c r="K159" i="55" s="1"/>
  <c r="K16" i="44" s="1"/>
  <c r="H66" i="56"/>
  <c r="H161" i="56" s="1"/>
  <c r="I66" i="58"/>
  <c r="I161" i="58" s="1"/>
  <c r="D128" i="18"/>
  <c r="C128" i="18" s="1"/>
  <c r="M4" i="30"/>
  <c r="G4" i="20"/>
  <c r="N159" i="27"/>
  <c r="K4" i="31"/>
  <c r="P127" i="53"/>
  <c r="P66" i="35"/>
  <c r="O160" i="57"/>
  <c r="C34" i="57"/>
  <c r="E129" i="56"/>
  <c r="E128" i="56" s="1"/>
  <c r="E6" i="56"/>
  <c r="J128" i="57"/>
  <c r="D135" i="57"/>
  <c r="D134" i="57" s="1"/>
  <c r="D127" i="57" s="1"/>
  <c r="D66" i="57"/>
  <c r="D161" i="57" s="1"/>
  <c r="C139" i="56"/>
  <c r="AE102" i="56"/>
  <c r="C101" i="56"/>
  <c r="Z129" i="55"/>
  <c r="Z128" i="55" s="1"/>
  <c r="Z127" i="55" s="1"/>
  <c r="Z6" i="55"/>
  <c r="Z66" i="57"/>
  <c r="Z161" i="57" s="1"/>
  <c r="F66" i="57"/>
  <c r="F161" i="57" s="1"/>
  <c r="G128" i="57"/>
  <c r="W160" i="55"/>
  <c r="E66" i="56"/>
  <c r="E161" i="56" s="1"/>
  <c r="M127" i="55"/>
  <c r="O127" i="55"/>
  <c r="K160" i="56"/>
  <c r="K159" i="56" s="1"/>
  <c r="K17" i="44" s="1"/>
  <c r="K4" i="56"/>
  <c r="C52" i="56"/>
  <c r="Z6" i="56"/>
  <c r="C90" i="58"/>
  <c r="AE90" i="58" s="1"/>
  <c r="E160" i="55"/>
  <c r="E159" i="55" s="1"/>
  <c r="E16" i="44" s="1"/>
  <c r="I134" i="56"/>
  <c r="I127" i="56" s="1"/>
  <c r="Q129" i="56"/>
  <c r="Q128" i="56" s="1"/>
  <c r="Q6" i="56"/>
  <c r="V134" i="56"/>
  <c r="V127" i="56" s="1"/>
  <c r="E134" i="57"/>
  <c r="E127" i="57" s="1"/>
  <c r="C34" i="56"/>
  <c r="C140" i="58"/>
  <c r="AE140" i="58" s="1"/>
  <c r="AE106" i="58"/>
  <c r="C80" i="56"/>
  <c r="P160" i="56"/>
  <c r="C59" i="57"/>
  <c r="I67" i="57"/>
  <c r="I66" i="57" s="1"/>
  <c r="I161" i="57" s="1"/>
  <c r="AA161" i="55"/>
  <c r="AA159" i="55" s="1"/>
  <c r="AA16" i="44" s="1"/>
  <c r="AA4" i="55"/>
  <c r="W134" i="58"/>
  <c r="W127" i="58" s="1"/>
  <c r="T66" i="58"/>
  <c r="T161" i="58" s="1"/>
  <c r="I66" i="56"/>
  <c r="I161" i="56" s="1"/>
  <c r="E134" i="55"/>
  <c r="E127" i="55" s="1"/>
  <c r="M66" i="58"/>
  <c r="M161" i="58" s="1"/>
  <c r="O4" i="58"/>
  <c r="O6" i="56"/>
  <c r="E66" i="58"/>
  <c r="E161" i="58" s="1"/>
  <c r="T66" i="55"/>
  <c r="T161" i="55" s="1"/>
  <c r="H160" i="58"/>
  <c r="E4" i="30"/>
  <c r="P66" i="20"/>
  <c r="P2" i="53"/>
  <c r="P6" i="23"/>
  <c r="P6" i="20"/>
  <c r="P6" i="27"/>
  <c r="P6" i="29"/>
  <c r="P67" i="37"/>
  <c r="P66" i="37" s="1"/>
  <c r="P67" i="27"/>
  <c r="P128" i="27"/>
  <c r="P66" i="28"/>
  <c r="P67" i="15"/>
  <c r="P66" i="15" s="1"/>
  <c r="F4" i="19"/>
  <c r="N159" i="37"/>
  <c r="M4" i="28"/>
  <c r="M159" i="30"/>
  <c r="P6" i="16"/>
  <c r="P6" i="19"/>
  <c r="P66" i="29"/>
  <c r="P128" i="15"/>
  <c r="C128" i="53"/>
  <c r="D127" i="53"/>
  <c r="C127" i="53" s="1"/>
  <c r="D159" i="53"/>
  <c r="C159" i="53" s="1"/>
  <c r="C160" i="53"/>
  <c r="P160" i="53" s="1"/>
  <c r="P159" i="53" s="1"/>
  <c r="C30" i="29"/>
  <c r="C6" i="26"/>
  <c r="L4" i="37"/>
  <c r="N159" i="33"/>
  <c r="C30" i="15"/>
  <c r="D131" i="26"/>
  <c r="N4" i="20"/>
  <c r="M4" i="20"/>
  <c r="D131" i="29"/>
  <c r="C131" i="29" s="1"/>
  <c r="P131" i="29" s="1"/>
  <c r="L4" i="32"/>
  <c r="P128" i="23"/>
  <c r="N4" i="33"/>
  <c r="M159" i="28"/>
  <c r="L159" i="37"/>
  <c r="F159" i="19"/>
  <c r="P66" i="31"/>
  <c r="L159" i="33"/>
  <c r="N159" i="20"/>
  <c r="M159" i="27"/>
  <c r="P66" i="17"/>
  <c r="P6" i="26"/>
  <c r="D6" i="14"/>
  <c r="C30" i="14"/>
  <c r="D131" i="14"/>
  <c r="N4" i="23"/>
  <c r="D135" i="35"/>
  <c r="C135" i="35" s="1"/>
  <c r="P135" i="35" s="1"/>
  <c r="C6" i="32"/>
  <c r="D6" i="23"/>
  <c r="C6" i="23" s="1"/>
  <c r="N159" i="23"/>
  <c r="P6" i="14"/>
  <c r="P6" i="31"/>
  <c r="D66" i="35"/>
  <c r="D161" i="35" s="1"/>
  <c r="C161" i="35" s="1"/>
  <c r="P161" i="35" s="1"/>
  <c r="L4" i="35"/>
  <c r="P6" i="25"/>
  <c r="L159" i="35"/>
  <c r="C30" i="23"/>
  <c r="P66" i="24"/>
  <c r="P66" i="14"/>
  <c r="C30" i="26"/>
  <c r="M4" i="27"/>
  <c r="C30" i="32"/>
  <c r="P66" i="16"/>
  <c r="P66" i="19"/>
  <c r="D128" i="15"/>
  <c r="C128" i="15" s="1"/>
  <c r="P6" i="37"/>
  <c r="L4" i="34"/>
  <c r="L159" i="34"/>
  <c r="P6" i="30"/>
  <c r="C79" i="15"/>
  <c r="D136" i="15"/>
  <c r="C136" i="15" s="1"/>
  <c r="P136" i="15" s="1"/>
  <c r="D135" i="21"/>
  <c r="C67" i="21"/>
  <c r="D4" i="21"/>
  <c r="C4" i="21" s="1"/>
  <c r="K159" i="35"/>
  <c r="D160" i="25"/>
  <c r="C6" i="25"/>
  <c r="P66" i="30"/>
  <c r="D136" i="27"/>
  <c r="C136" i="27" s="1"/>
  <c r="P136" i="27" s="1"/>
  <c r="C79" i="27"/>
  <c r="D135" i="19"/>
  <c r="C67" i="19"/>
  <c r="D136" i="16"/>
  <c r="C136" i="16" s="1"/>
  <c r="P136" i="16" s="1"/>
  <c r="C79" i="16"/>
  <c r="C67" i="32"/>
  <c r="D66" i="32"/>
  <c r="D135" i="32"/>
  <c r="C129" i="21"/>
  <c r="P129" i="21" s="1"/>
  <c r="D136" i="31"/>
  <c r="C136" i="31" s="1"/>
  <c r="P136" i="31" s="1"/>
  <c r="C79" i="31"/>
  <c r="D136" i="21"/>
  <c r="C136" i="21" s="1"/>
  <c r="P136" i="21" s="1"/>
  <c r="C79" i="21"/>
  <c r="C79" i="25"/>
  <c r="D136" i="25"/>
  <c r="C136" i="25" s="1"/>
  <c r="P136" i="25" s="1"/>
  <c r="C129" i="25"/>
  <c r="P129" i="25" s="1"/>
  <c r="C6" i="15"/>
  <c r="D160" i="28"/>
  <c r="C6" i="28"/>
  <c r="C6" i="36"/>
  <c r="D160" i="36"/>
  <c r="C30" i="16"/>
  <c r="D131" i="16"/>
  <c r="C131" i="16" s="1"/>
  <c r="P131" i="16" s="1"/>
  <c r="C6" i="30"/>
  <c r="D160" i="30"/>
  <c r="D160" i="29"/>
  <c r="C6" i="29"/>
  <c r="C79" i="32"/>
  <c r="D136" i="32"/>
  <c r="C136" i="32" s="1"/>
  <c r="P136" i="32" s="1"/>
  <c r="P6" i="18"/>
  <c r="C129" i="31"/>
  <c r="P129" i="31" s="1"/>
  <c r="D136" i="26"/>
  <c r="C136" i="26" s="1"/>
  <c r="P136" i="26" s="1"/>
  <c r="C79" i="26"/>
  <c r="C160" i="26"/>
  <c r="P160" i="26" s="1"/>
  <c r="P66" i="26"/>
  <c r="D128" i="28"/>
  <c r="D128" i="37"/>
  <c r="C129" i="37"/>
  <c r="P129" i="37" s="1"/>
  <c r="P128" i="37" s="1"/>
  <c r="C6" i="21"/>
  <c r="D160" i="21"/>
  <c r="C67" i="37"/>
  <c r="D66" i="37"/>
  <c r="D4" i="37" s="1"/>
  <c r="C4" i="37" s="1"/>
  <c r="D135" i="37"/>
  <c r="D131" i="21"/>
  <c r="C131" i="21" s="1"/>
  <c r="P131" i="21" s="1"/>
  <c r="C30" i="21"/>
  <c r="C135" i="24"/>
  <c r="P135" i="24" s="1"/>
  <c r="P134" i="24" s="1"/>
  <c r="D134" i="24"/>
  <c r="C134" i="24" s="1"/>
  <c r="K4" i="35"/>
  <c r="P6" i="35"/>
  <c r="C79" i="18"/>
  <c r="D136" i="18"/>
  <c r="C136" i="18" s="1"/>
  <c r="P136" i="18" s="1"/>
  <c r="C129" i="20"/>
  <c r="P129" i="20" s="1"/>
  <c r="P128" i="20" s="1"/>
  <c r="P6" i="34"/>
  <c r="D131" i="35"/>
  <c r="C131" i="35" s="1"/>
  <c r="P131" i="35" s="1"/>
  <c r="C30" i="35"/>
  <c r="C67" i="33"/>
  <c r="D66" i="33"/>
  <c r="D135" i="33"/>
  <c r="P6" i="24"/>
  <c r="C129" i="29"/>
  <c r="P129" i="29" s="1"/>
  <c r="D131" i="25"/>
  <c r="C131" i="25" s="1"/>
  <c r="P131" i="25" s="1"/>
  <c r="C30" i="25"/>
  <c r="D131" i="36"/>
  <c r="C131" i="36" s="1"/>
  <c r="P131" i="36" s="1"/>
  <c r="C30" i="36"/>
  <c r="D136" i="19"/>
  <c r="C136" i="19" s="1"/>
  <c r="P136" i="19" s="1"/>
  <c r="C79" i="19"/>
  <c r="L4" i="33"/>
  <c r="L160" i="24"/>
  <c r="L159" i="24" s="1"/>
  <c r="L4" i="24"/>
  <c r="D136" i="14"/>
  <c r="C136" i="14" s="1"/>
  <c r="P136" i="14" s="1"/>
  <c r="C79" i="14"/>
  <c r="D160" i="17"/>
  <c r="C6" i="17"/>
  <c r="D6" i="35"/>
  <c r="C67" i="15"/>
  <c r="D66" i="15"/>
  <c r="D135" i="15"/>
  <c r="D135" i="31"/>
  <c r="D66" i="31"/>
  <c r="D4" i="31" s="1"/>
  <c r="C4" i="31" s="1"/>
  <c r="C67" i="31"/>
  <c r="C79" i="37"/>
  <c r="D136" i="37"/>
  <c r="C136" i="37" s="1"/>
  <c r="P136" i="37" s="1"/>
  <c r="D131" i="24"/>
  <c r="C30" i="24"/>
  <c r="D6" i="24"/>
  <c r="D131" i="17"/>
  <c r="C131" i="17" s="1"/>
  <c r="P131" i="17" s="1"/>
  <c r="C30" i="17"/>
  <c r="C79" i="29"/>
  <c r="D136" i="29"/>
  <c r="C136" i="29" s="1"/>
  <c r="P136" i="29" s="1"/>
  <c r="P66" i="32"/>
  <c r="C67" i="18"/>
  <c r="D135" i="18"/>
  <c r="P128" i="18"/>
  <c r="C67" i="20"/>
  <c r="D4" i="20"/>
  <c r="C4" i="20" s="1"/>
  <c r="C6" i="31"/>
  <c r="D160" i="31"/>
  <c r="D128" i="33"/>
  <c r="C129" i="33"/>
  <c r="P129" i="33" s="1"/>
  <c r="D135" i="16"/>
  <c r="C67" i="16"/>
  <c r="D66" i="16"/>
  <c r="D136" i="36"/>
  <c r="C136" i="36" s="1"/>
  <c r="P136" i="36" s="1"/>
  <c r="C79" i="36"/>
  <c r="C79" i="20"/>
  <c r="C136" i="20"/>
  <c r="P136" i="20" s="1"/>
  <c r="D131" i="19"/>
  <c r="C30" i="19"/>
  <c r="C129" i="16"/>
  <c r="P129" i="16" s="1"/>
  <c r="C67" i="29"/>
  <c r="D66" i="29"/>
  <c r="D4" i="29" s="1"/>
  <c r="C4" i="29" s="1"/>
  <c r="D135" i="29"/>
  <c r="C129" i="30"/>
  <c r="P129" i="30" s="1"/>
  <c r="C135" i="30"/>
  <c r="P135" i="30" s="1"/>
  <c r="C129" i="35"/>
  <c r="P129" i="35" s="1"/>
  <c r="P6" i="33"/>
  <c r="D136" i="17"/>
  <c r="C136" i="17" s="1"/>
  <c r="P136" i="17" s="1"/>
  <c r="C79" i="17"/>
  <c r="D135" i="34"/>
  <c r="C67" i="34"/>
  <c r="D66" i="34"/>
  <c r="L4" i="36"/>
  <c r="M160" i="24"/>
  <c r="M159" i="24" s="1"/>
  <c r="M4" i="24"/>
  <c r="P66" i="34"/>
  <c r="D160" i="37"/>
  <c r="P66" i="21"/>
  <c r="D135" i="25"/>
  <c r="D66" i="25"/>
  <c r="D4" i="25" s="1"/>
  <c r="C4" i="25" s="1"/>
  <c r="C67" i="25"/>
  <c r="D161" i="24"/>
  <c r="C161" i="24" s="1"/>
  <c r="P161" i="24" s="1"/>
  <c r="D135" i="17"/>
  <c r="D66" i="17"/>
  <c r="C67" i="17"/>
  <c r="C160" i="18"/>
  <c r="P160" i="18" s="1"/>
  <c r="D6" i="16"/>
  <c r="D160" i="20"/>
  <c r="C6" i="20"/>
  <c r="D131" i="34"/>
  <c r="C30" i="34"/>
  <c r="D6" i="34"/>
  <c r="C129" i="36"/>
  <c r="P129" i="36" s="1"/>
  <c r="D135" i="36"/>
  <c r="C67" i="36"/>
  <c r="D66" i="36"/>
  <c r="D4" i="36" s="1"/>
  <c r="C4" i="36" s="1"/>
  <c r="D160" i="27"/>
  <c r="C6" i="27"/>
  <c r="D135" i="14"/>
  <c r="D66" i="14"/>
  <c r="C67" i="14"/>
  <c r="C67" i="28"/>
  <c r="D66" i="28"/>
  <c r="D4" i="28" s="1"/>
  <c r="C4" i="28" s="1"/>
  <c r="D135" i="28"/>
  <c r="C129" i="17"/>
  <c r="P129" i="17" s="1"/>
  <c r="D136" i="34"/>
  <c r="C136" i="34" s="1"/>
  <c r="P136" i="34" s="1"/>
  <c r="C79" i="34"/>
  <c r="D135" i="27"/>
  <c r="D66" i="27"/>
  <c r="C67" i="27"/>
  <c r="C30" i="30"/>
  <c r="D131" i="30"/>
  <c r="C131" i="30" s="1"/>
  <c r="P131" i="30" s="1"/>
  <c r="P66" i="18"/>
  <c r="D128" i="27"/>
  <c r="L159" i="36"/>
  <c r="P66" i="25"/>
  <c r="D160" i="33"/>
  <c r="C6" i="33"/>
  <c r="D135" i="26"/>
  <c r="D66" i="26"/>
  <c r="C67" i="26"/>
  <c r="C160" i="32"/>
  <c r="P160" i="32" s="1"/>
  <c r="P66" i="23"/>
  <c r="D66" i="23"/>
  <c r="D135" i="23"/>
  <c r="C67" i="23"/>
  <c r="D128" i="23"/>
  <c r="X4" i="55" l="1"/>
  <c r="N159" i="58"/>
  <c r="N19" i="44" s="1"/>
  <c r="X127" i="58"/>
  <c r="P4" i="36"/>
  <c r="D128" i="31"/>
  <c r="G127" i="58"/>
  <c r="M127" i="56"/>
  <c r="Y127" i="57"/>
  <c r="Y159" i="58"/>
  <c r="Y19" i="44" s="1"/>
  <c r="L127" i="55"/>
  <c r="P134" i="35"/>
  <c r="Q4" i="58"/>
  <c r="R127" i="55"/>
  <c r="L159" i="57"/>
  <c r="L18" i="44" s="1"/>
  <c r="V4" i="55"/>
  <c r="M159" i="57"/>
  <c r="M18" i="44" s="1"/>
  <c r="F127" i="55"/>
  <c r="U4" i="58"/>
  <c r="H4" i="57"/>
  <c r="I159" i="55"/>
  <c r="I16" i="44" s="1"/>
  <c r="U159" i="56"/>
  <c r="U17" i="44" s="1"/>
  <c r="K127" i="56"/>
  <c r="Y127" i="56"/>
  <c r="D134" i="30"/>
  <c r="C134" i="30" s="1"/>
  <c r="P128" i="31"/>
  <c r="D4" i="30"/>
  <c r="C4" i="30" s="1"/>
  <c r="C133" i="56"/>
  <c r="AE133" i="56" s="1"/>
  <c r="H127" i="55"/>
  <c r="O127" i="57"/>
  <c r="H4" i="55"/>
  <c r="F4" i="56"/>
  <c r="P134" i="30"/>
  <c r="E127" i="56"/>
  <c r="N4" i="58"/>
  <c r="P159" i="58"/>
  <c r="P19" i="44" s="1"/>
  <c r="P127" i="57"/>
  <c r="H159" i="58"/>
  <c r="H19" i="44" s="1"/>
  <c r="W159" i="55"/>
  <c r="W16" i="44" s="1"/>
  <c r="L4" i="57"/>
  <c r="G159" i="58"/>
  <c r="G19" i="44" s="1"/>
  <c r="P128" i="33"/>
  <c r="D4" i="15"/>
  <c r="C4" i="15" s="1"/>
  <c r="D128" i="32"/>
  <c r="C128" i="32" s="1"/>
  <c r="H4" i="58"/>
  <c r="O159" i="57"/>
  <c r="O18" i="44" s="1"/>
  <c r="D159" i="55"/>
  <c r="D16" i="44" s="1"/>
  <c r="G4" i="58"/>
  <c r="G127" i="57"/>
  <c r="P159" i="57"/>
  <c r="P18" i="44" s="1"/>
  <c r="I4" i="55"/>
  <c r="H159" i="55"/>
  <c r="H16" i="44" s="1"/>
  <c r="G4" i="55"/>
  <c r="Y127" i="58"/>
  <c r="C133" i="55"/>
  <c r="AE133" i="55" s="1"/>
  <c r="D127" i="58"/>
  <c r="D134" i="35"/>
  <c r="C134" i="35" s="1"/>
  <c r="P4" i="56"/>
  <c r="Y4" i="58"/>
  <c r="Y160" i="55"/>
  <c r="Y159" i="55" s="1"/>
  <c r="Y16" i="44" s="1"/>
  <c r="Z127" i="56"/>
  <c r="C66" i="35"/>
  <c r="D159" i="56"/>
  <c r="D17" i="44" s="1"/>
  <c r="E127" i="58"/>
  <c r="P4" i="58"/>
  <c r="C66" i="30"/>
  <c r="N127" i="57"/>
  <c r="V127" i="58"/>
  <c r="U127" i="56"/>
  <c r="Y4" i="56"/>
  <c r="N4" i="56"/>
  <c r="Z4" i="58"/>
  <c r="D159" i="58"/>
  <c r="D19" i="44" s="1"/>
  <c r="Y159" i="56"/>
  <c r="Y17" i="44" s="1"/>
  <c r="P159" i="56"/>
  <c r="P17" i="44" s="1"/>
  <c r="Q127" i="56"/>
  <c r="E4" i="55"/>
  <c r="W4" i="55"/>
  <c r="O4" i="57"/>
  <c r="Z159" i="58"/>
  <c r="Z19" i="44" s="1"/>
  <c r="L4" i="58"/>
  <c r="G4" i="56"/>
  <c r="D4" i="56"/>
  <c r="G159" i="55"/>
  <c r="G16" i="44" s="1"/>
  <c r="D4" i="58"/>
  <c r="U127" i="57"/>
  <c r="L127" i="58"/>
  <c r="V4" i="56"/>
  <c r="G159" i="56"/>
  <c r="G17" i="44" s="1"/>
  <c r="U159" i="55"/>
  <c r="U16" i="44" s="1"/>
  <c r="W4" i="58"/>
  <c r="E4" i="57"/>
  <c r="P4" i="57"/>
  <c r="J159" i="56"/>
  <c r="J17" i="44" s="1"/>
  <c r="Q127" i="57"/>
  <c r="V159" i="55"/>
  <c r="V16" i="44" s="1"/>
  <c r="V159" i="56"/>
  <c r="V17" i="44" s="1"/>
  <c r="U159" i="57"/>
  <c r="U18" i="44" s="1"/>
  <c r="U4" i="57"/>
  <c r="U4" i="56"/>
  <c r="N159" i="56"/>
  <c r="N17" i="44" s="1"/>
  <c r="P159" i="55"/>
  <c r="P16" i="44" s="1"/>
  <c r="W159" i="58"/>
  <c r="W19" i="44" s="1"/>
  <c r="P4" i="29"/>
  <c r="H159" i="56"/>
  <c r="H17" i="44" s="1"/>
  <c r="D4" i="23"/>
  <c r="C4" i="23" s="1"/>
  <c r="E159" i="57"/>
  <c r="E18" i="44" s="1"/>
  <c r="D4" i="57"/>
  <c r="C30" i="55"/>
  <c r="C131" i="55" s="1"/>
  <c r="L159" i="58"/>
  <c r="L19" i="44" s="1"/>
  <c r="X127" i="57"/>
  <c r="L127" i="56"/>
  <c r="F4" i="57"/>
  <c r="U4" i="55"/>
  <c r="M127" i="58"/>
  <c r="H4" i="56"/>
  <c r="F159" i="57"/>
  <c r="F18" i="44" s="1"/>
  <c r="K4" i="58"/>
  <c r="P128" i="35"/>
  <c r="P127" i="35" s="1"/>
  <c r="P128" i="17"/>
  <c r="P128" i="36"/>
  <c r="P128" i="29"/>
  <c r="P128" i="30"/>
  <c r="P128" i="16"/>
  <c r="P128" i="25"/>
  <c r="P128" i="21"/>
  <c r="C162" i="56"/>
  <c r="AE162" i="56" s="1"/>
  <c r="AE101" i="56"/>
  <c r="C129" i="56"/>
  <c r="AE139" i="55"/>
  <c r="C138" i="55"/>
  <c r="AE138" i="55" s="1"/>
  <c r="J4" i="58"/>
  <c r="D128" i="29"/>
  <c r="C128" i="29" s="1"/>
  <c r="Q160" i="56"/>
  <c r="Q159" i="56" s="1"/>
  <c r="Q17" i="44" s="1"/>
  <c r="Q4" i="56"/>
  <c r="Z160" i="56"/>
  <c r="Z159" i="56" s="1"/>
  <c r="Z17" i="44" s="1"/>
  <c r="Z4" i="56"/>
  <c r="Z160" i="55"/>
  <c r="Z159" i="55" s="1"/>
  <c r="Z16" i="44" s="1"/>
  <c r="Z4" i="55"/>
  <c r="N160" i="57"/>
  <c r="N159" i="57" s="1"/>
  <c r="N18" i="44" s="1"/>
  <c r="N4" i="57"/>
  <c r="J160" i="55"/>
  <c r="J159" i="55" s="1"/>
  <c r="J16" i="44" s="1"/>
  <c r="J4" i="55"/>
  <c r="N160" i="55"/>
  <c r="N159" i="55" s="1"/>
  <c r="N16" i="44" s="1"/>
  <c r="N4" i="55"/>
  <c r="Y160" i="57"/>
  <c r="Y159" i="57" s="1"/>
  <c r="Y18" i="44" s="1"/>
  <c r="Y4" i="57"/>
  <c r="I160" i="58"/>
  <c r="I159" i="58" s="1"/>
  <c r="I19" i="44" s="1"/>
  <c r="I4" i="58"/>
  <c r="P4" i="55"/>
  <c r="AE101" i="57"/>
  <c r="C162" i="57"/>
  <c r="AE162" i="57" s="1"/>
  <c r="W160" i="56"/>
  <c r="W159" i="56" s="1"/>
  <c r="W17" i="44" s="1"/>
  <c r="W4" i="56"/>
  <c r="K4" i="57"/>
  <c r="X160" i="56"/>
  <c r="X159" i="56" s="1"/>
  <c r="X17" i="44" s="1"/>
  <c r="X4" i="56"/>
  <c r="C133" i="57"/>
  <c r="AE133" i="57" s="1"/>
  <c r="AE59" i="57"/>
  <c r="C132" i="56"/>
  <c r="AE139" i="56"/>
  <c r="C138" i="56"/>
  <c r="AE138" i="56" s="1"/>
  <c r="J127" i="57"/>
  <c r="I159" i="57"/>
  <c r="I18" i="44" s="1"/>
  <c r="D159" i="57"/>
  <c r="D18" i="44" s="1"/>
  <c r="C30" i="58"/>
  <c r="C6" i="58" s="1"/>
  <c r="F160" i="58"/>
  <c r="F159" i="58" s="1"/>
  <c r="F19" i="44" s="1"/>
  <c r="F4" i="58"/>
  <c r="V160" i="58"/>
  <c r="V159" i="58" s="1"/>
  <c r="V19" i="44" s="1"/>
  <c r="V4" i="58"/>
  <c r="C136" i="57"/>
  <c r="F160" i="55"/>
  <c r="F159" i="55" s="1"/>
  <c r="F16" i="44" s="1"/>
  <c r="F4" i="55"/>
  <c r="C133" i="58"/>
  <c r="AE133" i="58" s="1"/>
  <c r="AE59" i="58"/>
  <c r="C67" i="57"/>
  <c r="J160" i="57"/>
  <c r="J159" i="57" s="1"/>
  <c r="J18" i="44" s="1"/>
  <c r="J4" i="57"/>
  <c r="R127" i="57"/>
  <c r="C138" i="57"/>
  <c r="AE138" i="57" s="1"/>
  <c r="AE139" i="57"/>
  <c r="AE80" i="58"/>
  <c r="C79" i="58"/>
  <c r="M160" i="56"/>
  <c r="M159" i="56" s="1"/>
  <c r="M17" i="44" s="1"/>
  <c r="M4" i="56"/>
  <c r="K159" i="57"/>
  <c r="K18" i="44" s="1"/>
  <c r="I4" i="56"/>
  <c r="C162" i="58"/>
  <c r="AE162" i="58" s="1"/>
  <c r="AE101" i="58"/>
  <c r="C79" i="56"/>
  <c r="C132" i="58"/>
  <c r="R160" i="55"/>
  <c r="R159" i="55" s="1"/>
  <c r="R16" i="44" s="1"/>
  <c r="R4" i="55"/>
  <c r="X160" i="57"/>
  <c r="X159" i="57" s="1"/>
  <c r="X18" i="44" s="1"/>
  <c r="X4" i="57"/>
  <c r="Q160" i="57"/>
  <c r="Q159" i="57" s="1"/>
  <c r="Q18" i="44" s="1"/>
  <c r="Q4" i="57"/>
  <c r="M4" i="58"/>
  <c r="M160" i="58"/>
  <c r="M159" i="58" s="1"/>
  <c r="M19" i="44" s="1"/>
  <c r="Z4" i="57"/>
  <c r="Z160" i="57"/>
  <c r="Z159" i="57" s="1"/>
  <c r="Z18" i="44" s="1"/>
  <c r="C79" i="55"/>
  <c r="AE139" i="58"/>
  <c r="C138" i="58"/>
  <c r="AE138" i="58" s="1"/>
  <c r="O160" i="56"/>
  <c r="O159" i="56" s="1"/>
  <c r="O17" i="44" s="1"/>
  <c r="O4" i="56"/>
  <c r="C129" i="55"/>
  <c r="AE135" i="56"/>
  <c r="AE135" i="58"/>
  <c r="I127" i="58"/>
  <c r="K159" i="58"/>
  <c r="K19" i="44" s="1"/>
  <c r="C129" i="57"/>
  <c r="J159" i="58"/>
  <c r="J19" i="44" s="1"/>
  <c r="AE135" i="55"/>
  <c r="C30" i="56"/>
  <c r="E160" i="56"/>
  <c r="E159" i="56" s="1"/>
  <c r="E17" i="44" s="1"/>
  <c r="E4" i="56"/>
  <c r="I4" i="57"/>
  <c r="C30" i="57"/>
  <c r="R160" i="57"/>
  <c r="R159" i="57" s="1"/>
  <c r="R18" i="44" s="1"/>
  <c r="R4" i="57"/>
  <c r="G160" i="57"/>
  <c r="G159" i="57" s="1"/>
  <c r="G18" i="44" s="1"/>
  <c r="G4" i="57"/>
  <c r="C129" i="58"/>
  <c r="E160" i="58"/>
  <c r="E159" i="58" s="1"/>
  <c r="E19" i="44" s="1"/>
  <c r="E4" i="58"/>
  <c r="C132" i="57"/>
  <c r="AE101" i="55"/>
  <c r="C162" i="55"/>
  <c r="AE162" i="55" s="1"/>
  <c r="I135" i="57"/>
  <c r="I134" i="57" s="1"/>
  <c r="I127" i="57" s="1"/>
  <c r="Z127" i="57"/>
  <c r="L160" i="56"/>
  <c r="L159" i="56" s="1"/>
  <c r="L17" i="44" s="1"/>
  <c r="L4" i="56"/>
  <c r="I159" i="56"/>
  <c r="I17" i="44" s="1"/>
  <c r="C132" i="55"/>
  <c r="P4" i="20"/>
  <c r="P2" i="36"/>
  <c r="P4" i="37"/>
  <c r="P66" i="27"/>
  <c r="P4" i="28"/>
  <c r="P4" i="32"/>
  <c r="P4" i="15"/>
  <c r="P4" i="17"/>
  <c r="P4" i="16"/>
  <c r="P4" i="31"/>
  <c r="D128" i="17"/>
  <c r="C128" i="17" s="1"/>
  <c r="C131" i="26"/>
  <c r="P131" i="26" s="1"/>
  <c r="P128" i="26" s="1"/>
  <c r="D128" i="26"/>
  <c r="C128" i="26" s="1"/>
  <c r="D160" i="23"/>
  <c r="C160" i="23" s="1"/>
  <c r="P160" i="23" s="1"/>
  <c r="P4" i="23"/>
  <c r="P4" i="21"/>
  <c r="P4" i="19"/>
  <c r="P4" i="14"/>
  <c r="D128" i="16"/>
  <c r="C128" i="16" s="1"/>
  <c r="C131" i="14"/>
  <c r="P131" i="14" s="1"/>
  <c r="P128" i="14" s="1"/>
  <c r="D128" i="14"/>
  <c r="C128" i="14" s="1"/>
  <c r="P4" i="30"/>
  <c r="C6" i="14"/>
  <c r="D160" i="14"/>
  <c r="C160" i="14" s="1"/>
  <c r="P160" i="14" s="1"/>
  <c r="D128" i="30"/>
  <c r="C128" i="30" s="1"/>
  <c r="D128" i="25"/>
  <c r="C128" i="25" s="1"/>
  <c r="C66" i="14"/>
  <c r="D161" i="14"/>
  <c r="D4" i="14"/>
  <c r="C4" i="14" s="1"/>
  <c r="C135" i="17"/>
  <c r="P135" i="17" s="1"/>
  <c r="P134" i="17" s="1"/>
  <c r="D134" i="17"/>
  <c r="C134" i="17" s="1"/>
  <c r="D161" i="18"/>
  <c r="C66" i="18"/>
  <c r="C4" i="18"/>
  <c r="D4" i="24"/>
  <c r="C4" i="24" s="1"/>
  <c r="D160" i="24"/>
  <c r="C6" i="24"/>
  <c r="C128" i="20"/>
  <c r="C160" i="36"/>
  <c r="P160" i="36" s="1"/>
  <c r="C160" i="15"/>
  <c r="P160" i="15" s="1"/>
  <c r="C66" i="19"/>
  <c r="D161" i="19"/>
  <c r="C161" i="19" s="1"/>
  <c r="P161" i="19" s="1"/>
  <c r="C135" i="36"/>
  <c r="P135" i="36" s="1"/>
  <c r="P134" i="36" s="1"/>
  <c r="D134" i="36"/>
  <c r="C134" i="36" s="1"/>
  <c r="C66" i="16"/>
  <c r="D161" i="16"/>
  <c r="C161" i="16" s="1"/>
  <c r="P161" i="16" s="1"/>
  <c r="D160" i="35"/>
  <c r="C6" i="35"/>
  <c r="D4" i="35"/>
  <c r="C4" i="35" s="1"/>
  <c r="C66" i="33"/>
  <c r="D161" i="33"/>
  <c r="C161" i="33" s="1"/>
  <c r="P161" i="33" s="1"/>
  <c r="C128" i="37"/>
  <c r="D134" i="21"/>
  <c r="C134" i="21" s="1"/>
  <c r="C135" i="21"/>
  <c r="P135" i="21" s="1"/>
  <c r="P134" i="21" s="1"/>
  <c r="D161" i="26"/>
  <c r="C66" i="26"/>
  <c r="D4" i="26"/>
  <c r="C4" i="26" s="1"/>
  <c r="D4" i="33"/>
  <c r="C4" i="33" s="1"/>
  <c r="D161" i="27"/>
  <c r="C161" i="27" s="1"/>
  <c r="P161" i="27" s="1"/>
  <c r="C66" i="27"/>
  <c r="D4" i="27"/>
  <c r="C4" i="27" s="1"/>
  <c r="D128" i="36"/>
  <c r="C131" i="34"/>
  <c r="P131" i="34" s="1"/>
  <c r="P128" i="34" s="1"/>
  <c r="D128" i="34"/>
  <c r="C160" i="20"/>
  <c r="P160" i="20" s="1"/>
  <c r="P4" i="26"/>
  <c r="C66" i="34"/>
  <c r="D161" i="34"/>
  <c r="C161" i="34" s="1"/>
  <c r="P161" i="34" s="1"/>
  <c r="P4" i="25"/>
  <c r="C160" i="31"/>
  <c r="P160" i="31" s="1"/>
  <c r="C131" i="24"/>
  <c r="P131" i="24" s="1"/>
  <c r="P128" i="24" s="1"/>
  <c r="P127" i="24" s="1"/>
  <c r="D128" i="24"/>
  <c r="C66" i="31"/>
  <c r="D161" i="31"/>
  <c r="C161" i="31" s="1"/>
  <c r="P161" i="31" s="1"/>
  <c r="C135" i="15"/>
  <c r="P135" i="15" s="1"/>
  <c r="P134" i="15" s="1"/>
  <c r="P127" i="15" s="1"/>
  <c r="D134" i="15"/>
  <c r="P4" i="24"/>
  <c r="C135" i="37"/>
  <c r="P135" i="37" s="1"/>
  <c r="P134" i="37" s="1"/>
  <c r="P127" i="37" s="1"/>
  <c r="D134" i="37"/>
  <c r="C134" i="37" s="1"/>
  <c r="C128" i="28"/>
  <c r="C160" i="30"/>
  <c r="P160" i="30" s="1"/>
  <c r="P159" i="30" s="1"/>
  <c r="D159" i="30"/>
  <c r="C159" i="30" s="1"/>
  <c r="D134" i="19"/>
  <c r="C134" i="19" s="1"/>
  <c r="C135" i="19"/>
  <c r="P135" i="19" s="1"/>
  <c r="P134" i="19" s="1"/>
  <c r="C160" i="33"/>
  <c r="P160" i="33" s="1"/>
  <c r="C135" i="28"/>
  <c r="P135" i="28" s="1"/>
  <c r="P134" i="28" s="1"/>
  <c r="P127" i="28" s="1"/>
  <c r="D134" i="28"/>
  <c r="C134" i="28" s="1"/>
  <c r="D4" i="34"/>
  <c r="C4" i="34" s="1"/>
  <c r="D160" i="34"/>
  <c r="C6" i="34"/>
  <c r="D161" i="25"/>
  <c r="C161" i="25" s="1"/>
  <c r="P161" i="25" s="1"/>
  <c r="C66" i="25"/>
  <c r="C160" i="37"/>
  <c r="P160" i="37" s="1"/>
  <c r="C135" i="34"/>
  <c r="P135" i="34" s="1"/>
  <c r="P134" i="34" s="1"/>
  <c r="D134" i="34"/>
  <c r="C134" i="34" s="1"/>
  <c r="D161" i="29"/>
  <c r="C161" i="29" s="1"/>
  <c r="P161" i="29" s="1"/>
  <c r="C66" i="29"/>
  <c r="D161" i="20"/>
  <c r="C161" i="20" s="1"/>
  <c r="P161" i="20" s="1"/>
  <c r="C66" i="20"/>
  <c r="C160" i="17"/>
  <c r="P160" i="17" s="1"/>
  <c r="C135" i="33"/>
  <c r="P135" i="33" s="1"/>
  <c r="P134" i="33" s="1"/>
  <c r="D134" i="33"/>
  <c r="C134" i="33" s="1"/>
  <c r="P4" i="35"/>
  <c r="C160" i="29"/>
  <c r="P160" i="29" s="1"/>
  <c r="D161" i="32"/>
  <c r="C66" i="32"/>
  <c r="D4" i="32"/>
  <c r="C4" i="32" s="1"/>
  <c r="C128" i="27"/>
  <c r="D161" i="28"/>
  <c r="C161" i="28" s="1"/>
  <c r="P161" i="28" s="1"/>
  <c r="C66" i="28"/>
  <c r="D134" i="14"/>
  <c r="C135" i="14"/>
  <c r="P135" i="14" s="1"/>
  <c r="P134" i="14" s="1"/>
  <c r="C160" i="27"/>
  <c r="P160" i="27" s="1"/>
  <c r="C135" i="25"/>
  <c r="P135" i="25" s="1"/>
  <c r="P134" i="25" s="1"/>
  <c r="D134" i="25"/>
  <c r="C134" i="25" s="1"/>
  <c r="D128" i="35"/>
  <c r="C131" i="19"/>
  <c r="P131" i="19" s="1"/>
  <c r="P128" i="19" s="1"/>
  <c r="D128" i="19"/>
  <c r="C128" i="33"/>
  <c r="P4" i="34"/>
  <c r="C160" i="21"/>
  <c r="P160" i="21" s="1"/>
  <c r="P4" i="18"/>
  <c r="D128" i="21"/>
  <c r="C135" i="26"/>
  <c r="P135" i="26" s="1"/>
  <c r="P134" i="26" s="1"/>
  <c r="D134" i="26"/>
  <c r="D134" i="27"/>
  <c r="C134" i="27" s="1"/>
  <c r="C135" i="27"/>
  <c r="P135" i="27" s="1"/>
  <c r="P134" i="27" s="1"/>
  <c r="P127" i="27" s="1"/>
  <c r="C66" i="36"/>
  <c r="D161" i="36"/>
  <c r="C161" i="36" s="1"/>
  <c r="P161" i="36" s="1"/>
  <c r="D4" i="16"/>
  <c r="C4" i="16" s="1"/>
  <c r="C6" i="16"/>
  <c r="D160" i="16"/>
  <c r="D161" i="17"/>
  <c r="C161" i="17" s="1"/>
  <c r="P161" i="17" s="1"/>
  <c r="C66" i="17"/>
  <c r="P4" i="33"/>
  <c r="C135" i="29"/>
  <c r="P135" i="29" s="1"/>
  <c r="P134" i="29" s="1"/>
  <c r="D134" i="29"/>
  <c r="C134" i="29" s="1"/>
  <c r="D4" i="19"/>
  <c r="C4" i="19" s="1"/>
  <c r="D160" i="19"/>
  <c r="C6" i="19"/>
  <c r="D134" i="16"/>
  <c r="C134" i="16" s="1"/>
  <c r="C135" i="16"/>
  <c r="P135" i="16" s="1"/>
  <c r="P134" i="16" s="1"/>
  <c r="C135" i="20"/>
  <c r="P135" i="20" s="1"/>
  <c r="P134" i="20" s="1"/>
  <c r="P127" i="20" s="1"/>
  <c r="C134" i="20"/>
  <c r="C135" i="18"/>
  <c r="P135" i="18" s="1"/>
  <c r="P134" i="18" s="1"/>
  <c r="P127" i="18" s="1"/>
  <c r="D134" i="18"/>
  <c r="C135" i="31"/>
  <c r="P135" i="31" s="1"/>
  <c r="P134" i="31" s="1"/>
  <c r="P127" i="31" s="1"/>
  <c r="D134" i="31"/>
  <c r="C134" i="31" s="1"/>
  <c r="D161" i="15"/>
  <c r="C161" i="15" s="1"/>
  <c r="P161" i="15" s="1"/>
  <c r="C66" i="15"/>
  <c r="D4" i="17"/>
  <c r="C4" i="17" s="1"/>
  <c r="D161" i="37"/>
  <c r="C161" i="37" s="1"/>
  <c r="P161" i="37" s="1"/>
  <c r="C66" i="37"/>
  <c r="C128" i="31"/>
  <c r="C160" i="28"/>
  <c r="P160" i="28" s="1"/>
  <c r="C135" i="32"/>
  <c r="P135" i="32" s="1"/>
  <c r="P134" i="32" s="1"/>
  <c r="P127" i="32" s="1"/>
  <c r="D134" i="32"/>
  <c r="C160" i="25"/>
  <c r="P160" i="25" s="1"/>
  <c r="C66" i="21"/>
  <c r="D161" i="21"/>
  <c r="C161" i="21" s="1"/>
  <c r="P161" i="21" s="1"/>
  <c r="C128" i="23"/>
  <c r="C135" i="23"/>
  <c r="P135" i="23" s="1"/>
  <c r="P134" i="23" s="1"/>
  <c r="P127" i="23" s="1"/>
  <c r="D134" i="23"/>
  <c r="C134" i="23" s="1"/>
  <c r="D161" i="23"/>
  <c r="C161" i="23" s="1"/>
  <c r="P161" i="23" s="1"/>
  <c r="C66" i="23"/>
  <c r="P159" i="29" l="1"/>
  <c r="P127" i="36"/>
  <c r="P2" i="15"/>
  <c r="P2" i="37"/>
  <c r="P127" i="30"/>
  <c r="P2" i="31"/>
  <c r="P2" i="25"/>
  <c r="P2" i="28"/>
  <c r="P2" i="20"/>
  <c r="P2" i="21"/>
  <c r="P2" i="29"/>
  <c r="P127" i="33"/>
  <c r="P2" i="23"/>
  <c r="P127" i="17"/>
  <c r="P2" i="30"/>
  <c r="P127" i="16"/>
  <c r="P127" i="29"/>
  <c r="P159" i="33"/>
  <c r="P127" i="21"/>
  <c r="C6" i="55"/>
  <c r="C160" i="55" s="1"/>
  <c r="P159" i="28"/>
  <c r="P159" i="17"/>
  <c r="P127" i="19"/>
  <c r="P159" i="31"/>
  <c r="P159" i="23"/>
  <c r="P127" i="25"/>
  <c r="P127" i="34"/>
  <c r="P159" i="15"/>
  <c r="P159" i="21"/>
  <c r="P159" i="37"/>
  <c r="P127" i="14"/>
  <c r="P127" i="26"/>
  <c r="P159" i="25"/>
  <c r="P159" i="20"/>
  <c r="C131" i="57"/>
  <c r="C136" i="55"/>
  <c r="C66" i="55"/>
  <c r="C136" i="56"/>
  <c r="C66" i="56"/>
  <c r="C135" i="57"/>
  <c r="C66" i="57"/>
  <c r="P159" i="27"/>
  <c r="C160" i="58"/>
  <c r="C128" i="55"/>
  <c r="C131" i="56"/>
  <c r="C6" i="57"/>
  <c r="C6" i="56"/>
  <c r="P159" i="36"/>
  <c r="C136" i="58"/>
  <c r="AE79" i="58"/>
  <c r="C66" i="58"/>
  <c r="C131" i="58"/>
  <c r="P2" i="35"/>
  <c r="D159" i="33"/>
  <c r="C159" i="33" s="1"/>
  <c r="P2" i="34"/>
  <c r="P2" i="24"/>
  <c r="P2" i="19"/>
  <c r="P2" i="33"/>
  <c r="P2" i="18"/>
  <c r="P2" i="26"/>
  <c r="P2" i="32"/>
  <c r="P2" i="17"/>
  <c r="P2" i="14"/>
  <c r="P2" i="16"/>
  <c r="P4" i="27"/>
  <c r="D159" i="27"/>
  <c r="C159" i="27" s="1"/>
  <c r="D127" i="30"/>
  <c r="C127" i="30" s="1"/>
  <c r="D159" i="29"/>
  <c r="C159" i="29" s="1"/>
  <c r="D159" i="15"/>
  <c r="C159" i="15" s="1"/>
  <c r="D127" i="25"/>
  <c r="C127" i="25" s="1"/>
  <c r="D159" i="17"/>
  <c r="C159" i="17" s="1"/>
  <c r="D127" i="17"/>
  <c r="C127" i="17" s="1"/>
  <c r="D127" i="16"/>
  <c r="C127" i="16" s="1"/>
  <c r="D127" i="33"/>
  <c r="C127" i="33" s="1"/>
  <c r="D159" i="31"/>
  <c r="C159" i="31" s="1"/>
  <c r="D159" i="28"/>
  <c r="C159" i="28" s="1"/>
  <c r="D159" i="25"/>
  <c r="C159" i="25" s="1"/>
  <c r="D159" i="37"/>
  <c r="C159" i="37" s="1"/>
  <c r="D127" i="34"/>
  <c r="C127" i="34" s="1"/>
  <c r="C128" i="34"/>
  <c r="C161" i="18"/>
  <c r="P161" i="18" s="1"/>
  <c r="P159" i="18" s="1"/>
  <c r="D159" i="18"/>
  <c r="C159" i="18" s="1"/>
  <c r="D159" i="21"/>
  <c r="C159" i="21" s="1"/>
  <c r="C128" i="35"/>
  <c r="D127" i="35"/>
  <c r="C127" i="35" s="1"/>
  <c r="C134" i="15"/>
  <c r="D127" i="15"/>
  <c r="C127" i="15" s="1"/>
  <c r="C127" i="20"/>
  <c r="D127" i="31"/>
  <c r="C127" i="31" s="1"/>
  <c r="C134" i="18"/>
  <c r="D127" i="18"/>
  <c r="C127" i="18" s="1"/>
  <c r="C134" i="26"/>
  <c r="D127" i="26"/>
  <c r="C127" i="26" s="1"/>
  <c r="C161" i="32"/>
  <c r="P161" i="32" s="1"/>
  <c r="P159" i="32" s="1"/>
  <c r="D159" i="32"/>
  <c r="C159" i="32" s="1"/>
  <c r="D127" i="28"/>
  <c r="C127" i="28" s="1"/>
  <c r="D127" i="36"/>
  <c r="C127" i="36" s="1"/>
  <c r="C128" i="36"/>
  <c r="D127" i="37"/>
  <c r="C127" i="37" s="1"/>
  <c r="C161" i="14"/>
  <c r="P161" i="14" s="1"/>
  <c r="P159" i="14" s="1"/>
  <c r="D159" i="14"/>
  <c r="C159" i="14" s="1"/>
  <c r="C128" i="21"/>
  <c r="D127" i="21"/>
  <c r="C127" i="21" s="1"/>
  <c r="C160" i="34"/>
  <c r="P160" i="34" s="1"/>
  <c r="P159" i="34" s="1"/>
  <c r="D159" i="34"/>
  <c r="C159" i="34" s="1"/>
  <c r="C160" i="35"/>
  <c r="P160" i="35" s="1"/>
  <c r="P159" i="35" s="1"/>
  <c r="D159" i="35"/>
  <c r="C159" i="35" s="1"/>
  <c r="D159" i="24"/>
  <c r="C159" i="24" s="1"/>
  <c r="C160" i="24"/>
  <c r="P160" i="24" s="1"/>
  <c r="P159" i="24" s="1"/>
  <c r="C134" i="32"/>
  <c r="D127" i="32"/>
  <c r="C127" i="32" s="1"/>
  <c r="C160" i="19"/>
  <c r="P160" i="19" s="1"/>
  <c r="P159" i="19" s="1"/>
  <c r="D159" i="19"/>
  <c r="C159" i="19" s="1"/>
  <c r="D127" i="29"/>
  <c r="C127" i="29" s="1"/>
  <c r="C128" i="24"/>
  <c r="D127" i="24"/>
  <c r="C127" i="24" s="1"/>
  <c r="C160" i="16"/>
  <c r="P160" i="16" s="1"/>
  <c r="P159" i="16" s="1"/>
  <c r="D159" i="16"/>
  <c r="C159" i="16" s="1"/>
  <c r="C128" i="19"/>
  <c r="D127" i="19"/>
  <c r="C127" i="19" s="1"/>
  <c r="C134" i="14"/>
  <c r="D127" i="14"/>
  <c r="C127" i="14" s="1"/>
  <c r="D127" i="27"/>
  <c r="C127" i="27" s="1"/>
  <c r="D159" i="20"/>
  <c r="C159" i="20" s="1"/>
  <c r="C161" i="26"/>
  <c r="P161" i="26" s="1"/>
  <c r="P159" i="26" s="1"/>
  <c r="D159" i="26"/>
  <c r="C159" i="26" s="1"/>
  <c r="D159" i="36"/>
  <c r="C159" i="36" s="1"/>
  <c r="D159" i="23"/>
  <c r="C159" i="23" s="1"/>
  <c r="D127" i="23"/>
  <c r="C127" i="23" s="1"/>
  <c r="C90" i="22"/>
  <c r="C83" i="22"/>
  <c r="C55" i="22"/>
  <c r="E132" i="22"/>
  <c r="E38" i="22"/>
  <c r="C38" i="22" s="1"/>
  <c r="E35" i="22"/>
  <c r="E31" i="22"/>
  <c r="J16" i="22"/>
  <c r="I16" i="22"/>
  <c r="H16" i="22"/>
  <c r="E16" i="22"/>
  <c r="B1" i="22"/>
  <c r="AE164" i="2"/>
  <c r="AE143" i="2"/>
  <c r="AE111" i="2"/>
  <c r="S148" i="1"/>
  <c r="S169" i="1" s="1"/>
  <c r="R148" i="1"/>
  <c r="R169" i="1" s="1"/>
  <c r="S115" i="1"/>
  <c r="S168" i="1" s="1"/>
  <c r="R115" i="1"/>
  <c r="S114" i="1"/>
  <c r="R114" i="1"/>
  <c r="R146" i="1" s="1"/>
  <c r="S113" i="1"/>
  <c r="S166" i="1" s="1"/>
  <c r="R113" i="1"/>
  <c r="R166" i="1" s="1"/>
  <c r="S137" i="1"/>
  <c r="R137" i="1"/>
  <c r="S86" i="1"/>
  <c r="R86" i="1"/>
  <c r="S85" i="1"/>
  <c r="R85" i="1"/>
  <c r="R69" i="1"/>
  <c r="S64" i="1"/>
  <c r="R64" i="1"/>
  <c r="S63" i="1"/>
  <c r="S62" i="1"/>
  <c r="S60" i="1"/>
  <c r="R63" i="1"/>
  <c r="R62" i="1"/>
  <c r="R60" i="1"/>
  <c r="S58" i="1"/>
  <c r="R58" i="1"/>
  <c r="S57" i="1"/>
  <c r="S56" i="1"/>
  <c r="R57" i="1"/>
  <c r="R56" i="1"/>
  <c r="R53" i="1"/>
  <c r="R54" i="1"/>
  <c r="S54" i="1"/>
  <c r="S53" i="1"/>
  <c r="S51" i="1"/>
  <c r="S50" i="1"/>
  <c r="R51" i="1"/>
  <c r="R50" i="1"/>
  <c r="S48" i="1"/>
  <c r="R48" i="1"/>
  <c r="S45" i="1"/>
  <c r="R45" i="1"/>
  <c r="S42" i="1"/>
  <c r="R42" i="1"/>
  <c r="S41" i="1"/>
  <c r="R41" i="1"/>
  <c r="S40" i="1"/>
  <c r="S39" i="1"/>
  <c r="R40" i="1"/>
  <c r="R39" i="1"/>
  <c r="S37" i="1"/>
  <c r="R37" i="1"/>
  <c r="R36" i="1"/>
  <c r="S36" i="1"/>
  <c r="S33" i="1"/>
  <c r="R33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S17" i="1"/>
  <c r="R18" i="1"/>
  <c r="R17" i="1"/>
  <c r="S15" i="1"/>
  <c r="R15" i="1"/>
  <c r="R14" i="1"/>
  <c r="S14" i="1"/>
  <c r="S12" i="1"/>
  <c r="R12" i="1"/>
  <c r="S11" i="1"/>
  <c r="R11" i="1"/>
  <c r="S10" i="1"/>
  <c r="R10" i="1"/>
  <c r="S9" i="1"/>
  <c r="R9" i="1"/>
  <c r="S138" i="1"/>
  <c r="R138" i="1"/>
  <c r="S148" i="5"/>
  <c r="S169" i="5" s="1"/>
  <c r="R148" i="5"/>
  <c r="R169" i="5" s="1"/>
  <c r="S115" i="5"/>
  <c r="S168" i="5" s="1"/>
  <c r="R115" i="5"/>
  <c r="S114" i="5"/>
  <c r="S146" i="5" s="1"/>
  <c r="R114" i="5"/>
  <c r="R167" i="5" s="1"/>
  <c r="S113" i="5"/>
  <c r="R113" i="5"/>
  <c r="S109" i="5"/>
  <c r="R109" i="5"/>
  <c r="S108" i="5"/>
  <c r="R108" i="5"/>
  <c r="S107" i="5"/>
  <c r="R107" i="5"/>
  <c r="S105" i="5"/>
  <c r="R105" i="5"/>
  <c r="S104" i="5"/>
  <c r="S103" i="5"/>
  <c r="R104" i="5"/>
  <c r="R103" i="5"/>
  <c r="S137" i="5"/>
  <c r="R137" i="5"/>
  <c r="S98" i="5"/>
  <c r="R98" i="5"/>
  <c r="S97" i="5"/>
  <c r="R97" i="5"/>
  <c r="S96" i="5"/>
  <c r="R96" i="5"/>
  <c r="S95" i="5"/>
  <c r="R95" i="5"/>
  <c r="S91" i="5"/>
  <c r="R91" i="5"/>
  <c r="S87" i="5"/>
  <c r="R87" i="5"/>
  <c r="S86" i="5"/>
  <c r="R86" i="5"/>
  <c r="S85" i="5"/>
  <c r="R85" i="5"/>
  <c r="S81" i="5"/>
  <c r="R81" i="5"/>
  <c r="Q81" i="5"/>
  <c r="Q85" i="5"/>
  <c r="Q86" i="5"/>
  <c r="Q87" i="5"/>
  <c r="S76" i="5"/>
  <c r="R76" i="5"/>
  <c r="S75" i="5"/>
  <c r="R75" i="5"/>
  <c r="S73" i="5"/>
  <c r="R73" i="5"/>
  <c r="S71" i="5"/>
  <c r="R71" i="5"/>
  <c r="S70" i="5"/>
  <c r="R70" i="5"/>
  <c r="S64" i="5"/>
  <c r="R64" i="5"/>
  <c r="S63" i="5"/>
  <c r="R63" i="5"/>
  <c r="R62" i="5"/>
  <c r="S62" i="5"/>
  <c r="S60" i="5"/>
  <c r="R60" i="5"/>
  <c r="S58" i="5"/>
  <c r="R58" i="5"/>
  <c r="S57" i="5"/>
  <c r="S56" i="5"/>
  <c r="S53" i="5"/>
  <c r="S54" i="5"/>
  <c r="R57" i="5"/>
  <c r="R56" i="5"/>
  <c r="R54" i="5"/>
  <c r="R53" i="5"/>
  <c r="S51" i="5"/>
  <c r="R51" i="5"/>
  <c r="S50" i="5"/>
  <c r="R50" i="5"/>
  <c r="S48" i="5"/>
  <c r="R48" i="5"/>
  <c r="S45" i="5"/>
  <c r="R45" i="5"/>
  <c r="S44" i="5"/>
  <c r="R44" i="5"/>
  <c r="S41" i="5"/>
  <c r="R41" i="5"/>
  <c r="S40" i="5"/>
  <c r="S39" i="5"/>
  <c r="R40" i="5"/>
  <c r="R39" i="5"/>
  <c r="S37" i="5"/>
  <c r="R37" i="5"/>
  <c r="R36" i="5"/>
  <c r="S36" i="5"/>
  <c r="S33" i="5"/>
  <c r="R33" i="5"/>
  <c r="S29" i="5"/>
  <c r="R29" i="5"/>
  <c r="S28" i="5"/>
  <c r="R28" i="5"/>
  <c r="S27" i="5"/>
  <c r="R27" i="5"/>
  <c r="S26" i="5"/>
  <c r="R26" i="5"/>
  <c r="S25" i="5"/>
  <c r="R25" i="5"/>
  <c r="S24" i="5"/>
  <c r="R24" i="5"/>
  <c r="S23" i="5"/>
  <c r="R23" i="5"/>
  <c r="S22" i="5"/>
  <c r="R22" i="5"/>
  <c r="S21" i="5"/>
  <c r="R21" i="5"/>
  <c r="S20" i="5"/>
  <c r="R20" i="5"/>
  <c r="S19" i="5"/>
  <c r="R19" i="5"/>
  <c r="S18" i="5"/>
  <c r="S17" i="5"/>
  <c r="R18" i="5"/>
  <c r="R17" i="5"/>
  <c r="S15" i="5"/>
  <c r="R15" i="5"/>
  <c r="R14" i="5"/>
  <c r="S14" i="5"/>
  <c r="S12" i="5"/>
  <c r="R12" i="5"/>
  <c r="S11" i="5"/>
  <c r="R11" i="5"/>
  <c r="S10" i="5"/>
  <c r="R10" i="5"/>
  <c r="S9" i="5"/>
  <c r="R9" i="5"/>
  <c r="S138" i="5"/>
  <c r="R138" i="5"/>
  <c r="Z148" i="5"/>
  <c r="Z169" i="5" s="1"/>
  <c r="Y148" i="5"/>
  <c r="Y169" i="5" s="1"/>
  <c r="X148" i="5"/>
  <c r="X169" i="5" s="1"/>
  <c r="W148" i="5"/>
  <c r="W169" i="5" s="1"/>
  <c r="V148" i="5"/>
  <c r="V169" i="5" s="1"/>
  <c r="U148" i="5"/>
  <c r="U169" i="5" s="1"/>
  <c r="T148" i="5"/>
  <c r="T169" i="5" s="1"/>
  <c r="Q148" i="5"/>
  <c r="Q169" i="5" s="1"/>
  <c r="P148" i="5"/>
  <c r="P169" i="5" s="1"/>
  <c r="O148" i="5"/>
  <c r="O169" i="5" s="1"/>
  <c r="N148" i="5"/>
  <c r="N169" i="5" s="1"/>
  <c r="M148" i="5"/>
  <c r="M169" i="5" s="1"/>
  <c r="L148" i="5"/>
  <c r="L169" i="5" s="1"/>
  <c r="K148" i="5"/>
  <c r="K169" i="5" s="1"/>
  <c r="J148" i="5"/>
  <c r="J169" i="5" s="1"/>
  <c r="I148" i="5"/>
  <c r="I169" i="5" s="1"/>
  <c r="H148" i="5"/>
  <c r="H169" i="5" s="1"/>
  <c r="G148" i="5"/>
  <c r="G169" i="5" s="1"/>
  <c r="F148" i="5"/>
  <c r="F169" i="5" s="1"/>
  <c r="E148" i="5"/>
  <c r="E169" i="5" s="1"/>
  <c r="D148" i="5"/>
  <c r="D169" i="5" s="1"/>
  <c r="AE116" i="5"/>
  <c r="Z148" i="1"/>
  <c r="Z169" i="1" s="1"/>
  <c r="Y148" i="1"/>
  <c r="Y169" i="1" s="1"/>
  <c r="X148" i="1"/>
  <c r="X169" i="1" s="1"/>
  <c r="W148" i="1"/>
  <c r="W169" i="1" s="1"/>
  <c r="V148" i="1"/>
  <c r="V169" i="1" s="1"/>
  <c r="U148" i="1"/>
  <c r="U169" i="1" s="1"/>
  <c r="T148" i="1"/>
  <c r="T169" i="1" s="1"/>
  <c r="Q148" i="1"/>
  <c r="Q169" i="1" s="1"/>
  <c r="P148" i="1"/>
  <c r="P169" i="1" s="1"/>
  <c r="O148" i="1"/>
  <c r="O169" i="1" s="1"/>
  <c r="N148" i="1"/>
  <c r="N169" i="1" s="1"/>
  <c r="M148" i="1"/>
  <c r="M169" i="1" s="1"/>
  <c r="L148" i="1"/>
  <c r="L169" i="1" s="1"/>
  <c r="K148" i="1"/>
  <c r="K169" i="1" s="1"/>
  <c r="J148" i="1"/>
  <c r="J169" i="1" s="1"/>
  <c r="I148" i="1"/>
  <c r="I169" i="1" s="1"/>
  <c r="H148" i="1"/>
  <c r="H169" i="1" s="1"/>
  <c r="G148" i="1"/>
  <c r="G169" i="1" s="1"/>
  <c r="F148" i="1"/>
  <c r="F169" i="1" s="1"/>
  <c r="E148" i="1"/>
  <c r="E169" i="1" s="1"/>
  <c r="AE116" i="1"/>
  <c r="Z148" i="39"/>
  <c r="Z169" i="39" s="1"/>
  <c r="Y148" i="39"/>
  <c r="Y169" i="39" s="1"/>
  <c r="X148" i="39"/>
  <c r="X169" i="39" s="1"/>
  <c r="W148" i="39"/>
  <c r="W169" i="39" s="1"/>
  <c r="V148" i="39"/>
  <c r="V169" i="39" s="1"/>
  <c r="U148" i="39"/>
  <c r="U169" i="39" s="1"/>
  <c r="T148" i="39"/>
  <c r="T169" i="39" s="1"/>
  <c r="S148" i="39"/>
  <c r="S169" i="39" s="1"/>
  <c r="R148" i="39"/>
  <c r="R169" i="39" s="1"/>
  <c r="Q148" i="39"/>
  <c r="Q169" i="39" s="1"/>
  <c r="P148" i="39"/>
  <c r="P169" i="39" s="1"/>
  <c r="O148" i="39"/>
  <c r="O169" i="39" s="1"/>
  <c r="N148" i="39"/>
  <c r="N169" i="39" s="1"/>
  <c r="M148" i="39"/>
  <c r="M169" i="39" s="1"/>
  <c r="L148" i="39"/>
  <c r="L169" i="39" s="1"/>
  <c r="K148" i="39"/>
  <c r="K169" i="39" s="1"/>
  <c r="J148" i="39"/>
  <c r="J169" i="39" s="1"/>
  <c r="I148" i="39"/>
  <c r="I169" i="39" s="1"/>
  <c r="H148" i="39"/>
  <c r="H169" i="39" s="1"/>
  <c r="G148" i="39"/>
  <c r="G169" i="39" s="1"/>
  <c r="F148" i="39"/>
  <c r="F169" i="39" s="1"/>
  <c r="E148" i="39"/>
  <c r="E169" i="39" s="1"/>
  <c r="D148" i="39"/>
  <c r="D169" i="39" s="1"/>
  <c r="AE116" i="39"/>
  <c r="Z148" i="40"/>
  <c r="Z169" i="40" s="1"/>
  <c r="Y148" i="40"/>
  <c r="Y169" i="40" s="1"/>
  <c r="X148" i="40"/>
  <c r="X169" i="40" s="1"/>
  <c r="W148" i="40"/>
  <c r="W169" i="40" s="1"/>
  <c r="V148" i="40"/>
  <c r="V169" i="40" s="1"/>
  <c r="U148" i="40"/>
  <c r="U169" i="40" s="1"/>
  <c r="T148" i="40"/>
  <c r="T169" i="40" s="1"/>
  <c r="S148" i="40"/>
  <c r="S169" i="40" s="1"/>
  <c r="R148" i="40"/>
  <c r="R169" i="40" s="1"/>
  <c r="Q148" i="40"/>
  <c r="Q169" i="40" s="1"/>
  <c r="P148" i="40"/>
  <c r="P169" i="40" s="1"/>
  <c r="O148" i="40"/>
  <c r="O169" i="40" s="1"/>
  <c r="N148" i="40"/>
  <c r="N169" i="40" s="1"/>
  <c r="M148" i="40"/>
  <c r="M169" i="40" s="1"/>
  <c r="L148" i="40"/>
  <c r="L169" i="40" s="1"/>
  <c r="K148" i="40"/>
  <c r="K169" i="40" s="1"/>
  <c r="J148" i="40"/>
  <c r="J169" i="40" s="1"/>
  <c r="I148" i="40"/>
  <c r="I169" i="40" s="1"/>
  <c r="H148" i="40"/>
  <c r="H169" i="40" s="1"/>
  <c r="G148" i="40"/>
  <c r="G169" i="40" s="1"/>
  <c r="F148" i="40"/>
  <c r="F169" i="40" s="1"/>
  <c r="E148" i="40"/>
  <c r="E169" i="40" s="1"/>
  <c r="D148" i="40"/>
  <c r="D169" i="40" s="1"/>
  <c r="AE116" i="40"/>
  <c r="Z148" i="41"/>
  <c r="Z169" i="41" s="1"/>
  <c r="Y148" i="41"/>
  <c r="Y169" i="41" s="1"/>
  <c r="X148" i="41"/>
  <c r="X169" i="41" s="1"/>
  <c r="W148" i="41"/>
  <c r="W169" i="41" s="1"/>
  <c r="V148" i="41"/>
  <c r="V169" i="41" s="1"/>
  <c r="U148" i="41"/>
  <c r="U169" i="41" s="1"/>
  <c r="T148" i="41"/>
  <c r="T169" i="41" s="1"/>
  <c r="S148" i="41"/>
  <c r="S169" i="41" s="1"/>
  <c r="R148" i="41"/>
  <c r="R169" i="41" s="1"/>
  <c r="Q148" i="41"/>
  <c r="Q169" i="41" s="1"/>
  <c r="P148" i="41"/>
  <c r="P169" i="41" s="1"/>
  <c r="O148" i="41"/>
  <c r="O169" i="41" s="1"/>
  <c r="N148" i="41"/>
  <c r="N169" i="41" s="1"/>
  <c r="M148" i="41"/>
  <c r="M169" i="41" s="1"/>
  <c r="L148" i="41"/>
  <c r="L169" i="41" s="1"/>
  <c r="K148" i="41"/>
  <c r="K169" i="41" s="1"/>
  <c r="J148" i="41"/>
  <c r="J169" i="41" s="1"/>
  <c r="I148" i="41"/>
  <c r="I169" i="41" s="1"/>
  <c r="H148" i="41"/>
  <c r="H169" i="41" s="1"/>
  <c r="G148" i="41"/>
  <c r="G169" i="41" s="1"/>
  <c r="F148" i="41"/>
  <c r="F169" i="41" s="1"/>
  <c r="E148" i="41"/>
  <c r="E169" i="41" s="1"/>
  <c r="D148" i="41"/>
  <c r="D169" i="41" s="1"/>
  <c r="AE116" i="41"/>
  <c r="E148" i="22"/>
  <c r="E169" i="22"/>
  <c r="D148" i="1"/>
  <c r="D169" i="1" s="1"/>
  <c r="D148" i="22"/>
  <c r="D169" i="22" s="1"/>
  <c r="R116" i="2"/>
  <c r="R148" i="2" s="1"/>
  <c r="R169" i="2" s="1"/>
  <c r="S116" i="2"/>
  <c r="S148" i="2" s="1"/>
  <c r="S169" i="2" s="1"/>
  <c r="C116" i="22"/>
  <c r="X147" i="41"/>
  <c r="W168" i="41"/>
  <c r="V168" i="41"/>
  <c r="T147" i="41"/>
  <c r="S168" i="41"/>
  <c r="R147" i="41"/>
  <c r="Q168" i="41"/>
  <c r="P147" i="41"/>
  <c r="O168" i="41"/>
  <c r="L147" i="41"/>
  <c r="K168" i="41"/>
  <c r="J168" i="41"/>
  <c r="I168" i="41"/>
  <c r="H147" i="41"/>
  <c r="G147" i="41"/>
  <c r="F147" i="41"/>
  <c r="E168" i="41"/>
  <c r="D168" i="41"/>
  <c r="AE115" i="41"/>
  <c r="Z167" i="41"/>
  <c r="X167" i="41"/>
  <c r="W146" i="41"/>
  <c r="V167" i="41"/>
  <c r="U167" i="41"/>
  <c r="T146" i="41"/>
  <c r="S167" i="41"/>
  <c r="P167" i="41"/>
  <c r="O167" i="41"/>
  <c r="N167" i="41"/>
  <c r="M167" i="41"/>
  <c r="L167" i="41"/>
  <c r="K167" i="41"/>
  <c r="H167" i="41"/>
  <c r="G167" i="41"/>
  <c r="E167" i="41"/>
  <c r="D146" i="41"/>
  <c r="AE114" i="41"/>
  <c r="Y145" i="41"/>
  <c r="X112" i="41"/>
  <c r="U145" i="41"/>
  <c r="T166" i="41"/>
  <c r="S145" i="41"/>
  <c r="Q145" i="41"/>
  <c r="P112" i="41"/>
  <c r="M145" i="41"/>
  <c r="L166" i="41"/>
  <c r="K112" i="41"/>
  <c r="I145" i="41"/>
  <c r="H112" i="41"/>
  <c r="E145" i="41"/>
  <c r="D166" i="41"/>
  <c r="AE113" i="41"/>
  <c r="Y141" i="41"/>
  <c r="W141" i="41"/>
  <c r="U141" i="41"/>
  <c r="T141" i="41"/>
  <c r="S141" i="41"/>
  <c r="Q141" i="41"/>
  <c r="P141" i="41"/>
  <c r="O141" i="41"/>
  <c r="M141" i="41"/>
  <c r="L141" i="41"/>
  <c r="K141" i="41"/>
  <c r="I141" i="41"/>
  <c r="E141" i="41"/>
  <c r="D141" i="41"/>
  <c r="AE109" i="41"/>
  <c r="AE108" i="41"/>
  <c r="Z106" i="41"/>
  <c r="Z140" i="41" s="1"/>
  <c r="V106" i="41"/>
  <c r="V140" i="41" s="1"/>
  <c r="S106" i="41"/>
  <c r="S140" i="41" s="1"/>
  <c r="R106" i="41"/>
  <c r="R140" i="41" s="1"/>
  <c r="N106" i="41"/>
  <c r="N140" i="41" s="1"/>
  <c r="J106" i="41"/>
  <c r="J140" i="41" s="1"/>
  <c r="G106" i="41"/>
  <c r="G140" i="41" s="1"/>
  <c r="F106" i="41"/>
  <c r="F140" i="41" s="1"/>
  <c r="AE107" i="41"/>
  <c r="AE105" i="41"/>
  <c r="AE104" i="41"/>
  <c r="Y102" i="41"/>
  <c r="U102" i="41"/>
  <c r="Q102" i="41"/>
  <c r="Q139" i="41" s="1"/>
  <c r="M102" i="41"/>
  <c r="M139" i="41" s="1"/>
  <c r="I102" i="41"/>
  <c r="E102" i="41"/>
  <c r="E139" i="41" s="1"/>
  <c r="AE103" i="41"/>
  <c r="Z137" i="41"/>
  <c r="Y137" i="41"/>
  <c r="X137" i="41"/>
  <c r="W137" i="41"/>
  <c r="V137" i="41"/>
  <c r="U137" i="41"/>
  <c r="T137" i="41"/>
  <c r="S137" i="41"/>
  <c r="R137" i="41"/>
  <c r="Q137" i="41"/>
  <c r="P137" i="41"/>
  <c r="O137" i="41"/>
  <c r="M137" i="41"/>
  <c r="L137" i="41"/>
  <c r="K137" i="41"/>
  <c r="J137" i="41"/>
  <c r="I137" i="41"/>
  <c r="H137" i="41"/>
  <c r="G137" i="41"/>
  <c r="F137" i="41"/>
  <c r="E137" i="41"/>
  <c r="D137" i="41"/>
  <c r="AE100" i="41"/>
  <c r="AE99" i="41"/>
  <c r="AE98" i="41"/>
  <c r="AE97" i="41"/>
  <c r="AE96" i="41"/>
  <c r="AE95" i="41"/>
  <c r="U93" i="41"/>
  <c r="AE94" i="41"/>
  <c r="AE92" i="41"/>
  <c r="AE91" i="41"/>
  <c r="AE89" i="41"/>
  <c r="AE88" i="41"/>
  <c r="AE87" i="41"/>
  <c r="AE86" i="41"/>
  <c r="AE85" i="41"/>
  <c r="AE84" i="41"/>
  <c r="AE82" i="41"/>
  <c r="AE81" i="41"/>
  <c r="AE77" i="41"/>
  <c r="AE76" i="41"/>
  <c r="Z74" i="41"/>
  <c r="X74" i="41"/>
  <c r="W74" i="41"/>
  <c r="S74" i="41"/>
  <c r="O74" i="41"/>
  <c r="N74" i="41"/>
  <c r="L74" i="41"/>
  <c r="J74" i="41"/>
  <c r="G74" i="41"/>
  <c r="F74" i="41"/>
  <c r="D74" i="41"/>
  <c r="AE75" i="41"/>
  <c r="AE73" i="41"/>
  <c r="AE72" i="41"/>
  <c r="AE71" i="41"/>
  <c r="Y69" i="41"/>
  <c r="R69" i="41"/>
  <c r="R74" i="41"/>
  <c r="F69" i="41"/>
  <c r="AE70" i="41"/>
  <c r="AE64" i="41"/>
  <c r="AE63" i="41"/>
  <c r="Y61" i="41"/>
  <c r="X61" i="41"/>
  <c r="X59" i="41" s="1"/>
  <c r="X133" i="41" s="1"/>
  <c r="H61" i="41"/>
  <c r="D61" i="41"/>
  <c r="AE62" i="41"/>
  <c r="AE60" i="41"/>
  <c r="AE58" i="41"/>
  <c r="AE57" i="41"/>
  <c r="Y55" i="41"/>
  <c r="X55" i="41"/>
  <c r="L55" i="41"/>
  <c r="D55" i="41"/>
  <c r="AE56" i="41"/>
  <c r="AE54" i="41"/>
  <c r="AE53" i="41"/>
  <c r="AE51" i="41"/>
  <c r="Z49" i="41"/>
  <c r="Y49" i="41"/>
  <c r="W49" i="41"/>
  <c r="V49" i="41"/>
  <c r="U49" i="41"/>
  <c r="S49" i="41"/>
  <c r="M49" i="41"/>
  <c r="D49" i="41"/>
  <c r="AE50" i="41"/>
  <c r="Z46" i="41"/>
  <c r="X46" i="41"/>
  <c r="W46" i="41"/>
  <c r="V46" i="41"/>
  <c r="U46" i="41"/>
  <c r="T46" i="41"/>
  <c r="S46" i="41"/>
  <c r="R46" i="41"/>
  <c r="Q46" i="41"/>
  <c r="P46" i="41"/>
  <c r="O46" i="41"/>
  <c r="N46" i="41"/>
  <c r="M46" i="41"/>
  <c r="L46" i="41"/>
  <c r="K46" i="41"/>
  <c r="J46" i="41"/>
  <c r="I46" i="41"/>
  <c r="H46" i="41"/>
  <c r="G46" i="41"/>
  <c r="F46" i="41"/>
  <c r="E46" i="41"/>
  <c r="D46" i="41"/>
  <c r="AE48" i="41"/>
  <c r="AE45" i="41"/>
  <c r="AE44" i="41"/>
  <c r="AE43" i="41"/>
  <c r="AE42" i="41"/>
  <c r="AE41" i="41"/>
  <c r="G38" i="41"/>
  <c r="AE40" i="41"/>
  <c r="Y38" i="41"/>
  <c r="X38" i="41"/>
  <c r="U38" i="41"/>
  <c r="T38" i="41"/>
  <c r="Q38" i="41"/>
  <c r="P38" i="41"/>
  <c r="AE39" i="41"/>
  <c r="L35" i="41"/>
  <c r="V35" i="41"/>
  <c r="S35" i="41"/>
  <c r="R31" i="41"/>
  <c r="N35" i="41"/>
  <c r="N31" i="41"/>
  <c r="K35" i="41"/>
  <c r="AE36" i="41"/>
  <c r="Z31" i="41"/>
  <c r="Y31" i="41"/>
  <c r="X31" i="41"/>
  <c r="W31" i="41"/>
  <c r="V31" i="41"/>
  <c r="U31" i="41"/>
  <c r="T31" i="41"/>
  <c r="S31" i="41"/>
  <c r="Q31" i="41"/>
  <c r="O31" i="41"/>
  <c r="M31" i="41"/>
  <c r="J31" i="41"/>
  <c r="I31" i="41"/>
  <c r="H31" i="41"/>
  <c r="G31" i="41"/>
  <c r="F31" i="41"/>
  <c r="E31" i="41"/>
  <c r="D31" i="41"/>
  <c r="AE33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E17" i="41"/>
  <c r="AE15" i="41"/>
  <c r="Y13" i="41"/>
  <c r="R13" i="41"/>
  <c r="Q13" i="41"/>
  <c r="P13" i="41"/>
  <c r="N13" i="41"/>
  <c r="AE14" i="41"/>
  <c r="AE12" i="41"/>
  <c r="AE11" i="41"/>
  <c r="AE10" i="41"/>
  <c r="Z8" i="41"/>
  <c r="V8" i="41"/>
  <c r="U8" i="41"/>
  <c r="P8" i="41"/>
  <c r="M8" i="41"/>
  <c r="I8" i="41"/>
  <c r="AE9" i="41"/>
  <c r="AE5" i="41"/>
  <c r="Z168" i="40"/>
  <c r="Y168" i="40"/>
  <c r="X168" i="40"/>
  <c r="W147" i="40"/>
  <c r="V168" i="40"/>
  <c r="U147" i="40"/>
  <c r="T147" i="40"/>
  <c r="S168" i="40"/>
  <c r="R168" i="40"/>
  <c r="Q168" i="40"/>
  <c r="P168" i="40"/>
  <c r="O147" i="40"/>
  <c r="N168" i="40"/>
  <c r="M147" i="40"/>
  <c r="L147" i="40"/>
  <c r="K168" i="40"/>
  <c r="J168" i="40"/>
  <c r="I168" i="40"/>
  <c r="H168" i="40"/>
  <c r="G147" i="40"/>
  <c r="F168" i="40"/>
  <c r="E147" i="40"/>
  <c r="D147" i="40"/>
  <c r="AE115" i="40"/>
  <c r="Y146" i="40"/>
  <c r="X167" i="40"/>
  <c r="W167" i="40"/>
  <c r="U167" i="40"/>
  <c r="T146" i="40"/>
  <c r="S167" i="40"/>
  <c r="Q146" i="40"/>
  <c r="P167" i="40"/>
  <c r="O167" i="40"/>
  <c r="M167" i="40"/>
  <c r="L146" i="40"/>
  <c r="K167" i="40"/>
  <c r="I146" i="40"/>
  <c r="H167" i="40"/>
  <c r="G167" i="40"/>
  <c r="E167" i="40"/>
  <c r="AE114" i="40"/>
  <c r="Z112" i="40"/>
  <c r="Y112" i="40"/>
  <c r="W166" i="40"/>
  <c r="U112" i="40"/>
  <c r="S166" i="40"/>
  <c r="S165" i="40" s="1"/>
  <c r="R166" i="40"/>
  <c r="O166" i="40"/>
  <c r="N166" i="40"/>
  <c r="M166" i="40"/>
  <c r="J166" i="40"/>
  <c r="I112" i="40"/>
  <c r="G112" i="40"/>
  <c r="F112" i="40"/>
  <c r="D112" i="40"/>
  <c r="AE113" i="40"/>
  <c r="Z141" i="40"/>
  <c r="Y141" i="40"/>
  <c r="X141" i="40"/>
  <c r="W141" i="40"/>
  <c r="V141" i="40"/>
  <c r="U141" i="40"/>
  <c r="T141" i="40"/>
  <c r="S141" i="40"/>
  <c r="R141" i="40"/>
  <c r="Q141" i="40"/>
  <c r="P141" i="40"/>
  <c r="O141" i="40"/>
  <c r="N141" i="40"/>
  <c r="M141" i="40"/>
  <c r="L141" i="40"/>
  <c r="K141" i="40"/>
  <c r="J141" i="40"/>
  <c r="I141" i="40"/>
  <c r="H141" i="40"/>
  <c r="F141" i="40"/>
  <c r="E141" i="40"/>
  <c r="D141" i="40"/>
  <c r="AE109" i="40"/>
  <c r="W106" i="40"/>
  <c r="W140" i="40" s="1"/>
  <c r="V106" i="40"/>
  <c r="V140" i="40" s="1"/>
  <c r="R106" i="40"/>
  <c r="R140" i="40" s="1"/>
  <c r="J106" i="40"/>
  <c r="AE108" i="40"/>
  <c r="Z106" i="40"/>
  <c r="Z140" i="40" s="1"/>
  <c r="X106" i="40"/>
  <c r="X140" i="40" s="1"/>
  <c r="T106" i="40"/>
  <c r="T140" i="40" s="1"/>
  <c r="P106" i="40"/>
  <c r="P140" i="40" s="1"/>
  <c r="M106" i="40"/>
  <c r="M140" i="40" s="1"/>
  <c r="L106" i="40"/>
  <c r="L140" i="40" s="1"/>
  <c r="H106" i="40"/>
  <c r="H140" i="40" s="1"/>
  <c r="D106" i="40"/>
  <c r="D140" i="40" s="1"/>
  <c r="AE107" i="40"/>
  <c r="AE105" i="40"/>
  <c r="AE104" i="40"/>
  <c r="Y102" i="40"/>
  <c r="V102" i="40"/>
  <c r="U102" i="40"/>
  <c r="U139" i="40" s="1"/>
  <c r="T102" i="40"/>
  <c r="R102" i="40"/>
  <c r="Q102" i="40"/>
  <c r="N102" i="40"/>
  <c r="N139" i="40" s="1"/>
  <c r="L102" i="40"/>
  <c r="G102" i="40"/>
  <c r="AE103" i="40"/>
  <c r="Z137" i="40"/>
  <c r="Y137" i="40"/>
  <c r="X137" i="40"/>
  <c r="W137" i="40"/>
  <c r="V137" i="40"/>
  <c r="U137" i="40"/>
  <c r="S137" i="40"/>
  <c r="R137" i="40"/>
  <c r="Q137" i="40"/>
  <c r="P137" i="40"/>
  <c r="O137" i="40"/>
  <c r="N137" i="40"/>
  <c r="L137" i="40"/>
  <c r="K137" i="40"/>
  <c r="H137" i="40"/>
  <c r="G137" i="40"/>
  <c r="F137" i="40"/>
  <c r="E137" i="40"/>
  <c r="D137" i="40"/>
  <c r="AE100" i="40"/>
  <c r="AE99" i="40"/>
  <c r="AE98" i="40"/>
  <c r="AE97" i="40"/>
  <c r="AE96" i="40"/>
  <c r="AE95" i="40"/>
  <c r="X93" i="40"/>
  <c r="O93" i="40"/>
  <c r="J93" i="40"/>
  <c r="AE94" i="40"/>
  <c r="AE92" i="40"/>
  <c r="AE91" i="40"/>
  <c r="AE89" i="40"/>
  <c r="AE88" i="40"/>
  <c r="AE87" i="40"/>
  <c r="AE86" i="40"/>
  <c r="AE85" i="40"/>
  <c r="Y83" i="40"/>
  <c r="U83" i="40"/>
  <c r="Q83" i="40"/>
  <c r="K83" i="40"/>
  <c r="AE84" i="40"/>
  <c r="AE82" i="40"/>
  <c r="AE81" i="40"/>
  <c r="AE77" i="40"/>
  <c r="AE76" i="40"/>
  <c r="W74" i="40"/>
  <c r="S74" i="40"/>
  <c r="O74" i="40"/>
  <c r="L74" i="40"/>
  <c r="K74" i="40"/>
  <c r="G74" i="40"/>
  <c r="D74" i="40"/>
  <c r="AE75" i="40"/>
  <c r="AE73" i="40"/>
  <c r="AE72" i="40"/>
  <c r="AE71" i="40"/>
  <c r="W69" i="40"/>
  <c r="AE70" i="40"/>
  <c r="AE64" i="40"/>
  <c r="W61" i="40"/>
  <c r="K61" i="40"/>
  <c r="AE63" i="40"/>
  <c r="Y61" i="40"/>
  <c r="V61" i="40"/>
  <c r="V59" i="40" s="1"/>
  <c r="V133" i="40" s="1"/>
  <c r="T61" i="40"/>
  <c r="R61" i="40"/>
  <c r="P61" i="40"/>
  <c r="O61" i="40"/>
  <c r="O59" i="40" s="1"/>
  <c r="O133" i="40" s="1"/>
  <c r="M61" i="40"/>
  <c r="D61" i="40"/>
  <c r="AE62" i="40"/>
  <c r="AE60" i="40"/>
  <c r="AE58" i="40"/>
  <c r="AE57" i="40"/>
  <c r="Z55" i="40"/>
  <c r="Y55" i="40"/>
  <c r="U55" i="40"/>
  <c r="U52" i="40" s="1"/>
  <c r="U132" i="40" s="1"/>
  <c r="Q55" i="40"/>
  <c r="M55" i="40"/>
  <c r="AE56" i="40"/>
  <c r="AE54" i="40"/>
  <c r="H55" i="40"/>
  <c r="AE53" i="40"/>
  <c r="AE51" i="40"/>
  <c r="Y49" i="40"/>
  <c r="V49" i="40"/>
  <c r="U49" i="40"/>
  <c r="Q49" i="40"/>
  <c r="N49" i="40"/>
  <c r="M49" i="40"/>
  <c r="J49" i="40"/>
  <c r="I49" i="40"/>
  <c r="H49" i="40"/>
  <c r="G49" i="40"/>
  <c r="F49" i="40"/>
  <c r="AE50" i="40"/>
  <c r="Y46" i="40"/>
  <c r="X46" i="40"/>
  <c r="U46" i="40"/>
  <c r="T46" i="40"/>
  <c r="S46" i="40"/>
  <c r="R46" i="40"/>
  <c r="Q46" i="40"/>
  <c r="P46" i="40"/>
  <c r="O46" i="40"/>
  <c r="M46" i="40"/>
  <c r="L46" i="40"/>
  <c r="J46" i="40"/>
  <c r="I46" i="40"/>
  <c r="H46" i="40"/>
  <c r="G46" i="40"/>
  <c r="F46" i="40"/>
  <c r="E46" i="40"/>
  <c r="D46" i="40"/>
  <c r="AE48" i="40"/>
  <c r="AE45" i="40"/>
  <c r="AE44" i="40"/>
  <c r="AE43" i="40"/>
  <c r="AE42" i="40"/>
  <c r="AE41" i="40"/>
  <c r="AE40" i="40"/>
  <c r="X38" i="40"/>
  <c r="T38" i="40"/>
  <c r="Q38" i="40"/>
  <c r="N38" i="40"/>
  <c r="M38" i="40"/>
  <c r="L38" i="40"/>
  <c r="J38" i="40"/>
  <c r="I38" i="40"/>
  <c r="H38" i="40"/>
  <c r="G38" i="40"/>
  <c r="F38" i="40"/>
  <c r="AE39" i="40"/>
  <c r="AE37" i="40"/>
  <c r="Y35" i="40"/>
  <c r="V35" i="40"/>
  <c r="U35" i="40"/>
  <c r="S35" i="40"/>
  <c r="R35" i="40"/>
  <c r="P31" i="40"/>
  <c r="AE36" i="40"/>
  <c r="Z31" i="40"/>
  <c r="Y31" i="40"/>
  <c r="X31" i="40"/>
  <c r="W31" i="40"/>
  <c r="V31" i="40"/>
  <c r="U31" i="40"/>
  <c r="T31" i="40"/>
  <c r="S31" i="40"/>
  <c r="R31" i="40"/>
  <c r="R49" i="40"/>
  <c r="Q31" i="40"/>
  <c r="O31" i="40"/>
  <c r="N31" i="40"/>
  <c r="N46" i="40"/>
  <c r="M31" i="40"/>
  <c r="L31" i="40"/>
  <c r="J31" i="40"/>
  <c r="I31" i="40"/>
  <c r="H31" i="40"/>
  <c r="G31" i="40"/>
  <c r="F31" i="40"/>
  <c r="E31" i="40"/>
  <c r="D31" i="40"/>
  <c r="AE33" i="40"/>
  <c r="AE29" i="40"/>
  <c r="AE28" i="40"/>
  <c r="AE27" i="40"/>
  <c r="AE26" i="40"/>
  <c r="AE25" i="40"/>
  <c r="AE24" i="40"/>
  <c r="AE23" i="40"/>
  <c r="AE22" i="40"/>
  <c r="AE21" i="40"/>
  <c r="AE20" i="40"/>
  <c r="AE19" i="40"/>
  <c r="AE18" i="40"/>
  <c r="AE17" i="40"/>
  <c r="AE15" i="40"/>
  <c r="X13" i="40"/>
  <c r="T13" i="40"/>
  <c r="Q13" i="40"/>
  <c r="P13" i="40"/>
  <c r="M13" i="40"/>
  <c r="L13" i="40"/>
  <c r="J13" i="40"/>
  <c r="I13" i="40"/>
  <c r="F13" i="40"/>
  <c r="E13" i="40"/>
  <c r="D13" i="40"/>
  <c r="AE14" i="40"/>
  <c r="AE12" i="40"/>
  <c r="AE11" i="40"/>
  <c r="AE10" i="40"/>
  <c r="Z8" i="40"/>
  <c r="N8" i="40"/>
  <c r="K8" i="40"/>
  <c r="AE9" i="40"/>
  <c r="AE5" i="40"/>
  <c r="Y168" i="39"/>
  <c r="X147" i="39"/>
  <c r="W168" i="39"/>
  <c r="T168" i="39"/>
  <c r="S168" i="39"/>
  <c r="Q168" i="39"/>
  <c r="O147" i="39"/>
  <c r="L168" i="39"/>
  <c r="K147" i="39"/>
  <c r="H168" i="39"/>
  <c r="G147" i="39"/>
  <c r="E168" i="39"/>
  <c r="D147" i="39"/>
  <c r="AE115" i="39"/>
  <c r="X146" i="39"/>
  <c r="W167" i="39"/>
  <c r="T167" i="39"/>
  <c r="S167" i="39"/>
  <c r="R167" i="39"/>
  <c r="P167" i="39"/>
  <c r="O146" i="39"/>
  <c r="L146" i="39"/>
  <c r="K146" i="39"/>
  <c r="I146" i="39"/>
  <c r="H167" i="39"/>
  <c r="G146" i="39"/>
  <c r="F146" i="39"/>
  <c r="D146" i="39"/>
  <c r="AE114" i="39"/>
  <c r="Z112" i="39"/>
  <c r="Y166" i="39"/>
  <c r="X112" i="39"/>
  <c r="W112" i="39"/>
  <c r="U145" i="39"/>
  <c r="T166" i="39"/>
  <c r="S145" i="39"/>
  <c r="R145" i="39"/>
  <c r="Q145" i="39"/>
  <c r="P112" i="39"/>
  <c r="N112" i="39"/>
  <c r="M166" i="39"/>
  <c r="L145" i="39"/>
  <c r="J166" i="39"/>
  <c r="I145" i="39"/>
  <c r="H145" i="39"/>
  <c r="E166" i="39"/>
  <c r="D112" i="39"/>
  <c r="AE113" i="39"/>
  <c r="X141" i="39"/>
  <c r="W141" i="39"/>
  <c r="U141" i="39"/>
  <c r="T141" i="39"/>
  <c r="S141" i="39"/>
  <c r="Q141" i="39"/>
  <c r="P141" i="39"/>
  <c r="O141" i="39"/>
  <c r="M141" i="39"/>
  <c r="L141" i="39"/>
  <c r="K141" i="39"/>
  <c r="I141" i="39"/>
  <c r="H141" i="39"/>
  <c r="G141" i="39"/>
  <c r="E141" i="39"/>
  <c r="D141" i="39"/>
  <c r="AE109" i="39"/>
  <c r="AE108" i="39"/>
  <c r="L106" i="39"/>
  <c r="L140" i="39" s="1"/>
  <c r="K106" i="39"/>
  <c r="K140" i="39" s="1"/>
  <c r="AE107" i="39"/>
  <c r="AE105" i="39"/>
  <c r="AE104" i="39"/>
  <c r="Y102" i="39"/>
  <c r="Y139" i="39" s="1"/>
  <c r="X102" i="39"/>
  <c r="X139" i="39" s="1"/>
  <c r="U102" i="39"/>
  <c r="T102" i="39"/>
  <c r="Q102" i="39"/>
  <c r="Q139" i="39" s="1"/>
  <c r="P102" i="39"/>
  <c r="M102" i="39"/>
  <c r="M139" i="39" s="1"/>
  <c r="L102" i="39"/>
  <c r="L139" i="39" s="1"/>
  <c r="I102" i="39"/>
  <c r="I139" i="39" s="1"/>
  <c r="H102" i="39"/>
  <c r="H139" i="39" s="1"/>
  <c r="E102" i="39"/>
  <c r="E139" i="39" s="1"/>
  <c r="D102" i="39"/>
  <c r="AE103" i="39"/>
  <c r="Z137" i="39"/>
  <c r="Y137" i="39"/>
  <c r="X137" i="39"/>
  <c r="W137" i="39"/>
  <c r="V137" i="39"/>
  <c r="U137" i="39"/>
  <c r="S137" i="39"/>
  <c r="R137" i="39"/>
  <c r="Q137" i="39"/>
  <c r="P137" i="39"/>
  <c r="O137" i="39"/>
  <c r="N137" i="39"/>
  <c r="M137" i="39"/>
  <c r="L137" i="39"/>
  <c r="K137" i="39"/>
  <c r="J137" i="39"/>
  <c r="F137" i="39"/>
  <c r="E137" i="39"/>
  <c r="D137" i="39"/>
  <c r="AE100" i="39"/>
  <c r="AE99" i="39"/>
  <c r="AE98" i="39"/>
  <c r="AE97" i="39"/>
  <c r="AE96" i="39"/>
  <c r="AE95" i="39"/>
  <c r="AE94" i="39"/>
  <c r="AE92" i="39"/>
  <c r="AE91" i="39"/>
  <c r="AE89" i="39"/>
  <c r="AE88" i="39"/>
  <c r="AE87" i="39"/>
  <c r="AE86" i="39"/>
  <c r="AE85" i="39"/>
  <c r="L83" i="39"/>
  <c r="AE84" i="39"/>
  <c r="AE82" i="39"/>
  <c r="AE81" i="39"/>
  <c r="AE77" i="39"/>
  <c r="AE76" i="39"/>
  <c r="Y74" i="39"/>
  <c r="X74" i="39"/>
  <c r="U74" i="39"/>
  <c r="T74" i="39"/>
  <c r="Q74" i="39"/>
  <c r="P74" i="39"/>
  <c r="M74" i="39"/>
  <c r="L74" i="39"/>
  <c r="I74" i="39"/>
  <c r="H74" i="39"/>
  <c r="E74" i="39"/>
  <c r="D74" i="39"/>
  <c r="AE75" i="39"/>
  <c r="AE73" i="39"/>
  <c r="AE72" i="39"/>
  <c r="AE71" i="39"/>
  <c r="X69" i="39"/>
  <c r="T69" i="39"/>
  <c r="P69" i="39"/>
  <c r="L69" i="39"/>
  <c r="H69" i="39"/>
  <c r="D69" i="39"/>
  <c r="D68" i="39" s="1"/>
  <c r="D67" i="39" s="1"/>
  <c r="AE70" i="39"/>
  <c r="AE64" i="39"/>
  <c r="AE63" i="39"/>
  <c r="W61" i="39"/>
  <c r="S61" i="39"/>
  <c r="O61" i="39"/>
  <c r="K61" i="39"/>
  <c r="G61" i="39"/>
  <c r="AE62" i="39"/>
  <c r="AE60" i="39"/>
  <c r="AE58" i="39"/>
  <c r="AE57" i="39"/>
  <c r="X55" i="39"/>
  <c r="T55" i="39"/>
  <c r="P55" i="39"/>
  <c r="L55" i="39"/>
  <c r="H55" i="39"/>
  <c r="D55" i="39"/>
  <c r="AE56" i="39"/>
  <c r="AE54" i="39"/>
  <c r="AE53" i="39"/>
  <c r="AE51" i="39"/>
  <c r="W49" i="39"/>
  <c r="U49" i="39"/>
  <c r="T49" i="39"/>
  <c r="S49" i="39"/>
  <c r="Q49" i="39"/>
  <c r="M49" i="39"/>
  <c r="K49" i="39"/>
  <c r="I49" i="39"/>
  <c r="G49" i="39"/>
  <c r="E49" i="39"/>
  <c r="AE50" i="39"/>
  <c r="Y46" i="39"/>
  <c r="U46" i="39"/>
  <c r="T46" i="39"/>
  <c r="Q46" i="39"/>
  <c r="P46" i="39"/>
  <c r="O46" i="39"/>
  <c r="M46" i="39"/>
  <c r="L46" i="39"/>
  <c r="K46" i="39"/>
  <c r="H46" i="39"/>
  <c r="G46" i="39"/>
  <c r="E46" i="39"/>
  <c r="D46" i="39"/>
  <c r="AE48" i="39"/>
  <c r="AE45" i="39"/>
  <c r="AE44" i="39"/>
  <c r="AE43" i="39"/>
  <c r="AE42" i="39"/>
  <c r="AE41" i="39"/>
  <c r="AE40" i="39"/>
  <c r="W38" i="39"/>
  <c r="S38" i="39"/>
  <c r="O38" i="39"/>
  <c r="K38" i="39"/>
  <c r="I38" i="39"/>
  <c r="G38" i="39"/>
  <c r="AE39" i="39"/>
  <c r="AE37" i="39"/>
  <c r="Z35" i="39"/>
  <c r="Y35" i="39"/>
  <c r="X35" i="39"/>
  <c r="V35" i="39"/>
  <c r="U35" i="39"/>
  <c r="R35" i="39"/>
  <c r="Q35" i="39"/>
  <c r="O35" i="39"/>
  <c r="N35" i="39"/>
  <c r="M35" i="39"/>
  <c r="J35" i="39"/>
  <c r="I35" i="39"/>
  <c r="F35" i="39"/>
  <c r="E35" i="39"/>
  <c r="AE36" i="39"/>
  <c r="Z31" i="39"/>
  <c r="Y31" i="39"/>
  <c r="X31" i="39"/>
  <c r="W31" i="39"/>
  <c r="V31" i="39"/>
  <c r="U31" i="39"/>
  <c r="T31" i="39"/>
  <c r="S31" i="39"/>
  <c r="R31" i="39"/>
  <c r="Q31" i="39"/>
  <c r="O31" i="39"/>
  <c r="N31" i="39"/>
  <c r="M31" i="39"/>
  <c r="L31" i="39"/>
  <c r="K31" i="39"/>
  <c r="I31" i="39"/>
  <c r="G31" i="39"/>
  <c r="F31" i="39"/>
  <c r="E31" i="39"/>
  <c r="D31" i="39"/>
  <c r="AE33" i="39"/>
  <c r="AE29" i="39"/>
  <c r="AE28" i="39"/>
  <c r="AE27" i="39"/>
  <c r="AE26" i="39"/>
  <c r="AE25" i="39"/>
  <c r="AE24" i="39"/>
  <c r="AE23" i="39"/>
  <c r="AE22" i="39"/>
  <c r="AE21" i="39"/>
  <c r="AE20" i="39"/>
  <c r="AE19" i="39"/>
  <c r="AE18" i="39"/>
  <c r="AE17" i="39"/>
  <c r="AE15" i="39"/>
  <c r="Z13" i="39"/>
  <c r="Y13" i="39"/>
  <c r="W13" i="39"/>
  <c r="U13" i="39"/>
  <c r="S13" i="39"/>
  <c r="R13" i="39"/>
  <c r="Q13" i="39"/>
  <c r="O13" i="39"/>
  <c r="N13" i="39"/>
  <c r="M13" i="39"/>
  <c r="K13" i="39"/>
  <c r="I13" i="39"/>
  <c r="G13" i="39"/>
  <c r="F13" i="39"/>
  <c r="E13" i="39"/>
  <c r="AE14" i="39"/>
  <c r="AE12" i="39"/>
  <c r="AE11" i="39"/>
  <c r="AE10" i="39"/>
  <c r="Z8" i="39"/>
  <c r="Y8" i="39"/>
  <c r="V8" i="39"/>
  <c r="U8" i="39"/>
  <c r="R8" i="39"/>
  <c r="Q8" i="39"/>
  <c r="N8" i="39"/>
  <c r="M8" i="39"/>
  <c r="J8" i="39"/>
  <c r="I8" i="39"/>
  <c r="I7" i="39" s="1"/>
  <c r="F8" i="39"/>
  <c r="E8" i="39"/>
  <c r="AE9" i="39"/>
  <c r="AE5" i="39"/>
  <c r="L112" i="41"/>
  <c r="C112" i="41"/>
  <c r="AE112" i="41" s="1"/>
  <c r="Z141" i="41"/>
  <c r="X141" i="41"/>
  <c r="V141" i="41"/>
  <c r="R141" i="41"/>
  <c r="N141" i="41"/>
  <c r="J141" i="41"/>
  <c r="H141" i="41"/>
  <c r="G141" i="41"/>
  <c r="F141" i="41"/>
  <c r="C141" i="41"/>
  <c r="AE141" i="41" s="1"/>
  <c r="K106" i="41"/>
  <c r="K140" i="41" s="1"/>
  <c r="G102" i="41"/>
  <c r="G139" i="41" s="1"/>
  <c r="N137" i="41"/>
  <c r="C137" i="41"/>
  <c r="AE137" i="41" s="1"/>
  <c r="J93" i="41"/>
  <c r="V74" i="41"/>
  <c r="K74" i="41"/>
  <c r="G69" i="41"/>
  <c r="Y46" i="41"/>
  <c r="Y35" i="41"/>
  <c r="Z35" i="41"/>
  <c r="K31" i="41"/>
  <c r="P31" i="41"/>
  <c r="L31" i="41"/>
  <c r="V13" i="41"/>
  <c r="G141" i="40"/>
  <c r="G106" i="40"/>
  <c r="G140" i="40" s="1"/>
  <c r="O102" i="40"/>
  <c r="O139" i="40" s="1"/>
  <c r="M102" i="40"/>
  <c r="M139" i="40" s="1"/>
  <c r="T137" i="40"/>
  <c r="M137" i="40"/>
  <c r="J137" i="40"/>
  <c r="I137" i="40"/>
  <c r="G83" i="40"/>
  <c r="F61" i="40"/>
  <c r="Z49" i="40"/>
  <c r="W49" i="40"/>
  <c r="S49" i="40"/>
  <c r="Z46" i="40"/>
  <c r="W46" i="40"/>
  <c r="V46" i="40"/>
  <c r="K46" i="40"/>
  <c r="O38" i="40"/>
  <c r="W35" i="40"/>
  <c r="K31" i="40"/>
  <c r="Y13" i="40"/>
  <c r="U13" i="40"/>
  <c r="V8" i="40"/>
  <c r="C106" i="40"/>
  <c r="AE106" i="40" s="1"/>
  <c r="C46" i="41"/>
  <c r="AE46" i="41" s="1"/>
  <c r="C83" i="41"/>
  <c r="AE83" i="41" s="1"/>
  <c r="C46" i="40"/>
  <c r="AE46" i="40" s="1"/>
  <c r="C148" i="40"/>
  <c r="AE148" i="40" s="1"/>
  <c r="C148" i="5"/>
  <c r="AE148" i="5" s="1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K116" i="3"/>
  <c r="J116" i="3"/>
  <c r="I116" i="3"/>
  <c r="H116" i="3"/>
  <c r="G116" i="3"/>
  <c r="F116" i="3"/>
  <c r="E116" i="3"/>
  <c r="D116" i="3"/>
  <c r="D116" i="2"/>
  <c r="D148" i="2" s="1"/>
  <c r="D169" i="2" s="1"/>
  <c r="E116" i="2"/>
  <c r="E148" i="2" s="1"/>
  <c r="E169" i="2" s="1"/>
  <c r="F116" i="2"/>
  <c r="F148" i="2" s="1"/>
  <c r="F169" i="2" s="1"/>
  <c r="G116" i="2"/>
  <c r="G148" i="2" s="1"/>
  <c r="G169" i="2" s="1"/>
  <c r="H116" i="2"/>
  <c r="H148" i="2" s="1"/>
  <c r="H169" i="2" s="1"/>
  <c r="I116" i="2"/>
  <c r="I148" i="2" s="1"/>
  <c r="I169" i="2" s="1"/>
  <c r="J116" i="2"/>
  <c r="J148" i="2" s="1"/>
  <c r="J169" i="2" s="1"/>
  <c r="K116" i="2"/>
  <c r="K148" i="2" s="1"/>
  <c r="K169" i="2" s="1"/>
  <c r="M116" i="2"/>
  <c r="M148" i="2" s="1"/>
  <c r="M169" i="2" s="1"/>
  <c r="N116" i="2"/>
  <c r="N148" i="2" s="1"/>
  <c r="N169" i="2" s="1"/>
  <c r="O116" i="2"/>
  <c r="O148" i="2" s="1"/>
  <c r="O169" i="2" s="1"/>
  <c r="P116" i="2"/>
  <c r="P148" i="2" s="1"/>
  <c r="P169" i="2" s="1"/>
  <c r="Q116" i="2"/>
  <c r="Q148" i="2" s="1"/>
  <c r="Q169" i="2" s="1"/>
  <c r="T116" i="2"/>
  <c r="T148" i="2" s="1"/>
  <c r="T169" i="2" s="1"/>
  <c r="U116" i="2"/>
  <c r="U148" i="2" s="1"/>
  <c r="U169" i="2" s="1"/>
  <c r="V116" i="2"/>
  <c r="V148" i="2" s="1"/>
  <c r="V169" i="2" s="1"/>
  <c r="W116" i="2"/>
  <c r="W148" i="2" s="1"/>
  <c r="W169" i="2" s="1"/>
  <c r="X116" i="2"/>
  <c r="X148" i="2" s="1"/>
  <c r="X169" i="2" s="1"/>
  <c r="Y116" i="2"/>
  <c r="Y148" i="2" s="1"/>
  <c r="Y169" i="2" s="1"/>
  <c r="Z116" i="2"/>
  <c r="Z148" i="2" s="1"/>
  <c r="Z169" i="2" s="1"/>
  <c r="E166" i="41"/>
  <c r="I166" i="41"/>
  <c r="K166" i="41"/>
  <c r="M166" i="41"/>
  <c r="Q166" i="41"/>
  <c r="S166" i="41"/>
  <c r="S165" i="41" s="1"/>
  <c r="U166" i="41"/>
  <c r="Y166" i="41"/>
  <c r="C167" i="41"/>
  <c r="AE167" i="41" s="1"/>
  <c r="G146" i="41"/>
  <c r="K146" i="41"/>
  <c r="N146" i="41"/>
  <c r="T167" i="41"/>
  <c r="V146" i="41"/>
  <c r="W167" i="41"/>
  <c r="Z146" i="41"/>
  <c r="C168" i="41"/>
  <c r="AE168" i="41" s="1"/>
  <c r="E147" i="41"/>
  <c r="F168" i="41"/>
  <c r="G168" i="41"/>
  <c r="I147" i="41"/>
  <c r="K147" i="41"/>
  <c r="N168" i="41"/>
  <c r="N147" i="41"/>
  <c r="O147" i="41"/>
  <c r="R168" i="41"/>
  <c r="S147" i="41"/>
  <c r="T168" i="41"/>
  <c r="V147" i="41"/>
  <c r="W147" i="41"/>
  <c r="Z168" i="41"/>
  <c r="Z147" i="41"/>
  <c r="C145" i="40"/>
  <c r="AE145" i="40" s="1"/>
  <c r="E166" i="40"/>
  <c r="E165" i="40" s="1"/>
  <c r="H145" i="40"/>
  <c r="I145" i="40"/>
  <c r="L145" i="40"/>
  <c r="P166" i="40"/>
  <c r="P145" i="40"/>
  <c r="T145" i="40"/>
  <c r="X145" i="40"/>
  <c r="F167" i="40"/>
  <c r="F146" i="40"/>
  <c r="H146" i="40"/>
  <c r="J167" i="40"/>
  <c r="J146" i="40"/>
  <c r="L167" i="40"/>
  <c r="N167" i="40"/>
  <c r="N146" i="40"/>
  <c r="P146" i="40"/>
  <c r="R167" i="40"/>
  <c r="R146" i="40"/>
  <c r="T167" i="40"/>
  <c r="V167" i="40"/>
  <c r="V146" i="40"/>
  <c r="X146" i="40"/>
  <c r="Z167" i="40"/>
  <c r="Z146" i="40"/>
  <c r="D168" i="40"/>
  <c r="H147" i="40"/>
  <c r="L168" i="40"/>
  <c r="P147" i="40"/>
  <c r="T168" i="40"/>
  <c r="X147" i="40"/>
  <c r="Z115" i="1"/>
  <c r="Y115" i="1"/>
  <c r="Y147" i="1" s="1"/>
  <c r="X115" i="1"/>
  <c r="X147" i="1" s="1"/>
  <c r="W115" i="1"/>
  <c r="V115" i="1"/>
  <c r="V168" i="1" s="1"/>
  <c r="U115" i="1"/>
  <c r="T115" i="1"/>
  <c r="T147" i="1" s="1"/>
  <c r="Q115" i="1"/>
  <c r="P115" i="1"/>
  <c r="O115" i="1"/>
  <c r="O147" i="1" s="1"/>
  <c r="N115" i="1"/>
  <c r="N147" i="1" s="1"/>
  <c r="M115" i="1"/>
  <c r="L115" i="1"/>
  <c r="L168" i="1" s="1"/>
  <c r="K115" i="1"/>
  <c r="J115" i="1"/>
  <c r="I115" i="1"/>
  <c r="H115" i="1"/>
  <c r="H147" i="1" s="1"/>
  <c r="G115" i="1"/>
  <c r="G147" i="1" s="1"/>
  <c r="F115" i="1"/>
  <c r="E115" i="1"/>
  <c r="E147" i="1" s="1"/>
  <c r="D115" i="1"/>
  <c r="D147" i="1" s="1"/>
  <c r="C115" i="1"/>
  <c r="AE115" i="1" s="1"/>
  <c r="Z114" i="1"/>
  <c r="Y114" i="1"/>
  <c r="Y113" i="1"/>
  <c r="Y145" i="1" s="1"/>
  <c r="X114" i="1"/>
  <c r="X146" i="1" s="1"/>
  <c r="W114" i="1"/>
  <c r="W146" i="1" s="1"/>
  <c r="V114" i="1"/>
  <c r="U114" i="1"/>
  <c r="U167" i="1" s="1"/>
  <c r="T114" i="1"/>
  <c r="T146" i="1" s="1"/>
  <c r="T113" i="1"/>
  <c r="T166" i="1" s="1"/>
  <c r="Q114" i="1"/>
  <c r="Q167" i="1" s="1"/>
  <c r="Q113" i="1"/>
  <c r="Q145" i="1" s="1"/>
  <c r="P114" i="1"/>
  <c r="P146" i="1" s="1"/>
  <c r="O114" i="1"/>
  <c r="N114" i="1"/>
  <c r="N146" i="1" s="1"/>
  <c r="M114" i="1"/>
  <c r="M167" i="1" s="1"/>
  <c r="K114" i="1"/>
  <c r="K167" i="1" s="1"/>
  <c r="J114" i="1"/>
  <c r="I114" i="1"/>
  <c r="I146" i="1" s="1"/>
  <c r="I113" i="1"/>
  <c r="I166" i="1" s="1"/>
  <c r="H114" i="1"/>
  <c r="H167" i="1" s="1"/>
  <c r="H113" i="1"/>
  <c r="H145" i="1" s="1"/>
  <c r="G114" i="1"/>
  <c r="G146" i="1" s="1"/>
  <c r="F114" i="1"/>
  <c r="F113" i="1"/>
  <c r="E114" i="1"/>
  <c r="E146" i="1" s="1"/>
  <c r="D114" i="1"/>
  <c r="D167" i="1" s="1"/>
  <c r="C114" i="1"/>
  <c r="Z113" i="1"/>
  <c r="X113" i="1"/>
  <c r="W113" i="1"/>
  <c r="V113" i="1"/>
  <c r="U113" i="1"/>
  <c r="U166" i="1" s="1"/>
  <c r="P113" i="1"/>
  <c r="O113" i="1"/>
  <c r="O145" i="1" s="1"/>
  <c r="N113" i="1"/>
  <c r="N145" i="1" s="1"/>
  <c r="M113" i="1"/>
  <c r="M166" i="1" s="1"/>
  <c r="K113" i="1"/>
  <c r="K145" i="1" s="1"/>
  <c r="J113" i="1"/>
  <c r="G113" i="1"/>
  <c r="G166" i="1" s="1"/>
  <c r="E113" i="1"/>
  <c r="E145" i="1" s="1"/>
  <c r="D113" i="1"/>
  <c r="C113" i="1"/>
  <c r="AE109" i="1"/>
  <c r="AE108" i="1"/>
  <c r="T106" i="1"/>
  <c r="L106" i="1"/>
  <c r="F106" i="1"/>
  <c r="AE107" i="1"/>
  <c r="AE105" i="1"/>
  <c r="L102" i="1"/>
  <c r="AE104" i="1"/>
  <c r="AE103" i="1"/>
  <c r="Z137" i="1"/>
  <c r="Y137" i="1"/>
  <c r="X137" i="1"/>
  <c r="W137" i="1"/>
  <c r="V137" i="1"/>
  <c r="T137" i="1"/>
  <c r="Q137" i="1"/>
  <c r="P137" i="1"/>
  <c r="O137" i="1"/>
  <c r="N137" i="1"/>
  <c r="L137" i="1"/>
  <c r="K137" i="1"/>
  <c r="J137" i="1"/>
  <c r="H137" i="1"/>
  <c r="G137" i="1"/>
  <c r="F137" i="1"/>
  <c r="D137" i="1"/>
  <c r="AE100" i="1"/>
  <c r="AE99" i="1"/>
  <c r="AE98" i="1"/>
  <c r="AE97" i="1"/>
  <c r="AE96" i="1"/>
  <c r="X93" i="1"/>
  <c r="AE95" i="1"/>
  <c r="AE94" i="1"/>
  <c r="AE92" i="1"/>
  <c r="AE91" i="1"/>
  <c r="AE89" i="1"/>
  <c r="AE88" i="1"/>
  <c r="AE87" i="1"/>
  <c r="Z86" i="1"/>
  <c r="Y86" i="1"/>
  <c r="X86" i="1"/>
  <c r="W86" i="1"/>
  <c r="V86" i="1"/>
  <c r="U86" i="1"/>
  <c r="T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AE86" i="1" s="1"/>
  <c r="Z85" i="1"/>
  <c r="Y85" i="1"/>
  <c r="X85" i="1"/>
  <c r="W85" i="1"/>
  <c r="V85" i="1"/>
  <c r="U85" i="1"/>
  <c r="T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E85" i="1" s="1"/>
  <c r="AE84" i="1"/>
  <c r="AE82" i="1"/>
  <c r="AE81" i="1"/>
  <c r="AE77" i="1"/>
  <c r="AE76" i="1"/>
  <c r="Z74" i="1"/>
  <c r="J74" i="1"/>
  <c r="D74" i="1"/>
  <c r="AE75" i="1"/>
  <c r="AE73" i="1"/>
  <c r="AE72" i="1"/>
  <c r="AE71" i="1"/>
  <c r="AE70" i="1"/>
  <c r="Z64" i="1"/>
  <c r="Y64" i="1"/>
  <c r="X64" i="1"/>
  <c r="W64" i="1"/>
  <c r="V64" i="1"/>
  <c r="U64" i="1"/>
  <c r="T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AE64" i="1" s="1"/>
  <c r="Z63" i="1"/>
  <c r="Z62" i="1"/>
  <c r="Z60" i="1"/>
  <c r="Y63" i="1"/>
  <c r="X63" i="1"/>
  <c r="X62" i="1"/>
  <c r="X60" i="1"/>
  <c r="W63" i="1"/>
  <c r="W62" i="1"/>
  <c r="V63" i="1"/>
  <c r="V62" i="1"/>
  <c r="V60" i="1"/>
  <c r="U63" i="1"/>
  <c r="T63" i="1"/>
  <c r="Q63" i="1"/>
  <c r="P63" i="1"/>
  <c r="P62" i="1"/>
  <c r="P60" i="1"/>
  <c r="O63" i="1"/>
  <c r="N63" i="1"/>
  <c r="M63" i="1"/>
  <c r="L63" i="1"/>
  <c r="K63" i="1"/>
  <c r="K62" i="1"/>
  <c r="K60" i="1"/>
  <c r="J63" i="1"/>
  <c r="J62" i="1"/>
  <c r="J60" i="1"/>
  <c r="I63" i="1"/>
  <c r="H63" i="1"/>
  <c r="G63" i="1"/>
  <c r="F63" i="1"/>
  <c r="E63" i="1"/>
  <c r="D63" i="1"/>
  <c r="C63" i="1"/>
  <c r="AE63" i="1" s="1"/>
  <c r="Y62" i="1"/>
  <c r="Y61" i="1" s="1"/>
  <c r="U62" i="1"/>
  <c r="T62" i="1"/>
  <c r="T60" i="1"/>
  <c r="Q62" i="1"/>
  <c r="Q60" i="1"/>
  <c r="O62" i="1"/>
  <c r="N62" i="1"/>
  <c r="M62" i="1"/>
  <c r="L62" i="1"/>
  <c r="L60" i="1"/>
  <c r="I62" i="1"/>
  <c r="H62" i="1"/>
  <c r="H60" i="1"/>
  <c r="G62" i="1"/>
  <c r="G60" i="1"/>
  <c r="F62" i="1"/>
  <c r="F60" i="1"/>
  <c r="E62" i="1"/>
  <c r="D62" i="1"/>
  <c r="C62" i="1"/>
  <c r="AE62" i="1" s="1"/>
  <c r="Y60" i="1"/>
  <c r="W60" i="1"/>
  <c r="U60" i="1"/>
  <c r="O60" i="1"/>
  <c r="N60" i="1"/>
  <c r="M60" i="1"/>
  <c r="I60" i="1"/>
  <c r="E60" i="1"/>
  <c r="D60" i="1"/>
  <c r="C60" i="1"/>
  <c r="AE60" i="1" s="1"/>
  <c r="Z58" i="1"/>
  <c r="Y58" i="1"/>
  <c r="X58" i="1"/>
  <c r="W58" i="1"/>
  <c r="V58" i="1"/>
  <c r="U58" i="1"/>
  <c r="T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Z57" i="1"/>
  <c r="Y57" i="1"/>
  <c r="X57" i="1"/>
  <c r="X56" i="1"/>
  <c r="X53" i="1"/>
  <c r="X54" i="1"/>
  <c r="W57" i="1"/>
  <c r="W56" i="1"/>
  <c r="V57" i="1"/>
  <c r="U57" i="1"/>
  <c r="T57" i="1"/>
  <c r="Q57" i="1"/>
  <c r="P57" i="1"/>
  <c r="P56" i="1"/>
  <c r="P53" i="1"/>
  <c r="P54" i="1"/>
  <c r="O57" i="1"/>
  <c r="O56" i="1"/>
  <c r="N57" i="1"/>
  <c r="M57" i="1"/>
  <c r="L57" i="1"/>
  <c r="K57" i="1"/>
  <c r="K56" i="1"/>
  <c r="J57" i="1"/>
  <c r="J56" i="1"/>
  <c r="J53" i="1"/>
  <c r="J54" i="1"/>
  <c r="I57" i="1"/>
  <c r="H57" i="1"/>
  <c r="G57" i="1"/>
  <c r="F57" i="1"/>
  <c r="E57" i="1"/>
  <c r="E56" i="1"/>
  <c r="E53" i="1"/>
  <c r="E54" i="1"/>
  <c r="D57" i="1"/>
  <c r="C57" i="1"/>
  <c r="Z56" i="1"/>
  <c r="Y56" i="1"/>
  <c r="V56" i="1"/>
  <c r="U56" i="1"/>
  <c r="T56" i="1"/>
  <c r="Q56" i="1"/>
  <c r="N56" i="1"/>
  <c r="N53" i="1"/>
  <c r="N54" i="1"/>
  <c r="M56" i="1"/>
  <c r="L56" i="1"/>
  <c r="L53" i="1"/>
  <c r="L54" i="1"/>
  <c r="I56" i="1"/>
  <c r="I53" i="1"/>
  <c r="I54" i="1"/>
  <c r="H56" i="1"/>
  <c r="G56" i="1"/>
  <c r="F56" i="1"/>
  <c r="F53" i="1"/>
  <c r="F54" i="1"/>
  <c r="D56" i="1"/>
  <c r="C56" i="1"/>
  <c r="AE56" i="1" s="1"/>
  <c r="Z54" i="1"/>
  <c r="Y54" i="1"/>
  <c r="W54" i="1"/>
  <c r="W53" i="1"/>
  <c r="V54" i="1"/>
  <c r="U54" i="1"/>
  <c r="U53" i="1"/>
  <c r="T54" i="1"/>
  <c r="Q54" i="1"/>
  <c r="O54" i="1"/>
  <c r="O53" i="1"/>
  <c r="M54" i="1"/>
  <c r="K54" i="1"/>
  <c r="K53" i="1"/>
  <c r="H54" i="1"/>
  <c r="G54" i="1"/>
  <c r="D54" i="1"/>
  <c r="C54" i="1"/>
  <c r="Z53" i="1"/>
  <c r="Y53" i="1"/>
  <c r="V53" i="1"/>
  <c r="T53" i="1"/>
  <c r="Q53" i="1"/>
  <c r="M53" i="1"/>
  <c r="H53" i="1"/>
  <c r="G53" i="1"/>
  <c r="D53" i="1"/>
  <c r="C53" i="1"/>
  <c r="Z51" i="1"/>
  <c r="Z50" i="1"/>
  <c r="Y51" i="1"/>
  <c r="X51" i="1"/>
  <c r="W51" i="1"/>
  <c r="V51" i="1"/>
  <c r="V50" i="1"/>
  <c r="U51" i="1"/>
  <c r="U50" i="1"/>
  <c r="T51" i="1"/>
  <c r="Q51" i="1"/>
  <c r="P51" i="1"/>
  <c r="P50" i="1"/>
  <c r="O51" i="1"/>
  <c r="N51" i="1"/>
  <c r="M51" i="1"/>
  <c r="L51" i="1"/>
  <c r="K51" i="1"/>
  <c r="J51" i="1"/>
  <c r="J50" i="1"/>
  <c r="I51" i="1"/>
  <c r="H51" i="1"/>
  <c r="G51" i="1"/>
  <c r="F51" i="1"/>
  <c r="E51" i="1"/>
  <c r="D51" i="1"/>
  <c r="C51" i="1"/>
  <c r="Y50" i="1"/>
  <c r="X50" i="1"/>
  <c r="W50" i="1"/>
  <c r="T50" i="1"/>
  <c r="Q50" i="1"/>
  <c r="O50" i="1"/>
  <c r="N50" i="1"/>
  <c r="M50" i="1"/>
  <c r="L50" i="1"/>
  <c r="K50" i="1"/>
  <c r="I50" i="1"/>
  <c r="H50" i="1"/>
  <c r="G50" i="1"/>
  <c r="F50" i="1"/>
  <c r="E50" i="1"/>
  <c r="D50" i="1"/>
  <c r="C50" i="1"/>
  <c r="AE50" i="1" s="1"/>
  <c r="Z48" i="1"/>
  <c r="Y48" i="1"/>
  <c r="X48" i="1"/>
  <c r="W48" i="1"/>
  <c r="V48" i="1"/>
  <c r="U48" i="1"/>
  <c r="T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Z45" i="1"/>
  <c r="Y45" i="1"/>
  <c r="X45" i="1"/>
  <c r="W45" i="1"/>
  <c r="V45" i="1"/>
  <c r="U45" i="1"/>
  <c r="T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E44" i="1"/>
  <c r="AE43" i="1"/>
  <c r="Z42" i="1"/>
  <c r="Y42" i="1"/>
  <c r="X42" i="1"/>
  <c r="W42" i="1"/>
  <c r="V42" i="1"/>
  <c r="U42" i="1"/>
  <c r="T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Z41" i="1"/>
  <c r="Y41" i="1"/>
  <c r="X41" i="1"/>
  <c r="W41" i="1"/>
  <c r="V41" i="1"/>
  <c r="U41" i="1"/>
  <c r="T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Z40" i="1"/>
  <c r="Z39" i="1"/>
  <c r="Y40" i="1"/>
  <c r="X40" i="1"/>
  <c r="X39" i="1"/>
  <c r="W40" i="1"/>
  <c r="W39" i="1"/>
  <c r="V40" i="1"/>
  <c r="V39" i="1"/>
  <c r="U40" i="1"/>
  <c r="T40" i="1"/>
  <c r="Q40" i="1"/>
  <c r="P40" i="1"/>
  <c r="O40" i="1"/>
  <c r="O39" i="1"/>
  <c r="N40" i="1"/>
  <c r="M40" i="1"/>
  <c r="L40" i="1"/>
  <c r="K40" i="1"/>
  <c r="J40" i="1"/>
  <c r="I40" i="1"/>
  <c r="H40" i="1"/>
  <c r="G40" i="1"/>
  <c r="F40" i="1"/>
  <c r="E40" i="1"/>
  <c r="D40" i="1"/>
  <c r="C40" i="1"/>
  <c r="Y39" i="1"/>
  <c r="U39" i="1"/>
  <c r="T39" i="1"/>
  <c r="Q39" i="1"/>
  <c r="P39" i="1"/>
  <c r="N39" i="1"/>
  <c r="M39" i="1"/>
  <c r="L39" i="1"/>
  <c r="K39" i="1"/>
  <c r="J39" i="1"/>
  <c r="I39" i="1"/>
  <c r="I36" i="1"/>
  <c r="I37" i="1"/>
  <c r="H39" i="1"/>
  <c r="G39" i="1"/>
  <c r="F39" i="1"/>
  <c r="E39" i="1"/>
  <c r="D39" i="1"/>
  <c r="C39" i="1"/>
  <c r="Z37" i="1"/>
  <c r="Z36" i="1"/>
  <c r="Y37" i="1"/>
  <c r="X37" i="1"/>
  <c r="X36" i="1"/>
  <c r="W37" i="1"/>
  <c r="V37" i="1"/>
  <c r="V36" i="1"/>
  <c r="U37" i="1"/>
  <c r="U36" i="1"/>
  <c r="T37" i="1"/>
  <c r="Q37" i="1"/>
  <c r="P37" i="1"/>
  <c r="P36" i="1"/>
  <c r="P33" i="1"/>
  <c r="O37" i="1"/>
  <c r="O36" i="1"/>
  <c r="O33" i="1"/>
  <c r="N37" i="1"/>
  <c r="M37" i="1"/>
  <c r="L37" i="1"/>
  <c r="K37" i="1"/>
  <c r="K36" i="1"/>
  <c r="K33" i="1"/>
  <c r="J37" i="1"/>
  <c r="J36" i="1"/>
  <c r="H37" i="1"/>
  <c r="G37" i="1"/>
  <c r="F37" i="1"/>
  <c r="E37" i="1"/>
  <c r="D37" i="1"/>
  <c r="C37" i="1"/>
  <c r="Y36" i="1"/>
  <c r="Y33" i="1"/>
  <c r="W36" i="1"/>
  <c r="T36" i="1"/>
  <c r="Q36" i="1"/>
  <c r="N36" i="1"/>
  <c r="M36" i="1"/>
  <c r="L36" i="1"/>
  <c r="L33" i="1"/>
  <c r="H36" i="1"/>
  <c r="G36" i="1"/>
  <c r="G33" i="1"/>
  <c r="F36" i="1"/>
  <c r="E36" i="1"/>
  <c r="D36" i="1"/>
  <c r="C36" i="1"/>
  <c r="Z33" i="1"/>
  <c r="X33" i="1"/>
  <c r="W33" i="1"/>
  <c r="V33" i="1"/>
  <c r="U33" i="1"/>
  <c r="T33" i="1"/>
  <c r="Q33" i="1"/>
  <c r="N33" i="1"/>
  <c r="M33" i="1"/>
  <c r="J33" i="1"/>
  <c r="I33" i="1"/>
  <c r="H33" i="1"/>
  <c r="F33" i="1"/>
  <c r="E33" i="1"/>
  <c r="D33" i="1"/>
  <c r="C33" i="1"/>
  <c r="Z29" i="1"/>
  <c r="Y29" i="1"/>
  <c r="X29" i="1"/>
  <c r="W29" i="1"/>
  <c r="V29" i="1"/>
  <c r="U29" i="1"/>
  <c r="T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Z28" i="1"/>
  <c r="Y28" i="1"/>
  <c r="X28" i="1"/>
  <c r="W28" i="1"/>
  <c r="V28" i="1"/>
  <c r="U28" i="1"/>
  <c r="T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AE28" i="1" s="1"/>
  <c r="Z27" i="1"/>
  <c r="Y27" i="1"/>
  <c r="X27" i="1"/>
  <c r="W27" i="1"/>
  <c r="V27" i="1"/>
  <c r="U27" i="1"/>
  <c r="T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AE27" i="1" s="1"/>
  <c r="Z26" i="1"/>
  <c r="Y26" i="1"/>
  <c r="X26" i="1"/>
  <c r="W26" i="1"/>
  <c r="V26" i="1"/>
  <c r="U26" i="1"/>
  <c r="T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E26" i="1" s="1"/>
  <c r="Z25" i="1"/>
  <c r="Y25" i="1"/>
  <c r="X25" i="1"/>
  <c r="W25" i="1"/>
  <c r="V25" i="1"/>
  <c r="U25" i="1"/>
  <c r="T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Z24" i="1"/>
  <c r="Y24" i="1"/>
  <c r="X24" i="1"/>
  <c r="W24" i="1"/>
  <c r="V24" i="1"/>
  <c r="U24" i="1"/>
  <c r="T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AE24" i="1" s="1"/>
  <c r="Z23" i="1"/>
  <c r="Y23" i="1"/>
  <c r="X23" i="1"/>
  <c r="W23" i="1"/>
  <c r="V23" i="1"/>
  <c r="U23" i="1"/>
  <c r="T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AE23" i="1" s="1"/>
  <c r="Z22" i="1"/>
  <c r="Y22" i="1"/>
  <c r="X22" i="1"/>
  <c r="W22" i="1"/>
  <c r="V22" i="1"/>
  <c r="U22" i="1"/>
  <c r="T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Z21" i="1"/>
  <c r="Y21" i="1"/>
  <c r="X21" i="1"/>
  <c r="W21" i="1"/>
  <c r="V21" i="1"/>
  <c r="U21" i="1"/>
  <c r="T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Z20" i="1"/>
  <c r="Y20" i="1"/>
  <c r="X20" i="1"/>
  <c r="W20" i="1"/>
  <c r="V20" i="1"/>
  <c r="U20" i="1"/>
  <c r="T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Z19" i="1"/>
  <c r="Y19" i="1"/>
  <c r="X19" i="1"/>
  <c r="W19" i="1"/>
  <c r="V19" i="1"/>
  <c r="U19" i="1"/>
  <c r="T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Z18" i="1"/>
  <c r="Z17" i="1"/>
  <c r="Y18" i="1"/>
  <c r="X18" i="1"/>
  <c r="W18" i="1"/>
  <c r="W17" i="1"/>
  <c r="V18" i="1"/>
  <c r="U18" i="1"/>
  <c r="U17" i="1"/>
  <c r="T18" i="1"/>
  <c r="Q18" i="1"/>
  <c r="P18" i="1"/>
  <c r="P17" i="1"/>
  <c r="O18" i="1"/>
  <c r="O17" i="1"/>
  <c r="N18" i="1"/>
  <c r="M18" i="1"/>
  <c r="L18" i="1"/>
  <c r="K18" i="1"/>
  <c r="J18" i="1"/>
  <c r="J17" i="1"/>
  <c r="I18" i="1"/>
  <c r="H18" i="1"/>
  <c r="G18" i="1"/>
  <c r="F18" i="1"/>
  <c r="E18" i="1"/>
  <c r="D18" i="1"/>
  <c r="C18" i="1"/>
  <c r="AE18" i="1" s="1"/>
  <c r="Y17" i="1"/>
  <c r="X17" i="1"/>
  <c r="V17" i="1"/>
  <c r="T17" i="1"/>
  <c r="Q17" i="1"/>
  <c r="N17" i="1"/>
  <c r="M17" i="1"/>
  <c r="L17" i="1"/>
  <c r="K17" i="1"/>
  <c r="I17" i="1"/>
  <c r="H17" i="1"/>
  <c r="G17" i="1"/>
  <c r="F17" i="1"/>
  <c r="E17" i="1"/>
  <c r="D17" i="1"/>
  <c r="C17" i="1"/>
  <c r="Z15" i="1"/>
  <c r="Z14" i="1"/>
  <c r="Y15" i="1"/>
  <c r="X15" i="1"/>
  <c r="X14" i="1"/>
  <c r="W15" i="1"/>
  <c r="W14" i="1"/>
  <c r="V15" i="1"/>
  <c r="V14" i="1"/>
  <c r="U15" i="1"/>
  <c r="U14" i="1"/>
  <c r="T15" i="1"/>
  <c r="Q15" i="1"/>
  <c r="P15" i="1"/>
  <c r="O15" i="1"/>
  <c r="O14" i="1"/>
  <c r="N15" i="1"/>
  <c r="M15" i="1"/>
  <c r="L15" i="1"/>
  <c r="K15" i="1"/>
  <c r="J15" i="1"/>
  <c r="J14" i="1"/>
  <c r="I15" i="1"/>
  <c r="H15" i="1"/>
  <c r="G15" i="1"/>
  <c r="F15" i="1"/>
  <c r="E15" i="1"/>
  <c r="D15" i="1"/>
  <c r="C15" i="1"/>
  <c r="Y14" i="1"/>
  <c r="T14" i="1"/>
  <c r="Q14" i="1"/>
  <c r="P14" i="1"/>
  <c r="N14" i="1"/>
  <c r="M14" i="1"/>
  <c r="L14" i="1"/>
  <c r="K14" i="1"/>
  <c r="I14" i="1"/>
  <c r="H14" i="1"/>
  <c r="H9" i="1"/>
  <c r="H10" i="1"/>
  <c r="H11" i="1"/>
  <c r="H12" i="1"/>
  <c r="G14" i="1"/>
  <c r="F14" i="1"/>
  <c r="E14" i="1"/>
  <c r="D14" i="1"/>
  <c r="C14" i="1"/>
  <c r="Z12" i="1"/>
  <c r="Y12" i="1"/>
  <c r="X12" i="1"/>
  <c r="W12" i="1"/>
  <c r="V12" i="1"/>
  <c r="U12" i="1"/>
  <c r="T12" i="1"/>
  <c r="Q12" i="1"/>
  <c r="P12" i="1"/>
  <c r="O12" i="1"/>
  <c r="N12" i="1"/>
  <c r="M12" i="1"/>
  <c r="L12" i="1"/>
  <c r="K12" i="1"/>
  <c r="J12" i="1"/>
  <c r="I12" i="1"/>
  <c r="G12" i="1"/>
  <c r="F12" i="1"/>
  <c r="E12" i="1"/>
  <c r="D12" i="1"/>
  <c r="C12" i="1"/>
  <c r="Z11" i="1"/>
  <c r="Y11" i="1"/>
  <c r="X11" i="1"/>
  <c r="W11" i="1"/>
  <c r="V11" i="1"/>
  <c r="U11" i="1"/>
  <c r="T11" i="1"/>
  <c r="Q11" i="1"/>
  <c r="P11" i="1"/>
  <c r="O11" i="1"/>
  <c r="N11" i="1"/>
  <c r="M11" i="1"/>
  <c r="L11" i="1"/>
  <c r="K11" i="1"/>
  <c r="J11" i="1"/>
  <c r="I11" i="1"/>
  <c r="G11" i="1"/>
  <c r="F11" i="1"/>
  <c r="E11" i="1"/>
  <c r="D11" i="1"/>
  <c r="C11" i="1"/>
  <c r="AE11" i="1" s="1"/>
  <c r="Z10" i="1"/>
  <c r="Y10" i="1"/>
  <c r="X10" i="1"/>
  <c r="W10" i="1"/>
  <c r="W9" i="1"/>
  <c r="V10" i="1"/>
  <c r="U10" i="1"/>
  <c r="U9" i="1"/>
  <c r="T10" i="1"/>
  <c r="Q10" i="1"/>
  <c r="P10" i="1"/>
  <c r="P9" i="1"/>
  <c r="O10" i="1"/>
  <c r="O9" i="1"/>
  <c r="N10" i="1"/>
  <c r="M10" i="1"/>
  <c r="L10" i="1"/>
  <c r="K10" i="1"/>
  <c r="J10" i="1"/>
  <c r="J9" i="1"/>
  <c r="I10" i="1"/>
  <c r="G10" i="1"/>
  <c r="F10" i="1"/>
  <c r="E10" i="1"/>
  <c r="D10" i="1"/>
  <c r="C10" i="1"/>
  <c r="AE10" i="1" s="1"/>
  <c r="Z9" i="1"/>
  <c r="Y9" i="1"/>
  <c r="X9" i="1"/>
  <c r="V9" i="1"/>
  <c r="T9" i="1"/>
  <c r="Q9" i="1"/>
  <c r="N9" i="1"/>
  <c r="M9" i="1"/>
  <c r="L9" i="1"/>
  <c r="K9" i="1"/>
  <c r="I9" i="1"/>
  <c r="G9" i="1"/>
  <c r="F9" i="1"/>
  <c r="E9" i="1"/>
  <c r="D9" i="1"/>
  <c r="C9" i="1"/>
  <c r="Z115" i="5"/>
  <c r="Z147" i="5" s="1"/>
  <c r="Y115" i="5"/>
  <c r="Y147" i="5" s="1"/>
  <c r="X115" i="5"/>
  <c r="X147" i="5" s="1"/>
  <c r="W115" i="5"/>
  <c r="V115" i="5"/>
  <c r="V168" i="5" s="1"/>
  <c r="U115" i="5"/>
  <c r="U147" i="5" s="1"/>
  <c r="T115" i="5"/>
  <c r="T168" i="5" s="1"/>
  <c r="Q115" i="5"/>
  <c r="Q147" i="5" s="1"/>
  <c r="P115" i="5"/>
  <c r="O115" i="5"/>
  <c r="O168" i="5" s="1"/>
  <c r="N115" i="5"/>
  <c r="M115" i="5"/>
  <c r="L115" i="5"/>
  <c r="L147" i="5" s="1"/>
  <c r="K115" i="5"/>
  <c r="J115" i="5"/>
  <c r="I115" i="5"/>
  <c r="H115" i="5"/>
  <c r="H147" i="5" s="1"/>
  <c r="G115" i="5"/>
  <c r="G147" i="5" s="1"/>
  <c r="F115" i="5"/>
  <c r="F168" i="5" s="1"/>
  <c r="E115" i="5"/>
  <c r="E147" i="5" s="1"/>
  <c r="D115" i="5"/>
  <c r="D168" i="5" s="1"/>
  <c r="C115" i="5"/>
  <c r="AE115" i="5" s="1"/>
  <c r="Z114" i="5"/>
  <c r="Z146" i="5" s="1"/>
  <c r="Y114" i="5"/>
  <c r="X114" i="5"/>
  <c r="X167" i="5" s="1"/>
  <c r="W114" i="5"/>
  <c r="W167" i="5" s="1"/>
  <c r="V114" i="5"/>
  <c r="V167" i="5" s="1"/>
  <c r="U114" i="5"/>
  <c r="T114" i="5"/>
  <c r="T167" i="5" s="1"/>
  <c r="Q114" i="5"/>
  <c r="Q146" i="5" s="1"/>
  <c r="Q113" i="5"/>
  <c r="P114" i="5"/>
  <c r="O114" i="5"/>
  <c r="O167" i="5" s="1"/>
  <c r="N114" i="5"/>
  <c r="M114" i="5"/>
  <c r="M167" i="5" s="1"/>
  <c r="K114" i="5"/>
  <c r="K146" i="5" s="1"/>
  <c r="J114" i="5"/>
  <c r="J146" i="5" s="1"/>
  <c r="I114" i="5"/>
  <c r="I167" i="5" s="1"/>
  <c r="H114" i="5"/>
  <c r="H167" i="5" s="1"/>
  <c r="G114" i="5"/>
  <c r="G146" i="5" s="1"/>
  <c r="G113" i="5"/>
  <c r="F114" i="5"/>
  <c r="F146" i="5" s="1"/>
  <c r="F113" i="5"/>
  <c r="E114" i="5"/>
  <c r="E167" i="5" s="1"/>
  <c r="D114" i="5"/>
  <c r="D167" i="5" s="1"/>
  <c r="C114" i="5"/>
  <c r="Z113" i="5"/>
  <c r="Y113" i="5"/>
  <c r="Y145" i="5" s="1"/>
  <c r="X113" i="5"/>
  <c r="W113" i="5"/>
  <c r="V113" i="5"/>
  <c r="U113" i="5"/>
  <c r="U145" i="5" s="1"/>
  <c r="T113" i="5"/>
  <c r="T166" i="5" s="1"/>
  <c r="P113" i="5"/>
  <c r="O113" i="5"/>
  <c r="O145" i="5" s="1"/>
  <c r="N113" i="5"/>
  <c r="N145" i="5" s="1"/>
  <c r="M113" i="5"/>
  <c r="K113" i="5"/>
  <c r="K166" i="5" s="1"/>
  <c r="J113" i="5"/>
  <c r="J145" i="5" s="1"/>
  <c r="I113" i="5"/>
  <c r="I166" i="5" s="1"/>
  <c r="H113" i="5"/>
  <c r="H145" i="5" s="1"/>
  <c r="E113" i="5"/>
  <c r="D113" i="5"/>
  <c r="D145" i="5" s="1"/>
  <c r="C113" i="5"/>
  <c r="Z109" i="5"/>
  <c r="Y109" i="5"/>
  <c r="X109" i="5"/>
  <c r="W109" i="5"/>
  <c r="V109" i="5"/>
  <c r="U109" i="5"/>
  <c r="T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E109" i="5" s="1"/>
  <c r="Z108" i="5"/>
  <c r="Z107" i="5"/>
  <c r="Y108" i="5"/>
  <c r="X108" i="5"/>
  <c r="X107" i="5"/>
  <c r="W108" i="5"/>
  <c r="W107" i="5"/>
  <c r="V108" i="5"/>
  <c r="V107" i="5"/>
  <c r="U108" i="5"/>
  <c r="T108" i="5"/>
  <c r="Q108" i="5"/>
  <c r="P108" i="5"/>
  <c r="P107" i="5"/>
  <c r="O108" i="5"/>
  <c r="O107" i="5"/>
  <c r="N108" i="5"/>
  <c r="M108" i="5"/>
  <c r="L108" i="5"/>
  <c r="K108" i="5"/>
  <c r="K107" i="5"/>
  <c r="J108" i="5"/>
  <c r="J107" i="5"/>
  <c r="I108" i="5"/>
  <c r="H108" i="5"/>
  <c r="G108" i="5"/>
  <c r="F108" i="5"/>
  <c r="E108" i="5"/>
  <c r="D108" i="5"/>
  <c r="C108" i="5"/>
  <c r="AE108" i="5" s="1"/>
  <c r="Y107" i="5"/>
  <c r="U107" i="5"/>
  <c r="T107" i="5"/>
  <c r="Q107" i="5"/>
  <c r="N107" i="5"/>
  <c r="M107" i="5"/>
  <c r="M106" i="5" s="1"/>
  <c r="L107" i="5"/>
  <c r="I107" i="5"/>
  <c r="H107" i="5"/>
  <c r="G107" i="5"/>
  <c r="F107" i="5"/>
  <c r="E107" i="5"/>
  <c r="D107" i="5"/>
  <c r="C107" i="5"/>
  <c r="AE107" i="5" s="1"/>
  <c r="Z105" i="5"/>
  <c r="Y105" i="5"/>
  <c r="X105" i="5"/>
  <c r="W105" i="5"/>
  <c r="V105" i="5"/>
  <c r="U105" i="5"/>
  <c r="T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E105" i="5" s="1"/>
  <c r="Z104" i="5"/>
  <c r="Y104" i="5"/>
  <c r="X104" i="5"/>
  <c r="W104" i="5"/>
  <c r="V104" i="5"/>
  <c r="U104" i="5"/>
  <c r="T104" i="5"/>
  <c r="Q104" i="5"/>
  <c r="P104" i="5"/>
  <c r="O104" i="5"/>
  <c r="N104" i="5"/>
  <c r="N103" i="5"/>
  <c r="M104" i="5"/>
  <c r="L104" i="5"/>
  <c r="L103" i="5"/>
  <c r="K104" i="5"/>
  <c r="J104" i="5"/>
  <c r="I104" i="5"/>
  <c r="H104" i="5"/>
  <c r="G104" i="5"/>
  <c r="F104" i="5"/>
  <c r="F103" i="5"/>
  <c r="E104" i="5"/>
  <c r="D104" i="5"/>
  <c r="C104" i="5"/>
  <c r="AE104" i="5" s="1"/>
  <c r="Z103" i="5"/>
  <c r="Y103" i="5"/>
  <c r="X103" i="5"/>
  <c r="W103" i="5"/>
  <c r="V103" i="5"/>
  <c r="U103" i="5"/>
  <c r="T103" i="5"/>
  <c r="Q103" i="5"/>
  <c r="P103" i="5"/>
  <c r="O103" i="5"/>
  <c r="M103" i="5"/>
  <c r="K103" i="5"/>
  <c r="J103" i="5"/>
  <c r="I103" i="5"/>
  <c r="H103" i="5"/>
  <c r="G103" i="5"/>
  <c r="E103" i="5"/>
  <c r="D103" i="5"/>
  <c r="C103" i="5"/>
  <c r="AE103" i="5" s="1"/>
  <c r="Z137" i="5"/>
  <c r="Y137" i="5"/>
  <c r="X137" i="5"/>
  <c r="W137" i="5"/>
  <c r="V137" i="5"/>
  <c r="T137" i="5"/>
  <c r="Q137" i="5"/>
  <c r="P137" i="5"/>
  <c r="O137" i="5"/>
  <c r="N137" i="5"/>
  <c r="L137" i="5"/>
  <c r="K137" i="5"/>
  <c r="J137" i="5"/>
  <c r="I137" i="5"/>
  <c r="H137" i="5"/>
  <c r="G137" i="5"/>
  <c r="F137" i="5"/>
  <c r="E137" i="5"/>
  <c r="D137" i="5"/>
  <c r="AE100" i="5"/>
  <c r="AE99" i="5"/>
  <c r="Z98" i="5"/>
  <c r="Y98" i="5"/>
  <c r="X98" i="5"/>
  <c r="W98" i="5"/>
  <c r="V98" i="5"/>
  <c r="U98" i="5"/>
  <c r="T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Z97" i="5"/>
  <c r="Y97" i="5"/>
  <c r="X97" i="5"/>
  <c r="W97" i="5"/>
  <c r="V97" i="5"/>
  <c r="U97" i="5"/>
  <c r="T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Z96" i="5"/>
  <c r="Y96" i="5"/>
  <c r="X96" i="5"/>
  <c r="W96" i="5"/>
  <c r="V96" i="5"/>
  <c r="U96" i="5"/>
  <c r="T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Z95" i="5"/>
  <c r="Y95" i="5"/>
  <c r="X95" i="5"/>
  <c r="X91" i="5"/>
  <c r="W95" i="5"/>
  <c r="W91" i="5"/>
  <c r="V95" i="5"/>
  <c r="V91" i="5"/>
  <c r="U95" i="5"/>
  <c r="U91" i="5"/>
  <c r="T95" i="5"/>
  <c r="Q95" i="5"/>
  <c r="P95" i="5"/>
  <c r="O95" i="5"/>
  <c r="O91" i="5"/>
  <c r="N95" i="5"/>
  <c r="M95" i="5"/>
  <c r="L95" i="5"/>
  <c r="K95" i="5"/>
  <c r="J95" i="5"/>
  <c r="J91" i="5"/>
  <c r="I95" i="5"/>
  <c r="H95" i="5"/>
  <c r="G95" i="5"/>
  <c r="F95" i="5"/>
  <c r="E95" i="5"/>
  <c r="D95" i="5"/>
  <c r="C95" i="5"/>
  <c r="Y91" i="5"/>
  <c r="T91" i="5"/>
  <c r="Q91" i="5"/>
  <c r="N91" i="5"/>
  <c r="L91" i="5"/>
  <c r="I91" i="5"/>
  <c r="H91" i="5"/>
  <c r="G91" i="5"/>
  <c r="F91" i="5"/>
  <c r="AE94" i="5"/>
  <c r="AE92" i="5"/>
  <c r="Z91" i="5"/>
  <c r="P91" i="5"/>
  <c r="M91" i="5"/>
  <c r="K91" i="5"/>
  <c r="E91" i="5"/>
  <c r="D91" i="5"/>
  <c r="C91" i="5"/>
  <c r="AE89" i="5"/>
  <c r="AE88" i="5"/>
  <c r="Z87" i="5"/>
  <c r="Z85" i="5"/>
  <c r="Z86" i="5"/>
  <c r="Z81" i="5"/>
  <c r="Y87" i="5"/>
  <c r="X87" i="5"/>
  <c r="W87" i="5"/>
  <c r="V87" i="5"/>
  <c r="U87" i="5"/>
  <c r="T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Y86" i="5"/>
  <c r="X86" i="5"/>
  <c r="X85" i="5"/>
  <c r="X81" i="5"/>
  <c r="W86" i="5"/>
  <c r="V86" i="5"/>
  <c r="U86" i="5"/>
  <c r="T86" i="5"/>
  <c r="P86" i="5"/>
  <c r="O86" i="5"/>
  <c r="O85" i="5"/>
  <c r="O81" i="5"/>
  <c r="N86" i="5"/>
  <c r="M86" i="5"/>
  <c r="L86" i="5"/>
  <c r="K86" i="5"/>
  <c r="J86" i="5"/>
  <c r="J85" i="5"/>
  <c r="J81" i="5"/>
  <c r="I86" i="5"/>
  <c r="H86" i="5"/>
  <c r="G86" i="5"/>
  <c r="F86" i="5"/>
  <c r="E86" i="5"/>
  <c r="D86" i="5"/>
  <c r="C86" i="5"/>
  <c r="Y85" i="5"/>
  <c r="W85" i="5"/>
  <c r="V85" i="5"/>
  <c r="U85" i="5"/>
  <c r="T85" i="5"/>
  <c r="P85" i="5"/>
  <c r="N85" i="5"/>
  <c r="M85" i="5"/>
  <c r="M81" i="5"/>
  <c r="L85" i="5"/>
  <c r="K85" i="5"/>
  <c r="K81" i="5"/>
  <c r="I85" i="5"/>
  <c r="H85" i="5"/>
  <c r="G85" i="5"/>
  <c r="F85" i="5"/>
  <c r="E85" i="5"/>
  <c r="E81" i="5"/>
  <c r="D85" i="5"/>
  <c r="C85" i="5"/>
  <c r="W81" i="5"/>
  <c r="T81" i="5"/>
  <c r="L81" i="5"/>
  <c r="H81" i="5"/>
  <c r="G81" i="5"/>
  <c r="F81" i="5"/>
  <c r="AE84" i="5"/>
  <c r="AE82" i="5"/>
  <c r="Y81" i="5"/>
  <c r="V81" i="5"/>
  <c r="U81" i="5"/>
  <c r="P81" i="5"/>
  <c r="N81" i="5"/>
  <c r="I81" i="5"/>
  <c r="D81" i="5"/>
  <c r="C81" i="5"/>
  <c r="AE77" i="5"/>
  <c r="Z76" i="5"/>
  <c r="Y76" i="5"/>
  <c r="X76" i="5"/>
  <c r="X75" i="5"/>
  <c r="W76" i="5"/>
  <c r="W75" i="5"/>
  <c r="V76" i="5"/>
  <c r="V75" i="5"/>
  <c r="U76" i="5"/>
  <c r="U75" i="5"/>
  <c r="T76" i="5"/>
  <c r="Q76" i="5"/>
  <c r="P76" i="5"/>
  <c r="P75" i="5"/>
  <c r="O76" i="5"/>
  <c r="O75" i="5"/>
  <c r="N76" i="5"/>
  <c r="M76" i="5"/>
  <c r="L76" i="5"/>
  <c r="K76" i="5"/>
  <c r="K75" i="5"/>
  <c r="J76" i="5"/>
  <c r="J75" i="5"/>
  <c r="I76" i="5"/>
  <c r="H76" i="5"/>
  <c r="G76" i="5"/>
  <c r="F76" i="5"/>
  <c r="E76" i="5"/>
  <c r="D76" i="5"/>
  <c r="C76" i="5"/>
  <c r="Z75" i="5"/>
  <c r="Y75" i="5"/>
  <c r="T75" i="5"/>
  <c r="Q75" i="5"/>
  <c r="N75" i="5"/>
  <c r="M75" i="5"/>
  <c r="L75" i="5"/>
  <c r="I75" i="5"/>
  <c r="H75" i="5"/>
  <c r="G75" i="5"/>
  <c r="F75" i="5"/>
  <c r="E75" i="5"/>
  <c r="D75" i="5"/>
  <c r="C75" i="5"/>
  <c r="Z73" i="5"/>
  <c r="Y73" i="5"/>
  <c r="X73" i="5"/>
  <c r="W73" i="5"/>
  <c r="V73" i="5"/>
  <c r="U73" i="5"/>
  <c r="T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E73" i="5" s="1"/>
  <c r="AE72" i="5"/>
  <c r="Z71" i="5"/>
  <c r="Y71" i="5"/>
  <c r="X71" i="5"/>
  <c r="W71" i="5"/>
  <c r="W70" i="5"/>
  <c r="V71" i="5"/>
  <c r="V70" i="5"/>
  <c r="U71" i="5"/>
  <c r="U70" i="5"/>
  <c r="T71" i="5"/>
  <c r="Q71" i="5"/>
  <c r="P71" i="5"/>
  <c r="P70" i="5"/>
  <c r="O71" i="5"/>
  <c r="O70" i="5"/>
  <c r="N71" i="5"/>
  <c r="M71" i="5"/>
  <c r="L71" i="5"/>
  <c r="K71" i="5"/>
  <c r="J71" i="5"/>
  <c r="I71" i="5"/>
  <c r="H71" i="5"/>
  <c r="G71" i="5"/>
  <c r="F71" i="5"/>
  <c r="E71" i="5"/>
  <c r="D71" i="5"/>
  <c r="C71" i="5"/>
  <c r="Z70" i="5"/>
  <c r="Y70" i="5"/>
  <c r="X70" i="5"/>
  <c r="T70" i="5"/>
  <c r="Q70" i="5"/>
  <c r="N70" i="5"/>
  <c r="M70" i="5"/>
  <c r="L70" i="5"/>
  <c r="K70" i="5"/>
  <c r="J70" i="5"/>
  <c r="I70" i="5"/>
  <c r="H70" i="5"/>
  <c r="G70" i="5"/>
  <c r="F70" i="5"/>
  <c r="E70" i="5"/>
  <c r="D70" i="5"/>
  <c r="C70" i="5"/>
  <c r="Z64" i="5"/>
  <c r="Y64" i="5"/>
  <c r="X64" i="5"/>
  <c r="W64" i="5"/>
  <c r="V64" i="5"/>
  <c r="U64" i="5"/>
  <c r="T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E64" i="5" s="1"/>
  <c r="Z63" i="5"/>
  <c r="Y63" i="5"/>
  <c r="X63" i="5"/>
  <c r="W63" i="5"/>
  <c r="V63" i="5"/>
  <c r="U63" i="5"/>
  <c r="T63" i="5"/>
  <c r="Q63" i="5"/>
  <c r="Q62" i="5"/>
  <c r="Q60" i="5"/>
  <c r="P63" i="5"/>
  <c r="O63" i="5"/>
  <c r="N63" i="5"/>
  <c r="N62" i="5"/>
  <c r="N60" i="5"/>
  <c r="M63" i="5"/>
  <c r="L63" i="5"/>
  <c r="L62" i="5"/>
  <c r="L60" i="5"/>
  <c r="K63" i="5"/>
  <c r="J63" i="5"/>
  <c r="I63" i="5"/>
  <c r="I62" i="5"/>
  <c r="I60" i="5"/>
  <c r="H63" i="5"/>
  <c r="H62" i="5"/>
  <c r="H60" i="5"/>
  <c r="G63" i="5"/>
  <c r="F63" i="5"/>
  <c r="E63" i="5"/>
  <c r="D63" i="5"/>
  <c r="C63" i="5"/>
  <c r="AE63" i="5" s="1"/>
  <c r="Z62" i="5"/>
  <c r="Y62" i="5"/>
  <c r="Y61" i="5" s="1"/>
  <c r="X62" i="5"/>
  <c r="W62" i="5"/>
  <c r="W60" i="5"/>
  <c r="V62" i="5"/>
  <c r="V60" i="5"/>
  <c r="U62" i="5"/>
  <c r="U60" i="5"/>
  <c r="T62" i="5"/>
  <c r="P62" i="5"/>
  <c r="P60" i="5"/>
  <c r="O62" i="5"/>
  <c r="M62" i="5"/>
  <c r="K62" i="5"/>
  <c r="K60" i="5"/>
  <c r="J62" i="5"/>
  <c r="J60" i="5"/>
  <c r="G62" i="5"/>
  <c r="F62" i="5"/>
  <c r="E62" i="5"/>
  <c r="D62" i="5"/>
  <c r="C62" i="5"/>
  <c r="AE62" i="5" s="1"/>
  <c r="Z60" i="5"/>
  <c r="Y60" i="5"/>
  <c r="X60" i="5"/>
  <c r="T60" i="5"/>
  <c r="O60" i="5"/>
  <c r="M60" i="5"/>
  <c r="G60" i="5"/>
  <c r="F60" i="5"/>
  <c r="E60" i="5"/>
  <c r="D60" i="5"/>
  <c r="C60" i="5"/>
  <c r="AE60" i="5" s="1"/>
  <c r="Z58" i="5"/>
  <c r="Y58" i="5"/>
  <c r="X58" i="5"/>
  <c r="W58" i="5"/>
  <c r="V58" i="5"/>
  <c r="U58" i="5"/>
  <c r="T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Z57" i="5"/>
  <c r="Y57" i="5"/>
  <c r="X57" i="5"/>
  <c r="W57" i="5"/>
  <c r="V57" i="5"/>
  <c r="U57" i="5"/>
  <c r="T57" i="5"/>
  <c r="Q57" i="5"/>
  <c r="Q56" i="5"/>
  <c r="Q53" i="5"/>
  <c r="Q54" i="5"/>
  <c r="P57" i="5"/>
  <c r="O57" i="5"/>
  <c r="N57" i="5"/>
  <c r="M57" i="5"/>
  <c r="L57" i="5"/>
  <c r="L56" i="5"/>
  <c r="L53" i="5"/>
  <c r="L54" i="5"/>
  <c r="K57" i="5"/>
  <c r="J57" i="5"/>
  <c r="I57" i="5"/>
  <c r="H57" i="5"/>
  <c r="H56" i="5"/>
  <c r="H53" i="5"/>
  <c r="H54" i="5"/>
  <c r="G57" i="5"/>
  <c r="F57" i="5"/>
  <c r="E57" i="5"/>
  <c r="D57" i="5"/>
  <c r="C57" i="5"/>
  <c r="Z56" i="5"/>
  <c r="Z53" i="5"/>
  <c r="Z54" i="5"/>
  <c r="Y56" i="5"/>
  <c r="X56" i="5"/>
  <c r="W56" i="5"/>
  <c r="W53" i="5"/>
  <c r="W54" i="5"/>
  <c r="V56" i="5"/>
  <c r="V53" i="5"/>
  <c r="V54" i="5"/>
  <c r="U56" i="5"/>
  <c r="U53" i="5"/>
  <c r="U54" i="5"/>
  <c r="T56" i="5"/>
  <c r="P56" i="5"/>
  <c r="P53" i="5"/>
  <c r="P54" i="5"/>
  <c r="O56" i="5"/>
  <c r="O53" i="5"/>
  <c r="O54" i="5"/>
  <c r="N56" i="5"/>
  <c r="M56" i="5"/>
  <c r="K56" i="5"/>
  <c r="K53" i="5"/>
  <c r="K54" i="5"/>
  <c r="J56" i="5"/>
  <c r="I56" i="5"/>
  <c r="G56" i="5"/>
  <c r="F56" i="5"/>
  <c r="E56" i="5"/>
  <c r="D56" i="5"/>
  <c r="C56" i="5"/>
  <c r="AE56" i="5" s="1"/>
  <c r="Y54" i="5"/>
  <c r="X54" i="5"/>
  <c r="T54" i="5"/>
  <c r="N54" i="5"/>
  <c r="M54" i="5"/>
  <c r="J54" i="5"/>
  <c r="I54" i="5"/>
  <c r="G54" i="5"/>
  <c r="F54" i="5"/>
  <c r="E54" i="5"/>
  <c r="D54" i="5"/>
  <c r="C54" i="5"/>
  <c r="Y53" i="5"/>
  <c r="X53" i="5"/>
  <c r="T53" i="5"/>
  <c r="N53" i="5"/>
  <c r="M53" i="5"/>
  <c r="J53" i="5"/>
  <c r="I53" i="5"/>
  <c r="G53" i="5"/>
  <c r="F53" i="5"/>
  <c r="E53" i="5"/>
  <c r="D53" i="5"/>
  <c r="C53" i="5"/>
  <c r="Z51" i="5"/>
  <c r="Y51" i="5"/>
  <c r="X51" i="5"/>
  <c r="W51" i="5"/>
  <c r="V51" i="5"/>
  <c r="U51" i="5"/>
  <c r="T51" i="5"/>
  <c r="T50" i="5"/>
  <c r="Q51" i="5"/>
  <c r="Q50" i="5"/>
  <c r="P51" i="5"/>
  <c r="O51" i="5"/>
  <c r="N51" i="5"/>
  <c r="N50" i="5"/>
  <c r="M51" i="5"/>
  <c r="L51" i="5"/>
  <c r="K51" i="5"/>
  <c r="J51" i="5"/>
  <c r="I51" i="5"/>
  <c r="H51" i="5"/>
  <c r="H50" i="5"/>
  <c r="G51" i="5"/>
  <c r="F51" i="5"/>
  <c r="E51" i="5"/>
  <c r="D51" i="5"/>
  <c r="C51" i="5"/>
  <c r="Z50" i="5"/>
  <c r="Y50" i="5"/>
  <c r="X50" i="5"/>
  <c r="W50" i="5"/>
  <c r="V50" i="5"/>
  <c r="U50" i="5"/>
  <c r="P50" i="5"/>
  <c r="O50" i="5"/>
  <c r="M50" i="5"/>
  <c r="L50" i="5"/>
  <c r="K50" i="5"/>
  <c r="J50" i="5"/>
  <c r="I50" i="5"/>
  <c r="G50" i="5"/>
  <c r="F50" i="5"/>
  <c r="E50" i="5"/>
  <c r="D50" i="5"/>
  <c r="C50" i="5"/>
  <c r="AE50" i="5" s="1"/>
  <c r="Z48" i="5"/>
  <c r="Y48" i="5"/>
  <c r="X48" i="5"/>
  <c r="W48" i="5"/>
  <c r="V48" i="5"/>
  <c r="U48" i="5"/>
  <c r="T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Z45" i="5"/>
  <c r="Y45" i="5"/>
  <c r="X45" i="5"/>
  <c r="W45" i="5"/>
  <c r="V45" i="5"/>
  <c r="U45" i="5"/>
  <c r="T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Z44" i="5"/>
  <c r="Y44" i="5"/>
  <c r="X44" i="5"/>
  <c r="W44" i="5"/>
  <c r="V44" i="5"/>
  <c r="U44" i="5"/>
  <c r="T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E44" i="5" s="1"/>
  <c r="AE43" i="5"/>
  <c r="Z41" i="5"/>
  <c r="Y41" i="5"/>
  <c r="X41" i="5"/>
  <c r="W41" i="5"/>
  <c r="V41" i="5"/>
  <c r="U41" i="5"/>
  <c r="T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Z40" i="5"/>
  <c r="Y40" i="5"/>
  <c r="X40" i="5"/>
  <c r="W40" i="5"/>
  <c r="V40" i="5"/>
  <c r="U40" i="5"/>
  <c r="T40" i="5"/>
  <c r="T39" i="5"/>
  <c r="Q40" i="5"/>
  <c r="P40" i="5"/>
  <c r="O40" i="5"/>
  <c r="N40" i="5"/>
  <c r="M40" i="5"/>
  <c r="L40" i="5"/>
  <c r="L39" i="5"/>
  <c r="K40" i="5"/>
  <c r="J40" i="5"/>
  <c r="I40" i="5"/>
  <c r="I39" i="5"/>
  <c r="H40" i="5"/>
  <c r="H39" i="5"/>
  <c r="G40" i="5"/>
  <c r="F40" i="5"/>
  <c r="E40" i="5"/>
  <c r="D40" i="5"/>
  <c r="C40" i="5"/>
  <c r="Z39" i="5"/>
  <c r="Y39" i="5"/>
  <c r="X39" i="5"/>
  <c r="W39" i="5"/>
  <c r="V39" i="5"/>
  <c r="U39" i="5"/>
  <c r="Q39" i="5"/>
  <c r="P39" i="5"/>
  <c r="O39" i="5"/>
  <c r="N39" i="5"/>
  <c r="M39" i="5"/>
  <c r="K39" i="5"/>
  <c r="J39" i="5"/>
  <c r="G39" i="5"/>
  <c r="F39" i="5"/>
  <c r="E39" i="5"/>
  <c r="D39" i="5"/>
  <c r="C39" i="5"/>
  <c r="Z37" i="5"/>
  <c r="Y37" i="5"/>
  <c r="Y36" i="5"/>
  <c r="X37" i="5"/>
  <c r="W37" i="5"/>
  <c r="V37" i="5"/>
  <c r="U37" i="5"/>
  <c r="T37" i="5"/>
  <c r="T36" i="5"/>
  <c r="Q37" i="5"/>
  <c r="Q36" i="5"/>
  <c r="P37" i="5"/>
  <c r="O37" i="5"/>
  <c r="N37" i="5"/>
  <c r="M37" i="5"/>
  <c r="L37" i="5"/>
  <c r="K37" i="5"/>
  <c r="J37" i="5"/>
  <c r="I37" i="5"/>
  <c r="H37" i="5"/>
  <c r="H36" i="5"/>
  <c r="G37" i="5"/>
  <c r="F37" i="5"/>
  <c r="E37" i="5"/>
  <c r="D37" i="5"/>
  <c r="C37" i="5"/>
  <c r="Z36" i="5"/>
  <c r="X36" i="5"/>
  <c r="W36" i="5"/>
  <c r="V36" i="5"/>
  <c r="U36" i="5"/>
  <c r="P36" i="5"/>
  <c r="O36" i="5"/>
  <c r="N36" i="5"/>
  <c r="M36" i="5"/>
  <c r="L36" i="5"/>
  <c r="K36" i="5"/>
  <c r="J36" i="5"/>
  <c r="I36" i="5"/>
  <c r="G36" i="5"/>
  <c r="F36" i="5"/>
  <c r="E36" i="5"/>
  <c r="D36" i="5"/>
  <c r="C36" i="5"/>
  <c r="Z33" i="5"/>
  <c r="Y33" i="5"/>
  <c r="X33" i="5"/>
  <c r="W33" i="5"/>
  <c r="V33" i="5"/>
  <c r="U33" i="5"/>
  <c r="T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Z29" i="5"/>
  <c r="Y29" i="5"/>
  <c r="X29" i="5"/>
  <c r="W29" i="5"/>
  <c r="V29" i="5"/>
  <c r="U29" i="5"/>
  <c r="T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Z28" i="5"/>
  <c r="Y28" i="5"/>
  <c r="X28" i="5"/>
  <c r="W28" i="5"/>
  <c r="V28" i="5"/>
  <c r="U28" i="5"/>
  <c r="T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E28" i="5" s="1"/>
  <c r="Z27" i="5"/>
  <c r="Y27" i="5"/>
  <c r="X27" i="5"/>
  <c r="W27" i="5"/>
  <c r="V27" i="5"/>
  <c r="U27" i="5"/>
  <c r="T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E27" i="5" s="1"/>
  <c r="Z26" i="5"/>
  <c r="Y26" i="5"/>
  <c r="X26" i="5"/>
  <c r="W26" i="5"/>
  <c r="V26" i="5"/>
  <c r="U26" i="5"/>
  <c r="T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E26" i="5" s="1"/>
  <c r="Z25" i="5"/>
  <c r="Y25" i="5"/>
  <c r="X25" i="5"/>
  <c r="W25" i="5"/>
  <c r="V25" i="5"/>
  <c r="U25" i="5"/>
  <c r="T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Z24" i="5"/>
  <c r="Y24" i="5"/>
  <c r="X24" i="5"/>
  <c r="W24" i="5"/>
  <c r="V24" i="5"/>
  <c r="U24" i="5"/>
  <c r="T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E24" i="5" s="1"/>
  <c r="Z23" i="5"/>
  <c r="Y23" i="5"/>
  <c r="X23" i="5"/>
  <c r="W23" i="5"/>
  <c r="V23" i="5"/>
  <c r="U23" i="5"/>
  <c r="T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E23" i="5" s="1"/>
  <c r="Z22" i="5"/>
  <c r="Y22" i="5"/>
  <c r="X22" i="5"/>
  <c r="W22" i="5"/>
  <c r="V22" i="5"/>
  <c r="U22" i="5"/>
  <c r="T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Z21" i="5"/>
  <c r="Y21" i="5"/>
  <c r="X21" i="5"/>
  <c r="W21" i="5"/>
  <c r="V21" i="5"/>
  <c r="U21" i="5"/>
  <c r="T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Z20" i="5"/>
  <c r="Y20" i="5"/>
  <c r="X20" i="5"/>
  <c r="W20" i="5"/>
  <c r="V20" i="5"/>
  <c r="U20" i="5"/>
  <c r="T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Z19" i="5"/>
  <c r="Y19" i="5"/>
  <c r="X19" i="5"/>
  <c r="W19" i="5"/>
  <c r="V19" i="5"/>
  <c r="U19" i="5"/>
  <c r="T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Z18" i="5"/>
  <c r="Y18" i="5"/>
  <c r="Y17" i="5"/>
  <c r="X18" i="5"/>
  <c r="W18" i="5"/>
  <c r="V18" i="5"/>
  <c r="U18" i="5"/>
  <c r="T18" i="5"/>
  <c r="Q18" i="5"/>
  <c r="P18" i="5"/>
  <c r="O18" i="5"/>
  <c r="N18" i="5"/>
  <c r="M18" i="5"/>
  <c r="L18" i="5"/>
  <c r="L17" i="5"/>
  <c r="K18" i="5"/>
  <c r="J18" i="5"/>
  <c r="I18" i="5"/>
  <c r="I17" i="5"/>
  <c r="H18" i="5"/>
  <c r="H17" i="5"/>
  <c r="G18" i="5"/>
  <c r="F18" i="5"/>
  <c r="E18" i="5"/>
  <c r="D18" i="5"/>
  <c r="C18" i="5"/>
  <c r="AE18" i="5" s="1"/>
  <c r="Z17" i="5"/>
  <c r="X17" i="5"/>
  <c r="W17" i="5"/>
  <c r="V17" i="5"/>
  <c r="U17" i="5"/>
  <c r="T17" i="5"/>
  <c r="Q17" i="5"/>
  <c r="P17" i="5"/>
  <c r="O17" i="5"/>
  <c r="N17" i="5"/>
  <c r="M17" i="5"/>
  <c r="K17" i="5"/>
  <c r="J17" i="5"/>
  <c r="G17" i="5"/>
  <c r="F17" i="5"/>
  <c r="E17" i="5"/>
  <c r="D17" i="5"/>
  <c r="C17" i="5"/>
  <c r="Z15" i="5"/>
  <c r="Y15" i="5"/>
  <c r="Y14" i="5"/>
  <c r="X15" i="5"/>
  <c r="W15" i="5"/>
  <c r="V15" i="5"/>
  <c r="U15" i="5"/>
  <c r="T15" i="5"/>
  <c r="Q15" i="5"/>
  <c r="Q14" i="5"/>
  <c r="P15" i="5"/>
  <c r="O15" i="5"/>
  <c r="N15" i="5"/>
  <c r="M15" i="5"/>
  <c r="L15" i="5"/>
  <c r="L14" i="5"/>
  <c r="K15" i="5"/>
  <c r="J15" i="5"/>
  <c r="I15" i="5"/>
  <c r="I14" i="5"/>
  <c r="H15" i="5"/>
  <c r="H14" i="5"/>
  <c r="G15" i="5"/>
  <c r="F15" i="5"/>
  <c r="E15" i="5"/>
  <c r="D15" i="5"/>
  <c r="C15" i="5"/>
  <c r="Z14" i="5"/>
  <c r="X14" i="5"/>
  <c r="W14" i="5"/>
  <c r="V14" i="5"/>
  <c r="U14" i="5"/>
  <c r="T14" i="5"/>
  <c r="P14" i="5"/>
  <c r="O14" i="5"/>
  <c r="N14" i="5"/>
  <c r="M14" i="5"/>
  <c r="K14" i="5"/>
  <c r="J14" i="5"/>
  <c r="G14" i="5"/>
  <c r="F14" i="5"/>
  <c r="E14" i="5"/>
  <c r="D14" i="5"/>
  <c r="C14" i="5"/>
  <c r="Z12" i="5"/>
  <c r="Y12" i="5"/>
  <c r="X12" i="5"/>
  <c r="W12" i="5"/>
  <c r="V12" i="5"/>
  <c r="U12" i="5"/>
  <c r="T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Z11" i="5"/>
  <c r="Y11" i="5"/>
  <c r="X11" i="5"/>
  <c r="W11" i="5"/>
  <c r="V11" i="5"/>
  <c r="U11" i="5"/>
  <c r="T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E11" i="5" s="1"/>
  <c r="Z10" i="5"/>
  <c r="Y10" i="5"/>
  <c r="Y9" i="5"/>
  <c r="X10" i="5"/>
  <c r="W10" i="5"/>
  <c r="V10" i="5"/>
  <c r="U10" i="5"/>
  <c r="T10" i="5"/>
  <c r="Q10" i="5"/>
  <c r="P10" i="5"/>
  <c r="O10" i="5"/>
  <c r="N10" i="5"/>
  <c r="M10" i="5"/>
  <c r="L10" i="5"/>
  <c r="L9" i="5"/>
  <c r="K10" i="5"/>
  <c r="J10" i="5"/>
  <c r="I10" i="5"/>
  <c r="H10" i="5"/>
  <c r="H9" i="5"/>
  <c r="G10" i="5"/>
  <c r="F10" i="5"/>
  <c r="E10" i="5"/>
  <c r="D10" i="5"/>
  <c r="C10" i="5"/>
  <c r="AE10" i="5" s="1"/>
  <c r="Z9" i="5"/>
  <c r="X9" i="5"/>
  <c r="W9" i="5"/>
  <c r="V9" i="5"/>
  <c r="U9" i="5"/>
  <c r="T9" i="5"/>
  <c r="Q9" i="5"/>
  <c r="P9" i="5"/>
  <c r="O9" i="5"/>
  <c r="N9" i="5"/>
  <c r="M9" i="5"/>
  <c r="K9" i="5"/>
  <c r="J9" i="5"/>
  <c r="I9" i="5"/>
  <c r="G9" i="5"/>
  <c r="F9" i="5"/>
  <c r="E9" i="5"/>
  <c r="D9" i="5"/>
  <c r="C9" i="5"/>
  <c r="R115" i="2"/>
  <c r="R168" i="2" s="1"/>
  <c r="R114" i="2"/>
  <c r="R167" i="2" s="1"/>
  <c r="R113" i="2"/>
  <c r="R166" i="2" s="1"/>
  <c r="R109" i="2"/>
  <c r="R141" i="2" s="1"/>
  <c r="R108" i="2"/>
  <c r="R107" i="2"/>
  <c r="R105" i="2"/>
  <c r="R104" i="2"/>
  <c r="R103" i="2"/>
  <c r="R100" i="2"/>
  <c r="R137" i="2" s="1"/>
  <c r="R99" i="2"/>
  <c r="R98" i="2"/>
  <c r="R97" i="2"/>
  <c r="R96" i="2"/>
  <c r="R95" i="2"/>
  <c r="R94" i="2"/>
  <c r="R92" i="2"/>
  <c r="R91" i="2"/>
  <c r="R89" i="2"/>
  <c r="R88" i="2"/>
  <c r="R87" i="2"/>
  <c r="R86" i="2"/>
  <c r="R85" i="2"/>
  <c r="R84" i="2"/>
  <c r="R82" i="2"/>
  <c r="R81" i="2"/>
  <c r="R77" i="2"/>
  <c r="R76" i="2"/>
  <c r="R75" i="2"/>
  <c r="R73" i="2"/>
  <c r="R72" i="2"/>
  <c r="R71" i="2"/>
  <c r="R70" i="2"/>
  <c r="R64" i="2"/>
  <c r="R63" i="2"/>
  <c r="R62" i="2"/>
  <c r="R60" i="2"/>
  <c r="R58" i="2"/>
  <c r="R57" i="2"/>
  <c r="R56" i="2"/>
  <c r="R54" i="2"/>
  <c r="R53" i="2"/>
  <c r="R51" i="2"/>
  <c r="R50" i="2"/>
  <c r="R48" i="2"/>
  <c r="R45" i="2"/>
  <c r="R44" i="2"/>
  <c r="R43" i="2"/>
  <c r="R42" i="2"/>
  <c r="R41" i="2"/>
  <c r="R40" i="2"/>
  <c r="R39" i="2"/>
  <c r="R37" i="2"/>
  <c r="R36" i="2"/>
  <c r="R33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5" i="2"/>
  <c r="R14" i="2"/>
  <c r="R12" i="2"/>
  <c r="R11" i="2"/>
  <c r="R10" i="2"/>
  <c r="R9" i="2"/>
  <c r="R5" i="2"/>
  <c r="Q109" i="2"/>
  <c r="Q141" i="2" s="1"/>
  <c r="Q108" i="2"/>
  <c r="Q107" i="2"/>
  <c r="Q105" i="2"/>
  <c r="Q104" i="2"/>
  <c r="Q103" i="2"/>
  <c r="Q99" i="2"/>
  <c r="Q98" i="2"/>
  <c r="Q97" i="2"/>
  <c r="Q96" i="2"/>
  <c r="Q95" i="2"/>
  <c r="Q94" i="2"/>
  <c r="Q92" i="2"/>
  <c r="Q91" i="2"/>
  <c r="Q89" i="2"/>
  <c r="Q88" i="2"/>
  <c r="Q87" i="2"/>
  <c r="Q86" i="2"/>
  <c r="Q85" i="3"/>
  <c r="Q84" i="2"/>
  <c r="Q82" i="2"/>
  <c r="Q81" i="2"/>
  <c r="Q77" i="2"/>
  <c r="Q76" i="3"/>
  <c r="Q75" i="2"/>
  <c r="Q73" i="2"/>
  <c r="Q70" i="2"/>
  <c r="Q71" i="2"/>
  <c r="Q72" i="3"/>
  <c r="Q64" i="2"/>
  <c r="Q63" i="2"/>
  <c r="Q62" i="2"/>
  <c r="Q60" i="2"/>
  <c r="Q58" i="2"/>
  <c r="Q57" i="2"/>
  <c r="Q56" i="2"/>
  <c r="Q53" i="2"/>
  <c r="Q54" i="2"/>
  <c r="Q51" i="2"/>
  <c r="Q50" i="2"/>
  <c r="Q48" i="2"/>
  <c r="Q45" i="2"/>
  <c r="Q44" i="2"/>
  <c r="Q43" i="2"/>
  <c r="Q42" i="2"/>
  <c r="Q41" i="2"/>
  <c r="Q40" i="2"/>
  <c r="Q39" i="2"/>
  <c r="Q37" i="2"/>
  <c r="Q36" i="2"/>
  <c r="Q33" i="2"/>
  <c r="Q29" i="2"/>
  <c r="Q28" i="2"/>
  <c r="Q27" i="2"/>
  <c r="Q26" i="2"/>
  <c r="Q25" i="2"/>
  <c r="Q24" i="2"/>
  <c r="Q23" i="2"/>
  <c r="Q22" i="2"/>
  <c r="Q21" i="2"/>
  <c r="Q20" i="2"/>
  <c r="Q18" i="2"/>
  <c r="Q17" i="2"/>
  <c r="Q15" i="2"/>
  <c r="Q14" i="2"/>
  <c r="Q12" i="2"/>
  <c r="Q11" i="2"/>
  <c r="Q10" i="2"/>
  <c r="Q9" i="2"/>
  <c r="Q5" i="2"/>
  <c r="P109" i="2"/>
  <c r="P141" i="2" s="1"/>
  <c r="P108" i="2"/>
  <c r="P107" i="2"/>
  <c r="P104" i="2"/>
  <c r="P103" i="2"/>
  <c r="P100" i="2"/>
  <c r="P137" i="2" s="1"/>
  <c r="P99" i="2"/>
  <c r="P98" i="2"/>
  <c r="P97" i="2"/>
  <c r="P96" i="2"/>
  <c r="P95" i="2"/>
  <c r="P94" i="2"/>
  <c r="P92" i="2"/>
  <c r="P91" i="2"/>
  <c r="P88" i="2"/>
  <c r="P87" i="2"/>
  <c r="P86" i="2"/>
  <c r="P84" i="2"/>
  <c r="P82" i="2"/>
  <c r="P81" i="2"/>
  <c r="P77" i="2"/>
  <c r="P73" i="2"/>
  <c r="P72" i="2"/>
  <c r="P71" i="2"/>
  <c r="P70" i="2"/>
  <c r="P62" i="2"/>
  <c r="P60" i="2"/>
  <c r="P58" i="2"/>
  <c r="P56" i="2"/>
  <c r="P54" i="2"/>
  <c r="P53" i="2"/>
  <c r="P51" i="2"/>
  <c r="P43" i="2"/>
  <c r="P42" i="2"/>
  <c r="P41" i="2"/>
  <c r="P39" i="2"/>
  <c r="P37" i="2"/>
  <c r="P36" i="2"/>
  <c r="P33" i="2"/>
  <c r="P25" i="2"/>
  <c r="P24" i="2"/>
  <c r="P22" i="2"/>
  <c r="P18" i="2"/>
  <c r="P12" i="2"/>
  <c r="P11" i="2"/>
  <c r="P9" i="2"/>
  <c r="P10" i="2"/>
  <c r="P5" i="2"/>
  <c r="O109" i="2"/>
  <c r="O141" i="2" s="1"/>
  <c r="O108" i="2"/>
  <c r="O107" i="2"/>
  <c r="O105" i="2"/>
  <c r="O104" i="2"/>
  <c r="O103" i="2"/>
  <c r="O100" i="2"/>
  <c r="O137" i="2" s="1"/>
  <c r="O99" i="2"/>
  <c r="O98" i="3"/>
  <c r="O98" i="2"/>
  <c r="O97" i="2"/>
  <c r="O96" i="2"/>
  <c r="O94" i="2"/>
  <c r="O95" i="2"/>
  <c r="O92" i="2"/>
  <c r="O91" i="2"/>
  <c r="O88" i="2"/>
  <c r="O87" i="2"/>
  <c r="O86" i="2"/>
  <c r="O84" i="2"/>
  <c r="O85" i="2"/>
  <c r="O81" i="2"/>
  <c r="O82" i="3"/>
  <c r="O82" i="2"/>
  <c r="O77" i="2"/>
  <c r="O76" i="3"/>
  <c r="O76" i="2"/>
  <c r="O75" i="2"/>
  <c r="O73" i="2"/>
  <c r="O72" i="2"/>
  <c r="O71" i="2"/>
  <c r="O70" i="3"/>
  <c r="O70" i="2"/>
  <c r="O64" i="2"/>
  <c r="O62" i="3"/>
  <c r="O62" i="2"/>
  <c r="O63" i="2"/>
  <c r="O60" i="2"/>
  <c r="O58" i="3"/>
  <c r="O58" i="2"/>
  <c r="O57" i="2"/>
  <c r="O56" i="2"/>
  <c r="O53" i="2"/>
  <c r="O50" i="2"/>
  <c r="O48" i="2"/>
  <c r="O45" i="2"/>
  <c r="O44" i="2"/>
  <c r="O43" i="2"/>
  <c r="O42" i="3"/>
  <c r="O42" i="2"/>
  <c r="O41" i="2"/>
  <c r="O40" i="3"/>
  <c r="O40" i="2"/>
  <c r="O39" i="2"/>
  <c r="O37" i="2"/>
  <c r="O36" i="3"/>
  <c r="O36" i="2"/>
  <c r="O33" i="2"/>
  <c r="O29" i="2"/>
  <c r="O27" i="2"/>
  <c r="O25" i="2"/>
  <c r="O23" i="2"/>
  <c r="O21" i="2"/>
  <c r="O19" i="2"/>
  <c r="O17" i="2"/>
  <c r="O14" i="2"/>
  <c r="O12" i="2"/>
  <c r="O11" i="2"/>
  <c r="O10" i="2"/>
  <c r="O9" i="2"/>
  <c r="O5" i="2"/>
  <c r="N109" i="2"/>
  <c r="N141" i="2" s="1"/>
  <c r="N108" i="2"/>
  <c r="N107" i="2"/>
  <c r="N105" i="2"/>
  <c r="N103" i="2"/>
  <c r="N104" i="2"/>
  <c r="N100" i="2"/>
  <c r="N137" i="2" s="1"/>
  <c r="N98" i="2"/>
  <c r="N95" i="2"/>
  <c r="N92" i="2"/>
  <c r="N91" i="2"/>
  <c r="N89" i="2"/>
  <c r="N88" i="2"/>
  <c r="N87" i="2"/>
  <c r="N86" i="2"/>
  <c r="N85" i="2"/>
  <c r="N84" i="2"/>
  <c r="N82" i="2"/>
  <c r="N81" i="2"/>
  <c r="N77" i="2"/>
  <c r="N75" i="2"/>
  <c r="N73" i="2"/>
  <c r="N71" i="2"/>
  <c r="N70" i="2"/>
  <c r="N64" i="2"/>
  <c r="N62" i="2"/>
  <c r="N60" i="2"/>
  <c r="N58" i="2"/>
  <c r="N56" i="2"/>
  <c r="N54" i="2"/>
  <c r="N53" i="2"/>
  <c r="N50" i="2"/>
  <c r="N48" i="2"/>
  <c r="N45" i="2"/>
  <c r="N43" i="2"/>
  <c r="N42" i="2"/>
  <c r="N41" i="2"/>
  <c r="N39" i="2"/>
  <c r="N37" i="2"/>
  <c r="N36" i="2"/>
  <c r="N33" i="2"/>
  <c r="N25" i="2"/>
  <c r="N21" i="2"/>
  <c r="N20" i="2"/>
  <c r="N19" i="2"/>
  <c r="N18" i="2"/>
  <c r="N15" i="2"/>
  <c r="N14" i="2"/>
  <c r="N12" i="2"/>
  <c r="N11" i="2"/>
  <c r="N10" i="2"/>
  <c r="N9" i="2"/>
  <c r="N5" i="2"/>
  <c r="M108" i="2"/>
  <c r="M107" i="2"/>
  <c r="M105" i="2"/>
  <c r="M104" i="2"/>
  <c r="M103" i="2"/>
  <c r="M99" i="2"/>
  <c r="M97" i="2"/>
  <c r="M96" i="2"/>
  <c r="M95" i="2"/>
  <c r="M91" i="2"/>
  <c r="M92" i="2"/>
  <c r="M88" i="2"/>
  <c r="M87" i="2"/>
  <c r="M86" i="2"/>
  <c r="M85" i="2"/>
  <c r="M84" i="2"/>
  <c r="M82" i="2"/>
  <c r="M77" i="2"/>
  <c r="M75" i="2"/>
  <c r="M73" i="2"/>
  <c r="M72" i="2"/>
  <c r="M71" i="2"/>
  <c r="M70" i="2"/>
  <c r="M64" i="2"/>
  <c r="M63" i="2"/>
  <c r="M62" i="2"/>
  <c r="M60" i="2"/>
  <c r="M58" i="2"/>
  <c r="M57" i="2"/>
  <c r="M56" i="2"/>
  <c r="M54" i="2"/>
  <c r="M51" i="2"/>
  <c r="M48" i="2"/>
  <c r="M45" i="2"/>
  <c r="M44" i="2"/>
  <c r="M43" i="2"/>
  <c r="M42" i="2"/>
  <c r="M41" i="2"/>
  <c r="M40" i="2"/>
  <c r="M39" i="3"/>
  <c r="M39" i="2"/>
  <c r="M37" i="2"/>
  <c r="M33" i="2"/>
  <c r="M29" i="2"/>
  <c r="M28" i="2"/>
  <c r="M27" i="2"/>
  <c r="M26" i="2"/>
  <c r="M25" i="2"/>
  <c r="M23" i="2"/>
  <c r="M21" i="2"/>
  <c r="M19" i="2"/>
  <c r="M17" i="2"/>
  <c r="M15" i="2"/>
  <c r="M14" i="3"/>
  <c r="M14" i="2"/>
  <c r="M12" i="2"/>
  <c r="M11" i="2"/>
  <c r="M10" i="2"/>
  <c r="M9" i="2"/>
  <c r="M5" i="2"/>
  <c r="L108" i="2"/>
  <c r="L107" i="2"/>
  <c r="L105" i="2"/>
  <c r="L104" i="2"/>
  <c r="L100" i="2"/>
  <c r="L137" i="2" s="1"/>
  <c r="L98" i="2"/>
  <c r="L96" i="2"/>
  <c r="L95" i="2"/>
  <c r="L94" i="2"/>
  <c r="L92" i="2"/>
  <c r="L91" i="2"/>
  <c r="L89" i="2"/>
  <c r="L88" i="3"/>
  <c r="L87" i="2"/>
  <c r="L86" i="3"/>
  <c r="L84" i="2"/>
  <c r="L82" i="2"/>
  <c r="L81" i="2"/>
  <c r="L77" i="2"/>
  <c r="L76" i="2"/>
  <c r="L75" i="2"/>
  <c r="L73" i="2"/>
  <c r="L72" i="2"/>
  <c r="L71" i="2"/>
  <c r="L70" i="2"/>
  <c r="L63" i="2"/>
  <c r="L60" i="2"/>
  <c r="L58" i="2"/>
  <c r="L56" i="2"/>
  <c r="L57" i="2"/>
  <c r="L53" i="2"/>
  <c r="L54" i="2"/>
  <c r="L50" i="2"/>
  <c r="L48" i="2"/>
  <c r="L45" i="2"/>
  <c r="L44" i="3"/>
  <c r="L43" i="2"/>
  <c r="L42" i="3"/>
  <c r="L41" i="2"/>
  <c r="L40" i="3"/>
  <c r="L39" i="2"/>
  <c r="L36" i="2"/>
  <c r="L29" i="2"/>
  <c r="L28" i="2"/>
  <c r="L26" i="2"/>
  <c r="L24" i="2"/>
  <c r="L23" i="2"/>
  <c r="L22" i="2"/>
  <c r="L21" i="2"/>
  <c r="L20" i="2"/>
  <c r="L18" i="2"/>
  <c r="L14" i="2"/>
  <c r="L11" i="2"/>
  <c r="L9" i="2"/>
  <c r="L5" i="2"/>
  <c r="K109" i="2"/>
  <c r="K141" i="2" s="1"/>
  <c r="K108" i="2"/>
  <c r="K107" i="2"/>
  <c r="K105" i="2"/>
  <c r="K104" i="2"/>
  <c r="K103" i="2"/>
  <c r="K100" i="2"/>
  <c r="K137" i="2" s="1"/>
  <c r="K99" i="2"/>
  <c r="K98" i="2"/>
  <c r="K97" i="2"/>
  <c r="K96" i="2"/>
  <c r="K95" i="2"/>
  <c r="K94" i="2"/>
  <c r="K91" i="2"/>
  <c r="K92" i="2"/>
  <c r="K89" i="2"/>
  <c r="K88" i="2"/>
  <c r="K87" i="2"/>
  <c r="K86" i="2"/>
  <c r="K85" i="2"/>
  <c r="K84" i="2"/>
  <c r="K82" i="2"/>
  <c r="K81" i="2"/>
  <c r="K77" i="2"/>
  <c r="K76" i="2"/>
  <c r="K75" i="2"/>
  <c r="K73" i="2"/>
  <c r="K72" i="2"/>
  <c r="K71" i="2"/>
  <c r="K70" i="2"/>
  <c r="K64" i="2"/>
  <c r="K63" i="2"/>
  <c r="K62" i="2"/>
  <c r="K60" i="2"/>
  <c r="K58" i="2"/>
  <c r="K57" i="2"/>
  <c r="K56" i="2"/>
  <c r="K54" i="2"/>
  <c r="K53" i="2"/>
  <c r="K51" i="3"/>
  <c r="K50" i="2"/>
  <c r="K48" i="2"/>
  <c r="K45" i="2"/>
  <c r="K44" i="2"/>
  <c r="K43" i="2"/>
  <c r="K42" i="2"/>
  <c r="K41" i="2"/>
  <c r="K40" i="2"/>
  <c r="K39" i="2"/>
  <c r="K36" i="2"/>
  <c r="K33" i="2"/>
  <c r="K29" i="2"/>
  <c r="K28" i="2"/>
  <c r="K27" i="2"/>
  <c r="K25" i="2"/>
  <c r="K24" i="2"/>
  <c r="K23" i="2"/>
  <c r="K21" i="2"/>
  <c r="K20" i="2"/>
  <c r="K19" i="2"/>
  <c r="K17" i="2"/>
  <c r="K15" i="2"/>
  <c r="K14" i="2"/>
  <c r="K12" i="2"/>
  <c r="K11" i="2"/>
  <c r="K9" i="2"/>
  <c r="K10" i="2"/>
  <c r="K5" i="2"/>
  <c r="J109" i="2"/>
  <c r="J141" i="2" s="1"/>
  <c r="J107" i="2"/>
  <c r="J105" i="2"/>
  <c r="J103" i="2"/>
  <c r="J99" i="2"/>
  <c r="J98" i="2"/>
  <c r="J97" i="3"/>
  <c r="J97" i="2"/>
  <c r="J96" i="2"/>
  <c r="J95" i="2"/>
  <c r="J94" i="2"/>
  <c r="J92" i="2"/>
  <c r="J91" i="2"/>
  <c r="J89" i="2"/>
  <c r="J88" i="2"/>
  <c r="J87" i="2"/>
  <c r="J86" i="3"/>
  <c r="J86" i="2"/>
  <c r="J85" i="2"/>
  <c r="J84" i="3"/>
  <c r="J84" i="2"/>
  <c r="J82" i="2"/>
  <c r="J81" i="2"/>
  <c r="J76" i="2"/>
  <c r="J73" i="3"/>
  <c r="J73" i="2"/>
  <c r="J72" i="2"/>
  <c r="J71" i="2"/>
  <c r="J70" i="2"/>
  <c r="J64" i="2"/>
  <c r="J63" i="2"/>
  <c r="J62" i="2"/>
  <c r="J60" i="2"/>
  <c r="J58" i="3"/>
  <c r="J58" i="2"/>
  <c r="J57" i="2"/>
  <c r="J56" i="2"/>
  <c r="J54" i="2"/>
  <c r="J53" i="2"/>
  <c r="J51" i="2"/>
  <c r="J50" i="2"/>
  <c r="J48" i="2"/>
  <c r="J45" i="2"/>
  <c r="J43" i="2"/>
  <c r="J41" i="2"/>
  <c r="J39" i="2"/>
  <c r="J37" i="2"/>
  <c r="J33" i="2"/>
  <c r="J29" i="2"/>
  <c r="J28" i="2"/>
  <c r="J27" i="2"/>
  <c r="J26" i="2"/>
  <c r="J25" i="3"/>
  <c r="J25" i="2"/>
  <c r="J24" i="2"/>
  <c r="J23" i="3"/>
  <c r="J23" i="2"/>
  <c r="J22" i="2"/>
  <c r="J21" i="3"/>
  <c r="J21" i="2"/>
  <c r="J20" i="2"/>
  <c r="J19" i="2"/>
  <c r="J18" i="2"/>
  <c r="J17" i="2"/>
  <c r="J15" i="2"/>
  <c r="J14" i="2"/>
  <c r="J12" i="2"/>
  <c r="J11" i="2"/>
  <c r="J10" i="2"/>
  <c r="J9" i="2"/>
  <c r="J5" i="2"/>
  <c r="I108" i="2"/>
  <c r="I107" i="2"/>
  <c r="I105" i="2"/>
  <c r="I104" i="2"/>
  <c r="I103" i="2"/>
  <c r="I100" i="2"/>
  <c r="I137" i="2" s="1"/>
  <c r="I99" i="2"/>
  <c r="I97" i="2"/>
  <c r="I96" i="2"/>
  <c r="I94" i="2"/>
  <c r="I95" i="2"/>
  <c r="I91" i="2"/>
  <c r="I92" i="2"/>
  <c r="I89" i="2"/>
  <c r="I87" i="2"/>
  <c r="I86" i="2"/>
  <c r="I84" i="2"/>
  <c r="I85" i="2"/>
  <c r="I82" i="2"/>
  <c r="I81" i="2"/>
  <c r="I77" i="2"/>
  <c r="I76" i="2"/>
  <c r="I75" i="2"/>
  <c r="I73" i="2"/>
  <c r="I72" i="2"/>
  <c r="I71" i="3"/>
  <c r="I71" i="2"/>
  <c r="I70" i="2"/>
  <c r="I64" i="2"/>
  <c r="I63" i="2"/>
  <c r="I60" i="2"/>
  <c r="I58" i="2"/>
  <c r="I57" i="2"/>
  <c r="I56" i="2"/>
  <c r="I53" i="2"/>
  <c r="I51" i="2"/>
  <c r="I48" i="2"/>
  <c r="I45" i="3"/>
  <c r="I45" i="2"/>
  <c r="I44" i="2"/>
  <c r="I43" i="2"/>
  <c r="I42" i="2"/>
  <c r="I41" i="2"/>
  <c r="I40" i="2"/>
  <c r="I39" i="2"/>
  <c r="I37" i="2"/>
  <c r="I36" i="2"/>
  <c r="I33" i="2"/>
  <c r="I29" i="2"/>
  <c r="I28" i="3"/>
  <c r="I28" i="2"/>
  <c r="I27" i="2"/>
  <c r="I26" i="3"/>
  <c r="I26" i="2"/>
  <c r="I25" i="2"/>
  <c r="I24" i="2"/>
  <c r="I23" i="2"/>
  <c r="I22" i="2"/>
  <c r="I21" i="2"/>
  <c r="I20" i="3"/>
  <c r="I20" i="2"/>
  <c r="I19" i="2"/>
  <c r="I18" i="3"/>
  <c r="I18" i="2"/>
  <c r="I17" i="2"/>
  <c r="I15" i="2"/>
  <c r="I14" i="2"/>
  <c r="I12" i="2"/>
  <c r="I11" i="2"/>
  <c r="I10" i="2"/>
  <c r="I9" i="2"/>
  <c r="I5" i="2"/>
  <c r="H109" i="2"/>
  <c r="H141" i="2" s="1"/>
  <c r="H108" i="3"/>
  <c r="H107" i="2"/>
  <c r="H105" i="2"/>
  <c r="H104" i="2"/>
  <c r="H103" i="2"/>
  <c r="H100" i="2"/>
  <c r="H137" i="2" s="1"/>
  <c r="H99" i="2"/>
  <c r="H98" i="2"/>
  <c r="H97" i="2"/>
  <c r="H96" i="2"/>
  <c r="H95" i="2"/>
  <c r="H94" i="2"/>
  <c r="H92" i="2"/>
  <c r="H91" i="2"/>
  <c r="H89" i="2"/>
  <c r="H88" i="2"/>
  <c r="H87" i="2"/>
  <c r="H86" i="2"/>
  <c r="H85" i="2"/>
  <c r="H84" i="2"/>
  <c r="H81" i="2"/>
  <c r="H82" i="2"/>
  <c r="H77" i="2"/>
  <c r="H76" i="2"/>
  <c r="H75" i="2"/>
  <c r="H73" i="2"/>
  <c r="H72" i="2"/>
  <c r="H71" i="2"/>
  <c r="H70" i="2"/>
  <c r="H64" i="2"/>
  <c r="H63" i="2"/>
  <c r="H62" i="2"/>
  <c r="H60" i="2"/>
  <c r="H58" i="2"/>
  <c r="H57" i="3"/>
  <c r="H56" i="2"/>
  <c r="H54" i="2"/>
  <c r="H53" i="2"/>
  <c r="H51" i="2"/>
  <c r="H50" i="2"/>
  <c r="H48" i="2"/>
  <c r="H45" i="2"/>
  <c r="H44" i="2"/>
  <c r="H43" i="2"/>
  <c r="H42" i="2"/>
  <c r="H41" i="2"/>
  <c r="H40" i="2"/>
  <c r="H39" i="2"/>
  <c r="H37" i="2"/>
  <c r="H36" i="2"/>
  <c r="H33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5" i="2"/>
  <c r="H14" i="2"/>
  <c r="H12" i="2"/>
  <c r="H11" i="2"/>
  <c r="H10" i="2"/>
  <c r="H9" i="2"/>
  <c r="H5" i="2"/>
  <c r="G109" i="2"/>
  <c r="G141" i="2" s="1"/>
  <c r="G108" i="2"/>
  <c r="G107" i="2"/>
  <c r="G105" i="2"/>
  <c r="G104" i="2"/>
  <c r="G103" i="2"/>
  <c r="G100" i="2"/>
  <c r="G137" i="2" s="1"/>
  <c r="G99" i="2"/>
  <c r="G98" i="2"/>
  <c r="G96" i="2"/>
  <c r="G94" i="2"/>
  <c r="G92" i="2"/>
  <c r="G91" i="2"/>
  <c r="G89" i="2"/>
  <c r="G87" i="2"/>
  <c r="G85" i="2"/>
  <c r="G82" i="2"/>
  <c r="G81" i="2"/>
  <c r="G77" i="2"/>
  <c r="G76" i="2"/>
  <c r="G75" i="2"/>
  <c r="G73" i="2"/>
  <c r="G72" i="3"/>
  <c r="G72" i="2"/>
  <c r="G71" i="2"/>
  <c r="G70" i="2"/>
  <c r="G64" i="2"/>
  <c r="G63" i="3"/>
  <c r="G63" i="2"/>
  <c r="G62" i="2"/>
  <c r="G60" i="2"/>
  <c r="G58" i="2"/>
  <c r="G57" i="2"/>
  <c r="G56" i="2"/>
  <c r="G54" i="2"/>
  <c r="G53" i="2"/>
  <c r="G51" i="2"/>
  <c r="G50" i="2"/>
  <c r="G48" i="2"/>
  <c r="G45" i="2"/>
  <c r="G44" i="2"/>
  <c r="G42" i="2"/>
  <c r="G40" i="2"/>
  <c r="G39" i="2"/>
  <c r="G36" i="2"/>
  <c r="G29" i="2"/>
  <c r="G28" i="2"/>
  <c r="G27" i="2"/>
  <c r="G26" i="3"/>
  <c r="G25" i="2"/>
  <c r="G24" i="2"/>
  <c r="G23" i="2"/>
  <c r="G22" i="2"/>
  <c r="G21" i="2"/>
  <c r="G20" i="2"/>
  <c r="G19" i="2"/>
  <c r="G18" i="3"/>
  <c r="G17" i="2"/>
  <c r="G15" i="2"/>
  <c r="G14" i="2"/>
  <c r="G12" i="2"/>
  <c r="G10" i="2"/>
  <c r="G9" i="2"/>
  <c r="G5" i="2"/>
  <c r="F109" i="2"/>
  <c r="F141" i="2" s="1"/>
  <c r="F108" i="2"/>
  <c r="F107" i="2"/>
  <c r="F105" i="2"/>
  <c r="F104" i="2"/>
  <c r="F103" i="2"/>
  <c r="F100" i="2"/>
  <c r="F137" i="2" s="1"/>
  <c r="F99" i="2"/>
  <c r="F98" i="2"/>
  <c r="F97" i="2"/>
  <c r="F96" i="2"/>
  <c r="F95" i="2"/>
  <c r="F94" i="2"/>
  <c r="F92" i="2"/>
  <c r="F89" i="2"/>
  <c r="F88" i="2"/>
  <c r="F87" i="3"/>
  <c r="F87" i="2"/>
  <c r="F86" i="2"/>
  <c r="F84" i="2"/>
  <c r="F82" i="2"/>
  <c r="F81" i="2"/>
  <c r="F77" i="2"/>
  <c r="F76" i="2"/>
  <c r="F75" i="2"/>
  <c r="F73" i="2"/>
  <c r="F72" i="2"/>
  <c r="F71" i="2"/>
  <c r="F70" i="2"/>
  <c r="F64" i="2"/>
  <c r="F63" i="2"/>
  <c r="F62" i="2"/>
  <c r="F60" i="2"/>
  <c r="F58" i="2"/>
  <c r="F57" i="2"/>
  <c r="F56" i="2"/>
  <c r="F54" i="2"/>
  <c r="F53" i="2"/>
  <c r="F51" i="3"/>
  <c r="F50" i="2"/>
  <c r="F48" i="2"/>
  <c r="F45" i="3"/>
  <c r="F44" i="2"/>
  <c r="F43" i="2"/>
  <c r="F42" i="2"/>
  <c r="F41" i="3"/>
  <c r="F40" i="2"/>
  <c r="F39" i="2"/>
  <c r="F37" i="2"/>
  <c r="F36" i="2"/>
  <c r="F33" i="2"/>
  <c r="F28" i="2"/>
  <c r="F27" i="2"/>
  <c r="F26" i="2"/>
  <c r="F25" i="2"/>
  <c r="F24" i="2"/>
  <c r="F23" i="2"/>
  <c r="F22" i="2"/>
  <c r="F21" i="2"/>
  <c r="F20" i="2"/>
  <c r="F19" i="2"/>
  <c r="F18" i="2"/>
  <c r="F17" i="2"/>
  <c r="F15" i="2"/>
  <c r="F14" i="2"/>
  <c r="F12" i="2"/>
  <c r="F11" i="2"/>
  <c r="F10" i="2"/>
  <c r="F9" i="2"/>
  <c r="F5" i="2"/>
  <c r="E109" i="2"/>
  <c r="E141" i="2" s="1"/>
  <c r="E108" i="2"/>
  <c r="E107" i="2"/>
  <c r="E105" i="2"/>
  <c r="E104" i="2"/>
  <c r="E103" i="2"/>
  <c r="E99" i="2"/>
  <c r="E98" i="2"/>
  <c r="E97" i="3"/>
  <c r="E97" i="2"/>
  <c r="E96" i="2"/>
  <c r="E95" i="2"/>
  <c r="E94" i="2"/>
  <c r="E92" i="2"/>
  <c r="E89" i="2"/>
  <c r="E88" i="2"/>
  <c r="E87" i="2"/>
  <c r="E84" i="2"/>
  <c r="E85" i="2"/>
  <c r="E86" i="2"/>
  <c r="E82" i="2"/>
  <c r="E77" i="2"/>
  <c r="E75" i="2"/>
  <c r="E73" i="2"/>
  <c r="E72" i="2"/>
  <c r="E70" i="2"/>
  <c r="E71" i="2"/>
  <c r="E64" i="2"/>
  <c r="E63" i="3"/>
  <c r="E63" i="2"/>
  <c r="E62" i="2"/>
  <c r="E58" i="2"/>
  <c r="E57" i="3"/>
  <c r="E57" i="2"/>
  <c r="E56" i="2"/>
  <c r="E54" i="3"/>
  <c r="E54" i="2"/>
  <c r="E53" i="2"/>
  <c r="E51" i="2"/>
  <c r="E50" i="2"/>
  <c r="E48" i="2"/>
  <c r="E44" i="2"/>
  <c r="E42" i="2"/>
  <c r="E40" i="2"/>
  <c r="E37" i="3"/>
  <c r="E37" i="2"/>
  <c r="E36" i="2"/>
  <c r="E33" i="2"/>
  <c r="E29" i="2"/>
  <c r="E28" i="3"/>
  <c r="E28" i="2"/>
  <c r="E27" i="2"/>
  <c r="E26" i="3"/>
  <c r="E26" i="2"/>
  <c r="E25" i="2"/>
  <c r="E24" i="2"/>
  <c r="E23" i="2"/>
  <c r="E22" i="2"/>
  <c r="E21" i="2"/>
  <c r="E20" i="2"/>
  <c r="E19" i="2"/>
  <c r="E18" i="2"/>
  <c r="E17" i="2"/>
  <c r="E15" i="2"/>
  <c r="E14" i="2"/>
  <c r="E11" i="2"/>
  <c r="E10" i="2"/>
  <c r="E9" i="2"/>
  <c r="E5" i="2"/>
  <c r="D109" i="2"/>
  <c r="D141" i="2" s="1"/>
  <c r="D108" i="2"/>
  <c r="D107" i="2"/>
  <c r="D105" i="2"/>
  <c r="D104" i="2"/>
  <c r="D103" i="2"/>
  <c r="D100" i="2"/>
  <c r="D137" i="2" s="1"/>
  <c r="D98" i="2"/>
  <c r="D96" i="2"/>
  <c r="D94" i="2"/>
  <c r="D92" i="2"/>
  <c r="D91" i="2"/>
  <c r="D88" i="2"/>
  <c r="D87" i="2"/>
  <c r="D86" i="2"/>
  <c r="D85" i="2"/>
  <c r="D84" i="2"/>
  <c r="D82" i="2"/>
  <c r="D81" i="2"/>
  <c r="D77" i="2"/>
  <c r="D75" i="2"/>
  <c r="D73" i="3"/>
  <c r="D72" i="2"/>
  <c r="D71" i="3"/>
  <c r="D71" i="2"/>
  <c r="D70" i="2"/>
  <c r="D64" i="2"/>
  <c r="D63" i="2"/>
  <c r="D62" i="2"/>
  <c r="D60" i="2"/>
  <c r="D58" i="3"/>
  <c r="D58" i="2"/>
  <c r="D57" i="2"/>
  <c r="D54" i="2"/>
  <c r="D53" i="2"/>
  <c r="D51" i="2"/>
  <c r="D48" i="2"/>
  <c r="D45" i="2"/>
  <c r="D44" i="2"/>
  <c r="D43" i="2"/>
  <c r="D42" i="2"/>
  <c r="D41" i="2"/>
  <c r="D40" i="2"/>
  <c r="D39" i="2"/>
  <c r="D37" i="2"/>
  <c r="D36" i="2"/>
  <c r="D33" i="2"/>
  <c r="D29" i="3"/>
  <c r="D28" i="2"/>
  <c r="D27" i="2"/>
  <c r="D26" i="2"/>
  <c r="D25" i="3"/>
  <c r="D24" i="2"/>
  <c r="D23" i="2"/>
  <c r="D22" i="2"/>
  <c r="D21" i="3"/>
  <c r="D20" i="2"/>
  <c r="D19" i="2"/>
  <c r="D18" i="2"/>
  <c r="D17" i="3"/>
  <c r="D15" i="2"/>
  <c r="D14" i="2"/>
  <c r="D12" i="2"/>
  <c r="D11" i="2"/>
  <c r="D10" i="2"/>
  <c r="D9" i="2"/>
  <c r="D5" i="2"/>
  <c r="G168" i="22"/>
  <c r="F168" i="22"/>
  <c r="E168" i="22"/>
  <c r="C168" i="22" s="1"/>
  <c r="D168" i="22"/>
  <c r="G167" i="22"/>
  <c r="F167" i="22"/>
  <c r="E167" i="22"/>
  <c r="E166" i="22"/>
  <c r="D167" i="22"/>
  <c r="G166" i="22"/>
  <c r="F166" i="22"/>
  <c r="D166" i="22"/>
  <c r="AE165" i="22"/>
  <c r="Z165" i="22"/>
  <c r="Y165" i="22"/>
  <c r="X165" i="22"/>
  <c r="W165" i="22"/>
  <c r="V165" i="22"/>
  <c r="U165" i="22"/>
  <c r="T165" i="22"/>
  <c r="N165" i="22"/>
  <c r="M165" i="22"/>
  <c r="L165" i="22"/>
  <c r="K165" i="22"/>
  <c r="J165" i="22"/>
  <c r="I165" i="22"/>
  <c r="H165" i="22"/>
  <c r="C164" i="22"/>
  <c r="AE159" i="22"/>
  <c r="Z159" i="22"/>
  <c r="Y159" i="22"/>
  <c r="X159" i="22"/>
  <c r="W159" i="22"/>
  <c r="V159" i="22"/>
  <c r="U159" i="22"/>
  <c r="T159" i="22"/>
  <c r="J159" i="22"/>
  <c r="I159" i="22"/>
  <c r="H159" i="22"/>
  <c r="G147" i="22"/>
  <c r="F147" i="22"/>
  <c r="E147" i="22"/>
  <c r="D147" i="22"/>
  <c r="G146" i="22"/>
  <c r="F146" i="22"/>
  <c r="E146" i="22"/>
  <c r="D146" i="22"/>
  <c r="G145" i="22"/>
  <c r="F145" i="22"/>
  <c r="F144" i="22" s="1"/>
  <c r="E145" i="22"/>
  <c r="D145" i="22"/>
  <c r="D144" i="22" s="1"/>
  <c r="C144" i="22" s="1"/>
  <c r="AE144" i="22"/>
  <c r="Z144" i="22"/>
  <c r="Y144" i="22"/>
  <c r="X144" i="22"/>
  <c r="W144" i="22"/>
  <c r="V144" i="22"/>
  <c r="U144" i="22"/>
  <c r="T144" i="22"/>
  <c r="N144" i="22"/>
  <c r="M144" i="22"/>
  <c r="L144" i="22"/>
  <c r="K144" i="22"/>
  <c r="J144" i="22"/>
  <c r="I144" i="22"/>
  <c r="H144" i="22"/>
  <c r="C143" i="22"/>
  <c r="N141" i="22"/>
  <c r="M141" i="22"/>
  <c r="L141" i="22"/>
  <c r="K141" i="22"/>
  <c r="E141" i="22"/>
  <c r="D141" i="22"/>
  <c r="AE138" i="22"/>
  <c r="Z138" i="22"/>
  <c r="Y138" i="22"/>
  <c r="Y127" i="22" s="1"/>
  <c r="X138" i="22"/>
  <c r="W138" i="22"/>
  <c r="V138" i="22"/>
  <c r="U138" i="22"/>
  <c r="T138" i="22"/>
  <c r="J138" i="22"/>
  <c r="I138" i="22"/>
  <c r="H138" i="22"/>
  <c r="G138" i="22"/>
  <c r="F138" i="22"/>
  <c r="N137" i="22"/>
  <c r="M137" i="22"/>
  <c r="L137" i="22"/>
  <c r="K137" i="22"/>
  <c r="G137" i="22"/>
  <c r="F137" i="22"/>
  <c r="E137" i="22"/>
  <c r="D137" i="22"/>
  <c r="C137" i="22" s="1"/>
  <c r="AE134" i="22"/>
  <c r="AE128" i="22"/>
  <c r="Z134" i="22"/>
  <c r="Y134" i="22"/>
  <c r="X134" i="22"/>
  <c r="W134" i="22"/>
  <c r="W128" i="22"/>
  <c r="V134" i="22"/>
  <c r="U134" i="22"/>
  <c r="T134" i="22"/>
  <c r="J134" i="22"/>
  <c r="J128" i="22"/>
  <c r="J127" i="22" s="1"/>
  <c r="I134" i="22"/>
  <c r="H134" i="22"/>
  <c r="Z128" i="22"/>
  <c r="Y128" i="22"/>
  <c r="X128" i="22"/>
  <c r="V128" i="22"/>
  <c r="U128" i="22"/>
  <c r="T128" i="22"/>
  <c r="I128" i="22"/>
  <c r="I127" i="22"/>
  <c r="H128" i="22"/>
  <c r="C115" i="22"/>
  <c r="C114" i="22"/>
  <c r="Z114" i="2"/>
  <c r="Z146" i="2" s="1"/>
  <c r="C113" i="22"/>
  <c r="Z113" i="2"/>
  <c r="G112" i="22"/>
  <c r="F112" i="22"/>
  <c r="E112" i="22"/>
  <c r="D112" i="22"/>
  <c r="C109" i="22"/>
  <c r="P109" i="22" s="1"/>
  <c r="C108" i="22"/>
  <c r="C107" i="22"/>
  <c r="AE106" i="22"/>
  <c r="Z106" i="22"/>
  <c r="Y106" i="22"/>
  <c r="X106" i="22"/>
  <c r="W106" i="22"/>
  <c r="V106" i="22"/>
  <c r="V101" i="22" s="1"/>
  <c r="U106" i="22"/>
  <c r="T106" i="22"/>
  <c r="T101" i="22" s="1"/>
  <c r="N140" i="22"/>
  <c r="M140" i="22"/>
  <c r="L140" i="22"/>
  <c r="K140" i="22"/>
  <c r="E140" i="22"/>
  <c r="D140" i="22"/>
  <c r="C105" i="22"/>
  <c r="C104" i="22"/>
  <c r="C103" i="22"/>
  <c r="P103" i="22" s="1"/>
  <c r="AE102" i="22"/>
  <c r="AE101" i="22" s="1"/>
  <c r="Z102" i="22"/>
  <c r="Z101" i="22" s="1"/>
  <c r="Y102" i="22"/>
  <c r="Y101" i="22" s="1"/>
  <c r="X102" i="22"/>
  <c r="W102" i="22"/>
  <c r="V102" i="22"/>
  <c r="U102" i="22"/>
  <c r="U101" i="22"/>
  <c r="T102" i="22"/>
  <c r="N139" i="22"/>
  <c r="M139" i="22"/>
  <c r="L139" i="22"/>
  <c r="K139" i="22"/>
  <c r="E139" i="22"/>
  <c r="D139" i="22"/>
  <c r="M162" i="22"/>
  <c r="L162" i="22"/>
  <c r="K162" i="22"/>
  <c r="C100" i="22"/>
  <c r="C99" i="22"/>
  <c r="C98" i="22"/>
  <c r="P98" i="22" s="1"/>
  <c r="Z98" i="2"/>
  <c r="C97" i="22"/>
  <c r="Z97" i="2"/>
  <c r="C96" i="22"/>
  <c r="Z96" i="2"/>
  <c r="C95" i="22"/>
  <c r="P95" i="22" s="1"/>
  <c r="Z95" i="2"/>
  <c r="C94" i="22"/>
  <c r="P94" i="22" s="1"/>
  <c r="C92" i="22"/>
  <c r="C91" i="22"/>
  <c r="Z91" i="2"/>
  <c r="C89" i="22"/>
  <c r="P89" i="22" s="1"/>
  <c r="C88" i="22"/>
  <c r="P88" i="22" s="1"/>
  <c r="C87" i="22"/>
  <c r="C86" i="22"/>
  <c r="Z86" i="2"/>
  <c r="C85" i="22"/>
  <c r="Z85" i="2"/>
  <c r="C84" i="22"/>
  <c r="P84" i="22" s="1"/>
  <c r="N136" i="22"/>
  <c r="M136" i="22"/>
  <c r="F136" i="22"/>
  <c r="C82" i="22"/>
  <c r="P82" i="22" s="1"/>
  <c r="C81" i="22"/>
  <c r="AE79" i="22"/>
  <c r="AE66" i="22" s="1"/>
  <c r="Z79" i="22"/>
  <c r="Y79" i="22"/>
  <c r="Y66" i="22" s="1"/>
  <c r="X79" i="22"/>
  <c r="W79" i="22"/>
  <c r="W66" i="22" s="1"/>
  <c r="V79" i="22"/>
  <c r="V66" i="22" s="1"/>
  <c r="U79" i="22"/>
  <c r="U66" i="22" s="1"/>
  <c r="T79" i="22"/>
  <c r="T66" i="22" s="1"/>
  <c r="C77" i="22"/>
  <c r="C76" i="22"/>
  <c r="P76" i="22" s="1"/>
  <c r="C75" i="22"/>
  <c r="P75" i="22" s="1"/>
  <c r="C73" i="22"/>
  <c r="P73" i="22" s="1"/>
  <c r="C72" i="22"/>
  <c r="C71" i="22"/>
  <c r="P71" i="22" s="1"/>
  <c r="C70" i="22"/>
  <c r="P70" i="22" s="1"/>
  <c r="G135" i="22"/>
  <c r="Z66" i="22"/>
  <c r="X66" i="22"/>
  <c r="T16" i="22"/>
  <c r="T30" i="22"/>
  <c r="T52" i="22"/>
  <c r="T59" i="22"/>
  <c r="C64" i="22"/>
  <c r="P64" i="22" s="1"/>
  <c r="C63" i="22"/>
  <c r="C62" i="22"/>
  <c r="P62" i="22" s="1"/>
  <c r="K133" i="22"/>
  <c r="G133" i="22"/>
  <c r="F133" i="22"/>
  <c r="C60" i="22"/>
  <c r="AE59" i="22"/>
  <c r="Z59" i="22"/>
  <c r="Y59" i="22"/>
  <c r="X59" i="22"/>
  <c r="W59" i="22"/>
  <c r="V59" i="22"/>
  <c r="U59" i="22"/>
  <c r="M133" i="22"/>
  <c r="L133" i="22"/>
  <c r="E133" i="22"/>
  <c r="C133" i="22" s="1"/>
  <c r="P133" i="22" s="1"/>
  <c r="D133" i="22"/>
  <c r="C58" i="22"/>
  <c r="P58" i="22" s="1"/>
  <c r="C57" i="22"/>
  <c r="P57" i="22" s="1"/>
  <c r="C56" i="22"/>
  <c r="P56" i="22" s="1"/>
  <c r="L132" i="22"/>
  <c r="C54" i="22"/>
  <c r="C53" i="22"/>
  <c r="P53" i="22" s="1"/>
  <c r="Z53" i="2"/>
  <c r="AE52" i="22"/>
  <c r="Z52" i="22"/>
  <c r="Y52" i="22"/>
  <c r="X52" i="22"/>
  <c r="W52" i="22"/>
  <c r="V52" i="22"/>
  <c r="U52" i="22"/>
  <c r="N132" i="22"/>
  <c r="M132" i="22"/>
  <c r="K132" i="22"/>
  <c r="G132" i="22"/>
  <c r="F132" i="22"/>
  <c r="C51" i="22"/>
  <c r="C50" i="22"/>
  <c r="C48" i="22"/>
  <c r="Z48" i="2"/>
  <c r="C46" i="22"/>
  <c r="C45" i="22"/>
  <c r="P45" i="22" s="1"/>
  <c r="Z45" i="2"/>
  <c r="C44" i="22"/>
  <c r="P44" i="22" s="1"/>
  <c r="C43" i="22"/>
  <c r="P43" i="22" s="1"/>
  <c r="C42" i="22"/>
  <c r="C41" i="22"/>
  <c r="Z41" i="2"/>
  <c r="C40" i="22"/>
  <c r="P40" i="22" s="1"/>
  <c r="C39" i="22"/>
  <c r="C37" i="22"/>
  <c r="P37" i="22" s="1"/>
  <c r="Z37" i="2"/>
  <c r="C36" i="22"/>
  <c r="N131" i="22"/>
  <c r="C33" i="22"/>
  <c r="Z33" i="2"/>
  <c r="AE30" i="22"/>
  <c r="Z30" i="22"/>
  <c r="Y30" i="22"/>
  <c r="Y6" i="22" s="1"/>
  <c r="X30" i="22"/>
  <c r="W30" i="22"/>
  <c r="V30" i="22"/>
  <c r="V6" i="22" s="1"/>
  <c r="U30" i="22"/>
  <c r="C29" i="22"/>
  <c r="C28" i="22"/>
  <c r="C27" i="22"/>
  <c r="C26" i="22"/>
  <c r="P26" i="22" s="1"/>
  <c r="C25" i="22"/>
  <c r="P25" i="22" s="1"/>
  <c r="Z25" i="2"/>
  <c r="C24" i="22"/>
  <c r="P24" i="22" s="1"/>
  <c r="C23" i="22"/>
  <c r="P23" i="22" s="1"/>
  <c r="C22" i="22"/>
  <c r="C21" i="22"/>
  <c r="P21" i="22" s="1"/>
  <c r="Z21" i="2"/>
  <c r="C20" i="22"/>
  <c r="C19" i="22"/>
  <c r="C18" i="22"/>
  <c r="C17" i="22"/>
  <c r="P17" i="22" s="1"/>
  <c r="AE16" i="22"/>
  <c r="Z16" i="22"/>
  <c r="Y16" i="22"/>
  <c r="X16" i="22"/>
  <c r="W16" i="22"/>
  <c r="V16" i="22"/>
  <c r="U16" i="22"/>
  <c r="N130" i="22"/>
  <c r="M130" i="22"/>
  <c r="L130" i="22"/>
  <c r="K130" i="22"/>
  <c r="G130" i="22"/>
  <c r="F130" i="22"/>
  <c r="E130" i="22"/>
  <c r="D130" i="22"/>
  <c r="C15" i="22"/>
  <c r="C15" i="2" s="1"/>
  <c r="C14" i="22"/>
  <c r="P14" i="22" s="1"/>
  <c r="C12" i="22"/>
  <c r="Z12" i="2"/>
  <c r="C11" i="22"/>
  <c r="C10" i="22"/>
  <c r="C9" i="22"/>
  <c r="Z9" i="2"/>
  <c r="N8" i="22"/>
  <c r="N7" i="22" s="1"/>
  <c r="M8" i="22"/>
  <c r="M7" i="22" s="1"/>
  <c r="M6" i="22" s="1"/>
  <c r="L8" i="22"/>
  <c r="L7" i="22" s="1"/>
  <c r="L6" i="22" s="1"/>
  <c r="K8" i="22"/>
  <c r="K7" i="22" s="1"/>
  <c r="K129" i="22" s="1"/>
  <c r="G8" i="22"/>
  <c r="G7" i="22" s="1"/>
  <c r="G129" i="22" s="1"/>
  <c r="F8" i="22"/>
  <c r="F7" i="22" s="1"/>
  <c r="F129" i="22" s="1"/>
  <c r="E8" i="22"/>
  <c r="E7" i="22" s="1"/>
  <c r="E129" i="22" s="1"/>
  <c r="D160" i="22"/>
  <c r="J7" i="22"/>
  <c r="J6" i="22" s="1"/>
  <c r="J4" i="22" s="1"/>
  <c r="I7" i="22"/>
  <c r="H7" i="22"/>
  <c r="H6" i="22" s="1"/>
  <c r="H4" i="22" s="1"/>
  <c r="C5" i="22"/>
  <c r="P5" i="22" s="1"/>
  <c r="Z108" i="2"/>
  <c r="Z107" i="2"/>
  <c r="Z105" i="2"/>
  <c r="Z104" i="2"/>
  <c r="Z103" i="2"/>
  <c r="Z100" i="2"/>
  <c r="Z137" i="2" s="1"/>
  <c r="Z92" i="2"/>
  <c r="Z82" i="2"/>
  <c r="Z73" i="2"/>
  <c r="Z72" i="2"/>
  <c r="Z71" i="2"/>
  <c r="Z70" i="2"/>
  <c r="Z64" i="2"/>
  <c r="Z63" i="2"/>
  <c r="Z62" i="2"/>
  <c r="Z60" i="2"/>
  <c r="Z44" i="2"/>
  <c r="Z43" i="2"/>
  <c r="Z39" i="2"/>
  <c r="Z28" i="2"/>
  <c r="Z27" i="2"/>
  <c r="Z26" i="2"/>
  <c r="Z24" i="2"/>
  <c r="Z23" i="2"/>
  <c r="Z18" i="2"/>
  <c r="Z15" i="2"/>
  <c r="Z11" i="2"/>
  <c r="Z10" i="2"/>
  <c r="Z5" i="2"/>
  <c r="Y109" i="2"/>
  <c r="Y141" i="2" s="1"/>
  <c r="Y108" i="2"/>
  <c r="Y107" i="2"/>
  <c r="Y105" i="2"/>
  <c r="Y104" i="2"/>
  <c r="Y103" i="2"/>
  <c r="Y100" i="2"/>
  <c r="Y137" i="2" s="1"/>
  <c r="Y99" i="2"/>
  <c r="Y97" i="2"/>
  <c r="Y96" i="2"/>
  <c r="Y95" i="2"/>
  <c r="Y94" i="2"/>
  <c r="Y92" i="2"/>
  <c r="Y91" i="2"/>
  <c r="Y89" i="2"/>
  <c r="Y88" i="2"/>
  <c r="Y87" i="2"/>
  <c r="Y86" i="2"/>
  <c r="Y85" i="2"/>
  <c r="Y84" i="2"/>
  <c r="Y82" i="2"/>
  <c r="Y81" i="2"/>
  <c r="Y77" i="3"/>
  <c r="Y77" i="2"/>
  <c r="Y76" i="2"/>
  <c r="Y75" i="2"/>
  <c r="Y73" i="2"/>
  <c r="Y72" i="2"/>
  <c r="Y71" i="2"/>
  <c r="Y70" i="2"/>
  <c r="Y64" i="3"/>
  <c r="Y64" i="2"/>
  <c r="Y63" i="2"/>
  <c r="Y62" i="2"/>
  <c r="Y60" i="2"/>
  <c r="Y58" i="2"/>
  <c r="Y57" i="2"/>
  <c r="Y56" i="2"/>
  <c r="Y54" i="3"/>
  <c r="Y54" i="2"/>
  <c r="Y53" i="2"/>
  <c r="Y51" i="2"/>
  <c r="Y48" i="2"/>
  <c r="Y44" i="2"/>
  <c r="Y43" i="2"/>
  <c r="Y42" i="2"/>
  <c r="Y41" i="2"/>
  <c r="Y40" i="2"/>
  <c r="Y39" i="2"/>
  <c r="Y36" i="2"/>
  <c r="Y33" i="2"/>
  <c r="Y28" i="2"/>
  <c r="Y27" i="2"/>
  <c r="Y26" i="2"/>
  <c r="Y24" i="2"/>
  <c r="Y23" i="2"/>
  <c r="Y22" i="2"/>
  <c r="Y20" i="2"/>
  <c r="Y19" i="2"/>
  <c r="Y17" i="2"/>
  <c r="Y18" i="2"/>
  <c r="Y15" i="2"/>
  <c r="Y14" i="2"/>
  <c r="Y12" i="2"/>
  <c r="Y11" i="3"/>
  <c r="Y11" i="2"/>
  <c r="Y10" i="2"/>
  <c r="Y9" i="2"/>
  <c r="Y5" i="2"/>
  <c r="X109" i="2"/>
  <c r="X141" i="2" s="1"/>
  <c r="X108" i="2"/>
  <c r="X105" i="2"/>
  <c r="X103" i="2"/>
  <c r="X104" i="2"/>
  <c r="X100" i="2"/>
  <c r="X137" i="2" s="1"/>
  <c r="X99" i="2"/>
  <c r="X98" i="2"/>
  <c r="X96" i="2"/>
  <c r="X95" i="2"/>
  <c r="X94" i="2"/>
  <c r="X92" i="2"/>
  <c r="X91" i="2"/>
  <c r="X89" i="2"/>
  <c r="X88" i="2"/>
  <c r="X86" i="2"/>
  <c r="X85" i="2"/>
  <c r="X84" i="2"/>
  <c r="X82" i="2"/>
  <c r="X81" i="2"/>
  <c r="X77" i="2"/>
  <c r="X76" i="2"/>
  <c r="X73" i="2"/>
  <c r="X72" i="2"/>
  <c r="X71" i="2"/>
  <c r="X64" i="2"/>
  <c r="X63" i="2"/>
  <c r="X62" i="2"/>
  <c r="X58" i="2"/>
  <c r="X57" i="2"/>
  <c r="X56" i="2"/>
  <c r="X53" i="2"/>
  <c r="X51" i="2"/>
  <c r="X50" i="2"/>
  <c r="X48" i="2"/>
  <c r="X45" i="2"/>
  <c r="X44" i="2"/>
  <c r="X43" i="2"/>
  <c r="X42" i="2"/>
  <c r="X41" i="2"/>
  <c r="X40" i="2"/>
  <c r="X39" i="2"/>
  <c r="X37" i="2"/>
  <c r="X36" i="2"/>
  <c r="X33" i="2"/>
  <c r="X29" i="2"/>
  <c r="X28" i="2"/>
  <c r="X23" i="2"/>
  <c r="X22" i="2"/>
  <c r="X21" i="2"/>
  <c r="X20" i="2"/>
  <c r="X14" i="2"/>
  <c r="X12" i="2"/>
  <c r="X11" i="2"/>
  <c r="X10" i="2"/>
  <c r="X5" i="2"/>
  <c r="W109" i="2"/>
  <c r="W141" i="2" s="1"/>
  <c r="W108" i="2"/>
  <c r="W107" i="2"/>
  <c r="W105" i="2"/>
  <c r="W104" i="2"/>
  <c r="W103" i="2"/>
  <c r="W100" i="2"/>
  <c r="W137" i="2" s="1"/>
  <c r="W99" i="2"/>
  <c r="W98" i="2"/>
  <c r="W97" i="2"/>
  <c r="W96" i="2"/>
  <c r="W95" i="2"/>
  <c r="W94" i="2"/>
  <c r="W92" i="2"/>
  <c r="W91" i="2"/>
  <c r="W88" i="2"/>
  <c r="W87" i="2"/>
  <c r="W86" i="2"/>
  <c r="W84" i="2"/>
  <c r="W82" i="2"/>
  <c r="W81" i="2"/>
  <c r="W77" i="2"/>
  <c r="W76" i="2"/>
  <c r="W75" i="2"/>
  <c r="W73" i="2"/>
  <c r="W72" i="2"/>
  <c r="W71" i="2"/>
  <c r="W70" i="2"/>
  <c r="W64" i="2"/>
  <c r="W62" i="2"/>
  <c r="W60" i="2"/>
  <c r="W58" i="2"/>
  <c r="W56" i="2"/>
  <c r="W53" i="2"/>
  <c r="W54" i="2"/>
  <c r="W50" i="2"/>
  <c r="W48" i="2"/>
  <c r="W43" i="2"/>
  <c r="W42" i="2"/>
  <c r="W41" i="2"/>
  <c r="W40" i="2"/>
  <c r="W36" i="2"/>
  <c r="W33" i="2"/>
  <c r="W27" i="2"/>
  <c r="W25" i="2"/>
  <c r="W24" i="2"/>
  <c r="W22" i="2"/>
  <c r="W19" i="2"/>
  <c r="W17" i="2"/>
  <c r="W15" i="2"/>
  <c r="W14" i="2"/>
  <c r="W12" i="2"/>
  <c r="W9" i="2"/>
  <c r="W5" i="2"/>
  <c r="V109" i="2"/>
  <c r="V141" i="2" s="1"/>
  <c r="V108" i="2"/>
  <c r="V107" i="2"/>
  <c r="V105" i="2"/>
  <c r="V104" i="2"/>
  <c r="V103" i="2"/>
  <c r="V100" i="2"/>
  <c r="V137" i="2" s="1"/>
  <c r="V99" i="2"/>
  <c r="V98" i="2"/>
  <c r="V97" i="2"/>
  <c r="V94" i="2"/>
  <c r="V95" i="2"/>
  <c r="V96" i="2"/>
  <c r="V92" i="2"/>
  <c r="V91" i="2"/>
  <c r="V89" i="2"/>
  <c r="V88" i="2"/>
  <c r="V87" i="2"/>
  <c r="V86" i="2"/>
  <c r="V85" i="2"/>
  <c r="V84" i="2"/>
  <c r="V81" i="2"/>
  <c r="V77" i="2"/>
  <c r="V76" i="2"/>
  <c r="V75" i="2"/>
  <c r="V73" i="2"/>
  <c r="V72" i="2"/>
  <c r="V71" i="2"/>
  <c r="V70" i="2"/>
  <c r="V64" i="2"/>
  <c r="V63" i="3"/>
  <c r="V62" i="2"/>
  <c r="V60" i="2"/>
  <c r="V58" i="2"/>
  <c r="V57" i="2"/>
  <c r="V56" i="2"/>
  <c r="V54" i="2"/>
  <c r="V53" i="2"/>
  <c r="V51" i="2"/>
  <c r="V50" i="2"/>
  <c r="V48" i="2"/>
  <c r="V45" i="2"/>
  <c r="V44" i="2"/>
  <c r="V43" i="2"/>
  <c r="V42" i="2"/>
  <c r="V41" i="2"/>
  <c r="V40" i="2"/>
  <c r="V39" i="2"/>
  <c r="V37" i="2"/>
  <c r="V36" i="2"/>
  <c r="V33" i="2"/>
  <c r="V28" i="2"/>
  <c r="V27" i="2"/>
  <c r="V26" i="2"/>
  <c r="V25" i="2"/>
  <c r="V24" i="2"/>
  <c r="V23" i="3"/>
  <c r="V22" i="2"/>
  <c r="V21" i="2"/>
  <c r="V20" i="2"/>
  <c r="V19" i="2"/>
  <c r="V18" i="2"/>
  <c r="V17" i="2"/>
  <c r="V15" i="2"/>
  <c r="V14" i="2"/>
  <c r="V12" i="2"/>
  <c r="V11" i="2"/>
  <c r="V10" i="3"/>
  <c r="V9" i="2"/>
  <c r="V5" i="2"/>
  <c r="U108" i="2"/>
  <c r="U107" i="2"/>
  <c r="U105" i="3"/>
  <c r="U104" i="2"/>
  <c r="U103" i="2"/>
  <c r="U100" i="2"/>
  <c r="U137" i="2" s="1"/>
  <c r="U99" i="2"/>
  <c r="U98" i="2"/>
  <c r="U97" i="2"/>
  <c r="U96" i="2"/>
  <c r="U95" i="2"/>
  <c r="U94" i="2"/>
  <c r="U92" i="2"/>
  <c r="U91" i="2"/>
  <c r="U89" i="2"/>
  <c r="U88" i="2"/>
  <c r="U87" i="2"/>
  <c r="U86" i="2"/>
  <c r="U85" i="2"/>
  <c r="U81" i="3"/>
  <c r="U82" i="2"/>
  <c r="U77" i="2"/>
  <c r="U76" i="3"/>
  <c r="U75" i="2"/>
  <c r="U72" i="2"/>
  <c r="U71" i="2"/>
  <c r="U70" i="2"/>
  <c r="U64" i="2"/>
  <c r="U63" i="3"/>
  <c r="U62" i="2"/>
  <c r="U58" i="2"/>
  <c r="U57" i="2"/>
  <c r="U54" i="2"/>
  <c r="U51" i="2"/>
  <c r="U48" i="2"/>
  <c r="U45" i="2"/>
  <c r="U44" i="2"/>
  <c r="U43" i="2"/>
  <c r="U42" i="2"/>
  <c r="U41" i="2"/>
  <c r="U40" i="2"/>
  <c r="U39" i="2"/>
  <c r="U37" i="3"/>
  <c r="U36" i="2"/>
  <c r="U33" i="2"/>
  <c r="U29" i="2"/>
  <c r="U28" i="2"/>
  <c r="U27" i="2"/>
  <c r="U26" i="2"/>
  <c r="U25" i="2"/>
  <c r="U24" i="2"/>
  <c r="U23" i="2"/>
  <c r="U22" i="2"/>
  <c r="U21" i="2"/>
  <c r="U20" i="2"/>
  <c r="U19" i="3"/>
  <c r="U18" i="2"/>
  <c r="U17" i="2"/>
  <c r="U15" i="3"/>
  <c r="U15" i="2"/>
  <c r="U14" i="2"/>
  <c r="U12" i="2"/>
  <c r="U11" i="2"/>
  <c r="U10" i="2"/>
  <c r="U9" i="2"/>
  <c r="U5" i="2"/>
  <c r="T103" i="2"/>
  <c r="T100" i="2"/>
  <c r="T137" i="2" s="1"/>
  <c r="T97" i="2"/>
  <c r="T96" i="2"/>
  <c r="T92" i="2"/>
  <c r="T91" i="2"/>
  <c r="T89" i="2"/>
  <c r="T88" i="2"/>
  <c r="T87" i="2"/>
  <c r="T86" i="2"/>
  <c r="T84" i="2"/>
  <c r="T82" i="2"/>
  <c r="T81" i="2"/>
  <c r="T77" i="2"/>
  <c r="T76" i="2"/>
  <c r="T72" i="2"/>
  <c r="T71" i="2"/>
  <c r="T70" i="2"/>
  <c r="T64" i="2"/>
  <c r="T60" i="2"/>
  <c r="T58" i="2"/>
  <c r="T57" i="2"/>
  <c r="T56" i="2"/>
  <c r="T54" i="2"/>
  <c r="T53" i="2"/>
  <c r="T51" i="2"/>
  <c r="T50" i="2"/>
  <c r="T45" i="2"/>
  <c r="T43" i="2"/>
  <c r="T41" i="2"/>
  <c r="T39" i="2"/>
  <c r="T36" i="2"/>
  <c r="T33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5" i="2"/>
  <c r="T14" i="2"/>
  <c r="T12" i="2"/>
  <c r="T11" i="2"/>
  <c r="T10" i="2"/>
  <c r="T9" i="2"/>
  <c r="T5" i="2"/>
  <c r="S115" i="2"/>
  <c r="S147" i="2" s="1"/>
  <c r="S114" i="2"/>
  <c r="S167" i="2" s="1"/>
  <c r="S113" i="2"/>
  <c r="S145" i="2" s="1"/>
  <c r="S109" i="2"/>
  <c r="S141" i="2" s="1"/>
  <c r="S108" i="2"/>
  <c r="S107" i="2"/>
  <c r="S104" i="2"/>
  <c r="S100" i="2"/>
  <c r="S137" i="2" s="1"/>
  <c r="S99" i="2"/>
  <c r="S98" i="2"/>
  <c r="S97" i="2"/>
  <c r="S96" i="2"/>
  <c r="S95" i="2"/>
  <c r="S94" i="2"/>
  <c r="S92" i="3"/>
  <c r="S92" i="2"/>
  <c r="S91" i="2"/>
  <c r="S88" i="2"/>
  <c r="S86" i="2"/>
  <c r="S84" i="2"/>
  <c r="S82" i="2"/>
  <c r="S81" i="2"/>
  <c r="S76" i="2"/>
  <c r="S73" i="2"/>
  <c r="S72" i="2"/>
  <c r="S71" i="2"/>
  <c r="S70" i="2"/>
  <c r="S64" i="2"/>
  <c r="S63" i="3"/>
  <c r="S63" i="2"/>
  <c r="S62" i="2"/>
  <c r="S58" i="2"/>
  <c r="S57" i="2"/>
  <c r="S56" i="2"/>
  <c r="S53" i="2"/>
  <c r="S51" i="2"/>
  <c r="S50" i="2"/>
  <c r="S48" i="2"/>
  <c r="S45" i="2"/>
  <c r="S43" i="2"/>
  <c r="S41" i="2"/>
  <c r="S39" i="2"/>
  <c r="S37" i="2"/>
  <c r="S36" i="2"/>
  <c r="S33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5" i="2"/>
  <c r="S14" i="2"/>
  <c r="S12" i="2"/>
  <c r="S11" i="2"/>
  <c r="S10" i="2"/>
  <c r="S9" i="2"/>
  <c r="S5" i="2"/>
  <c r="O168" i="1"/>
  <c r="G168" i="1"/>
  <c r="L147" i="1"/>
  <c r="Z138" i="1"/>
  <c r="Y138" i="1"/>
  <c r="X138" i="1"/>
  <c r="W138" i="1"/>
  <c r="V138" i="1"/>
  <c r="U138" i="1"/>
  <c r="T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U137" i="1"/>
  <c r="M137" i="1"/>
  <c r="I137" i="1"/>
  <c r="E137" i="1"/>
  <c r="X106" i="1"/>
  <c r="C138" i="1"/>
  <c r="AE138" i="1" s="1"/>
  <c r="W31" i="5"/>
  <c r="M137" i="5"/>
  <c r="U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T138" i="5"/>
  <c r="U138" i="5"/>
  <c r="V138" i="5"/>
  <c r="W138" i="5"/>
  <c r="X138" i="5"/>
  <c r="Y138" i="5"/>
  <c r="Z138" i="5"/>
  <c r="M146" i="5"/>
  <c r="T147" i="5"/>
  <c r="G168" i="5"/>
  <c r="D138" i="5"/>
  <c r="C138" i="5"/>
  <c r="AE138" i="5" s="1"/>
  <c r="D106" i="1"/>
  <c r="E162" i="22"/>
  <c r="C74" i="22"/>
  <c r="C69" i="22"/>
  <c r="C61" i="22"/>
  <c r="C16" i="22"/>
  <c r="M131" i="22"/>
  <c r="C49" i="22"/>
  <c r="D135" i="22"/>
  <c r="W101" i="22"/>
  <c r="C13" i="22"/>
  <c r="K135" i="22"/>
  <c r="D162" i="22"/>
  <c r="C162" i="22" s="1"/>
  <c r="P162" i="22" s="1"/>
  <c r="K131" i="22"/>
  <c r="F131" i="22"/>
  <c r="N135" i="22"/>
  <c r="N161" i="22"/>
  <c r="F135" i="22"/>
  <c r="F161" i="22"/>
  <c r="M135" i="22"/>
  <c r="M161" i="22"/>
  <c r="L131" i="22"/>
  <c r="D131" i="22"/>
  <c r="G131" i="22"/>
  <c r="N133" i="22"/>
  <c r="L136" i="22"/>
  <c r="G136" i="22"/>
  <c r="G161" i="22"/>
  <c r="L135" i="22"/>
  <c r="N162" i="22"/>
  <c r="C106" i="22"/>
  <c r="C59" i="22"/>
  <c r="C93" i="22"/>
  <c r="C102" i="22"/>
  <c r="Z115" i="2"/>
  <c r="Z168" i="2" s="1"/>
  <c r="Z5" i="3"/>
  <c r="Z9" i="3"/>
  <c r="Z11" i="3"/>
  <c r="Z12" i="3"/>
  <c r="Z15" i="3"/>
  <c r="Z18" i="3"/>
  <c r="Z21" i="3"/>
  <c r="Z23" i="3"/>
  <c r="Z24" i="3"/>
  <c r="Z25" i="3"/>
  <c r="Z26" i="3"/>
  <c r="Z27" i="3"/>
  <c r="Z28" i="3"/>
  <c r="Z37" i="3"/>
  <c r="Z39" i="3"/>
  <c r="Z41" i="3"/>
  <c r="Z43" i="3"/>
  <c r="Z44" i="3"/>
  <c r="Z45" i="3"/>
  <c r="Z53" i="3"/>
  <c r="Z60" i="3"/>
  <c r="Z62" i="3"/>
  <c r="Z63" i="3"/>
  <c r="Z64" i="3"/>
  <c r="Z70" i="3"/>
  <c r="Z71" i="3"/>
  <c r="Z72" i="3"/>
  <c r="Z73" i="3"/>
  <c r="Z82" i="3"/>
  <c r="Z85" i="3"/>
  <c r="Z86" i="3"/>
  <c r="Z91" i="3"/>
  <c r="Z92" i="3"/>
  <c r="Z96" i="3"/>
  <c r="Z97" i="3"/>
  <c r="Z98" i="3"/>
  <c r="Z103" i="3"/>
  <c r="Z104" i="3"/>
  <c r="Z105" i="3"/>
  <c r="Z107" i="3"/>
  <c r="Z108" i="3"/>
  <c r="Y113" i="2"/>
  <c r="Y166" i="2" s="1"/>
  <c r="Y113" i="3"/>
  <c r="Y114" i="2"/>
  <c r="Y146" i="2" s="1"/>
  <c r="Y115" i="2"/>
  <c r="Y168" i="2" s="1"/>
  <c r="Y10" i="3"/>
  <c r="Y12" i="3"/>
  <c r="Y14" i="3"/>
  <c r="Y17" i="3"/>
  <c r="Y22" i="3"/>
  <c r="Y26" i="3"/>
  <c r="Y27" i="3"/>
  <c r="Y28" i="3"/>
  <c r="Y33" i="3"/>
  <c r="Y36" i="3"/>
  <c r="Y39" i="3"/>
  <c r="Y40" i="3"/>
  <c r="Y41" i="3"/>
  <c r="Y42" i="3"/>
  <c r="Y43" i="3"/>
  <c r="Y44" i="3"/>
  <c r="Y51" i="3"/>
  <c r="Y56" i="3"/>
  <c r="Y58" i="3"/>
  <c r="Y63" i="3"/>
  <c r="Y72" i="3"/>
  <c r="Y73" i="3"/>
  <c r="Y76" i="3"/>
  <c r="Y82" i="3"/>
  <c r="Y85" i="3"/>
  <c r="Y86" i="3"/>
  <c r="Y88" i="3"/>
  <c r="Y89" i="3"/>
  <c r="Y94" i="3"/>
  <c r="Y95" i="3"/>
  <c r="Y97" i="3"/>
  <c r="Y99" i="3"/>
  <c r="Y104" i="3"/>
  <c r="Y105" i="3"/>
  <c r="Y107" i="3"/>
  <c r="X113" i="2"/>
  <c r="X145" i="2" s="1"/>
  <c r="X113" i="3"/>
  <c r="X114" i="2"/>
  <c r="X167" i="2" s="1"/>
  <c r="X115" i="2"/>
  <c r="X115" i="3"/>
  <c r="X168" i="3" s="1"/>
  <c r="X5" i="3"/>
  <c r="X10" i="3"/>
  <c r="X11" i="3"/>
  <c r="X12" i="3"/>
  <c r="X14" i="3"/>
  <c r="X20" i="3"/>
  <c r="X21" i="3"/>
  <c r="X22" i="3"/>
  <c r="X29" i="3"/>
  <c r="X37" i="3"/>
  <c r="X39" i="3"/>
  <c r="X40" i="3"/>
  <c r="X41" i="3"/>
  <c r="X42" i="3"/>
  <c r="X43" i="3"/>
  <c r="X44" i="3"/>
  <c r="X45" i="3"/>
  <c r="X51" i="3"/>
  <c r="X57" i="3"/>
  <c r="X63" i="3"/>
  <c r="X71" i="3"/>
  <c r="X72" i="3"/>
  <c r="X76" i="3"/>
  <c r="X81" i="3"/>
  <c r="X88" i="3"/>
  <c r="X89" i="3"/>
  <c r="X95" i="3"/>
  <c r="X98" i="3"/>
  <c r="X100" i="3"/>
  <c r="X137" i="3" s="1"/>
  <c r="X103" i="3"/>
  <c r="X104" i="3"/>
  <c r="X105" i="3"/>
  <c r="W113" i="2"/>
  <c r="W114" i="2"/>
  <c r="W114" i="3"/>
  <c r="W115" i="2"/>
  <c r="W147" i="2" s="1"/>
  <c r="W12" i="3"/>
  <c r="W22" i="3"/>
  <c r="W24" i="3"/>
  <c r="W27" i="3"/>
  <c r="W40" i="3"/>
  <c r="W42" i="3"/>
  <c r="W43" i="3"/>
  <c r="W54" i="3"/>
  <c r="W56" i="3"/>
  <c r="W58" i="3"/>
  <c r="W60" i="3"/>
  <c r="W64" i="3"/>
  <c r="W70" i="3"/>
  <c r="W71" i="3"/>
  <c r="W73" i="3"/>
  <c r="W76" i="3"/>
  <c r="W81" i="3"/>
  <c r="W82" i="3"/>
  <c r="W87" i="3"/>
  <c r="W91" i="3"/>
  <c r="W92" i="3"/>
  <c r="W95" i="3"/>
  <c r="W96" i="3"/>
  <c r="W97" i="3"/>
  <c r="W98" i="3"/>
  <c r="W99" i="3"/>
  <c r="W105" i="3"/>
  <c r="V113" i="2"/>
  <c r="V166" i="2" s="1"/>
  <c r="V114" i="2"/>
  <c r="V115" i="2"/>
  <c r="V147" i="2" s="1"/>
  <c r="V115" i="3"/>
  <c r="V168" i="3" s="1"/>
  <c r="V5" i="3"/>
  <c r="V11" i="3"/>
  <c r="V12" i="3"/>
  <c r="V17" i="3"/>
  <c r="V18" i="3"/>
  <c r="V19" i="3"/>
  <c r="V21" i="3"/>
  <c r="V29" i="3"/>
  <c r="V37" i="3"/>
  <c r="V40" i="3"/>
  <c r="V41" i="3"/>
  <c r="V42" i="3"/>
  <c r="V43" i="3"/>
  <c r="V44" i="3"/>
  <c r="V50" i="3"/>
  <c r="V51" i="3"/>
  <c r="V54" i="3"/>
  <c r="V56" i="3"/>
  <c r="V60" i="3"/>
  <c r="V71" i="3"/>
  <c r="V75" i="3"/>
  <c r="V76" i="3"/>
  <c r="V77" i="3"/>
  <c r="V82" i="3"/>
  <c r="V84" i="3"/>
  <c r="V87" i="3"/>
  <c r="V88" i="3"/>
  <c r="V89" i="3"/>
  <c r="V94" i="3"/>
  <c r="V97" i="3"/>
  <c r="V98" i="3"/>
  <c r="V99" i="3"/>
  <c r="V103" i="3"/>
  <c r="V105" i="3"/>
  <c r="U113" i="2"/>
  <c r="U113" i="3"/>
  <c r="U114" i="2"/>
  <c r="U146" i="2" s="1"/>
  <c r="U114" i="3"/>
  <c r="U115" i="2"/>
  <c r="U5" i="3"/>
  <c r="U11" i="3"/>
  <c r="U12" i="3"/>
  <c r="U18" i="3"/>
  <c r="U20" i="3"/>
  <c r="U21" i="3"/>
  <c r="U22" i="3"/>
  <c r="U25" i="3"/>
  <c r="U26" i="3"/>
  <c r="U28" i="3"/>
  <c r="U29" i="3"/>
  <c r="U33" i="3"/>
  <c r="U39" i="3"/>
  <c r="U40" i="3"/>
  <c r="U41" i="3"/>
  <c r="U42" i="3"/>
  <c r="U43" i="3"/>
  <c r="U44" i="3"/>
  <c r="U50" i="3"/>
  <c r="U51" i="3"/>
  <c r="U54" i="3"/>
  <c r="U58" i="3"/>
  <c r="U64" i="3"/>
  <c r="U70" i="3"/>
  <c r="U71" i="3"/>
  <c r="U72" i="3"/>
  <c r="U77" i="3"/>
  <c r="U82" i="3"/>
  <c r="U85" i="3"/>
  <c r="U87" i="3"/>
  <c r="U88" i="3"/>
  <c r="U89" i="3"/>
  <c r="U92" i="3"/>
  <c r="U94" i="3"/>
  <c r="U96" i="3"/>
  <c r="U97" i="3"/>
  <c r="U98" i="3"/>
  <c r="U104" i="3"/>
  <c r="U108" i="3"/>
  <c r="T113" i="2"/>
  <c r="T166" i="2" s="1"/>
  <c r="T113" i="3"/>
  <c r="T114" i="2"/>
  <c r="T167" i="2" s="1"/>
  <c r="T114" i="3"/>
  <c r="T115" i="2"/>
  <c r="T5" i="3"/>
  <c r="T9" i="3"/>
  <c r="T10" i="3"/>
  <c r="T11" i="3"/>
  <c r="T12" i="3"/>
  <c r="T15" i="3"/>
  <c r="T17" i="3"/>
  <c r="T18" i="3"/>
  <c r="T19" i="3"/>
  <c r="T20" i="3"/>
  <c r="T21" i="3"/>
  <c r="T22" i="3"/>
  <c r="T23" i="3"/>
  <c r="T24" i="3"/>
  <c r="T26" i="3"/>
  <c r="T27" i="3"/>
  <c r="T28" i="3"/>
  <c r="T29" i="3"/>
  <c r="T41" i="3"/>
  <c r="T50" i="3"/>
  <c r="T53" i="3"/>
  <c r="T54" i="3"/>
  <c r="T56" i="3"/>
  <c r="T58" i="3"/>
  <c r="T60" i="3"/>
  <c r="T64" i="3"/>
  <c r="T71" i="3"/>
  <c r="T76" i="3"/>
  <c r="T77" i="3"/>
  <c r="T81" i="3"/>
  <c r="T84" i="3"/>
  <c r="T86" i="3"/>
  <c r="T87" i="3"/>
  <c r="T88" i="3"/>
  <c r="T89" i="3"/>
  <c r="T91" i="3"/>
  <c r="T92" i="3"/>
  <c r="T96" i="3"/>
  <c r="S113" i="3"/>
  <c r="S114" i="3"/>
  <c r="S115" i="3"/>
  <c r="S5" i="3"/>
  <c r="S9" i="3"/>
  <c r="S11" i="3"/>
  <c r="S12" i="3"/>
  <c r="S14" i="3"/>
  <c r="S17" i="3"/>
  <c r="S18" i="3"/>
  <c r="S19" i="3"/>
  <c r="S21" i="3"/>
  <c r="S22" i="3"/>
  <c r="S23" i="3"/>
  <c r="S24" i="3"/>
  <c r="S25" i="3"/>
  <c r="S26" i="3"/>
  <c r="S27" i="3"/>
  <c r="S29" i="3"/>
  <c r="S33" i="3"/>
  <c r="S37" i="3"/>
  <c r="S41" i="3"/>
  <c r="S43" i="3"/>
  <c r="S45" i="3"/>
  <c r="S50" i="3"/>
  <c r="S51" i="3"/>
  <c r="S56" i="3"/>
  <c r="S57" i="3"/>
  <c r="S58" i="3"/>
  <c r="S64" i="3"/>
  <c r="S70" i="3"/>
  <c r="S72" i="3"/>
  <c r="S73" i="3"/>
  <c r="S76" i="3"/>
  <c r="S81" i="3"/>
  <c r="S82" i="3"/>
  <c r="S84" i="3"/>
  <c r="S86" i="3"/>
  <c r="S88" i="3"/>
  <c r="S95" i="3"/>
  <c r="S97" i="3"/>
  <c r="S98" i="3"/>
  <c r="S99" i="3"/>
  <c r="S100" i="3"/>
  <c r="S137" i="3" s="1"/>
  <c r="S104" i="3"/>
  <c r="S108" i="3"/>
  <c r="R113" i="3"/>
  <c r="R114" i="3"/>
  <c r="R115" i="3"/>
  <c r="R5" i="3"/>
  <c r="R10" i="3"/>
  <c r="R12" i="3"/>
  <c r="R15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6" i="3"/>
  <c r="R37" i="3"/>
  <c r="R39" i="3"/>
  <c r="R41" i="3"/>
  <c r="R43" i="3"/>
  <c r="R45" i="3"/>
  <c r="R50" i="3"/>
  <c r="R51" i="3"/>
  <c r="R54" i="3"/>
  <c r="R56" i="3"/>
  <c r="R57" i="3"/>
  <c r="R58" i="3"/>
  <c r="R62" i="3"/>
  <c r="R63" i="3"/>
  <c r="R64" i="3"/>
  <c r="R70" i="3"/>
  <c r="R71" i="3"/>
  <c r="R72" i="3"/>
  <c r="R73" i="3"/>
  <c r="R75" i="3"/>
  <c r="R76" i="3"/>
  <c r="R77" i="3"/>
  <c r="R81" i="3"/>
  <c r="R82" i="3"/>
  <c r="R85" i="3"/>
  <c r="R87" i="3"/>
  <c r="R89" i="3"/>
  <c r="R92" i="3"/>
  <c r="R95" i="3"/>
  <c r="R97" i="3"/>
  <c r="R99" i="3"/>
  <c r="R100" i="3"/>
  <c r="R137" i="3" s="1"/>
  <c r="R103" i="3"/>
  <c r="R105" i="3"/>
  <c r="R108" i="3"/>
  <c r="R109" i="3"/>
  <c r="R141" i="3" s="1"/>
  <c r="Q19" i="2"/>
  <c r="Q113" i="2"/>
  <c r="Q145" i="2" s="1"/>
  <c r="Q114" i="2"/>
  <c r="Q146" i="2" s="1"/>
  <c r="Q115" i="2"/>
  <c r="Q115" i="3"/>
  <c r="Q168" i="3" s="1"/>
  <c r="Q5" i="3"/>
  <c r="Q9" i="3"/>
  <c r="Q10" i="3"/>
  <c r="Q11" i="3"/>
  <c r="Q12" i="3"/>
  <c r="Q14" i="3"/>
  <c r="Q18" i="3"/>
  <c r="Q20" i="3"/>
  <c r="Q21" i="3"/>
  <c r="Q22" i="3"/>
  <c r="Q23" i="3"/>
  <c r="Q25" i="3"/>
  <c r="Q26" i="3"/>
  <c r="Q27" i="3"/>
  <c r="Q29" i="3"/>
  <c r="Q36" i="3"/>
  <c r="Q39" i="3"/>
  <c r="Q40" i="3"/>
  <c r="Q41" i="3"/>
  <c r="Q43" i="3"/>
  <c r="Q44" i="3"/>
  <c r="Q45" i="3"/>
  <c r="Q50" i="3"/>
  <c r="Q51" i="3"/>
  <c r="Q54" i="3"/>
  <c r="Q56" i="3"/>
  <c r="Q57" i="3"/>
  <c r="Q60" i="3"/>
  <c r="Q62" i="3"/>
  <c r="Q63" i="3"/>
  <c r="Q70" i="3"/>
  <c r="Q75" i="3"/>
  <c r="Q82" i="3"/>
  <c r="Q87" i="3"/>
  <c r="Q92" i="3"/>
  <c r="Q94" i="3"/>
  <c r="Q95" i="3"/>
  <c r="Q97" i="3"/>
  <c r="Q98" i="3"/>
  <c r="Q99" i="3"/>
  <c r="Q104" i="3"/>
  <c r="Q105" i="3"/>
  <c r="Q107" i="3"/>
  <c r="Q108" i="3"/>
  <c r="Q109" i="3"/>
  <c r="Q141" i="3" s="1"/>
  <c r="P113" i="2"/>
  <c r="P114" i="2"/>
  <c r="P146" i="2" s="1"/>
  <c r="P114" i="3"/>
  <c r="P115" i="2"/>
  <c r="P168" i="2" s="1"/>
  <c r="P5" i="3"/>
  <c r="P10" i="3"/>
  <c r="P11" i="3"/>
  <c r="P12" i="3"/>
  <c r="P18" i="3"/>
  <c r="P24" i="3"/>
  <c r="P25" i="3"/>
  <c r="P37" i="3"/>
  <c r="P42" i="3"/>
  <c r="P51" i="3"/>
  <c r="P54" i="3"/>
  <c r="P56" i="3"/>
  <c r="P60" i="3"/>
  <c r="P70" i="3"/>
  <c r="P72" i="3"/>
  <c r="P73" i="3"/>
  <c r="P81" i="3"/>
  <c r="P86" i="3"/>
  <c r="P87" i="3"/>
  <c r="P88" i="3"/>
  <c r="P91" i="3"/>
  <c r="P92" i="3"/>
  <c r="P96" i="3"/>
  <c r="P97" i="3"/>
  <c r="P99" i="3"/>
  <c r="P103" i="3"/>
  <c r="P107" i="3"/>
  <c r="P108" i="3"/>
  <c r="O113" i="2"/>
  <c r="O166" i="2" s="1"/>
  <c r="O114" i="2"/>
  <c r="O115" i="2"/>
  <c r="O168" i="2" s="1"/>
  <c r="O5" i="3"/>
  <c r="O9" i="3"/>
  <c r="O12" i="3"/>
  <c r="O14" i="3"/>
  <c r="O17" i="3"/>
  <c r="O19" i="3"/>
  <c r="O21" i="3"/>
  <c r="O23" i="3"/>
  <c r="O25" i="3"/>
  <c r="O27" i="3"/>
  <c r="O33" i="3"/>
  <c r="O37" i="3"/>
  <c r="O41" i="3"/>
  <c r="O44" i="3"/>
  <c r="O45" i="3"/>
  <c r="O50" i="3"/>
  <c r="O53" i="3"/>
  <c r="O57" i="3"/>
  <c r="O63" i="3"/>
  <c r="O64" i="3"/>
  <c r="O72" i="3"/>
  <c r="O73" i="3"/>
  <c r="O77" i="3"/>
  <c r="O85" i="3"/>
  <c r="O86" i="3"/>
  <c r="O87" i="3"/>
  <c r="O91" i="3"/>
  <c r="O95" i="3"/>
  <c r="O96" i="3"/>
  <c r="O97" i="3"/>
  <c r="O99" i="3"/>
  <c r="O105" i="3"/>
  <c r="O107" i="3"/>
  <c r="O108" i="3"/>
  <c r="O109" i="3"/>
  <c r="O141" i="3" s="1"/>
  <c r="N113" i="2"/>
  <c r="N166" i="2" s="1"/>
  <c r="N114" i="2"/>
  <c r="N167" i="2" s="1"/>
  <c r="N114" i="3"/>
  <c r="N115" i="2"/>
  <c r="N147" i="2" s="1"/>
  <c r="N5" i="3"/>
  <c r="N9" i="3"/>
  <c r="N10" i="3"/>
  <c r="N11" i="3"/>
  <c r="N12" i="3"/>
  <c r="N19" i="3"/>
  <c r="N21" i="3"/>
  <c r="N37" i="3"/>
  <c r="N39" i="3"/>
  <c r="N42" i="3"/>
  <c r="N45" i="3"/>
  <c r="N54" i="3"/>
  <c r="N58" i="3"/>
  <c r="N60" i="3"/>
  <c r="N62" i="3"/>
  <c r="N70" i="3"/>
  <c r="N73" i="3"/>
  <c r="N81" i="3"/>
  <c r="N82" i="3"/>
  <c r="N86" i="3"/>
  <c r="N87" i="3"/>
  <c r="N91" i="3"/>
  <c r="N92" i="3"/>
  <c r="N103" i="3"/>
  <c r="N105" i="3"/>
  <c r="N107" i="3"/>
  <c r="M113" i="2"/>
  <c r="M145" i="2" s="1"/>
  <c r="M114" i="2"/>
  <c r="M167" i="2" s="1"/>
  <c r="M115" i="2"/>
  <c r="M168" i="2" s="1"/>
  <c r="M5" i="3"/>
  <c r="M9" i="3"/>
  <c r="M10" i="3"/>
  <c r="M12" i="3"/>
  <c r="M15" i="3"/>
  <c r="M17" i="3"/>
  <c r="M19" i="3"/>
  <c r="M21" i="3"/>
  <c r="M23" i="3"/>
  <c r="M25" i="3"/>
  <c r="M26" i="3"/>
  <c r="M27" i="3"/>
  <c r="M28" i="3"/>
  <c r="M29" i="3"/>
  <c r="M37" i="3"/>
  <c r="M41" i="3"/>
  <c r="M42" i="3"/>
  <c r="M44" i="3"/>
  <c r="M45" i="3"/>
  <c r="M51" i="3"/>
  <c r="M54" i="3"/>
  <c r="M56" i="3"/>
  <c r="M63" i="3"/>
  <c r="M64" i="3"/>
  <c r="M70" i="3"/>
  <c r="M72" i="3"/>
  <c r="M73" i="3"/>
  <c r="M75" i="3"/>
  <c r="M77" i="3"/>
  <c r="M84" i="3"/>
  <c r="M87" i="3"/>
  <c r="M88" i="3"/>
  <c r="M92" i="3"/>
  <c r="M95" i="3"/>
  <c r="M99" i="3"/>
  <c r="M103" i="3"/>
  <c r="M104" i="3"/>
  <c r="M107" i="3"/>
  <c r="L115" i="2"/>
  <c r="L147" i="2" s="1"/>
  <c r="L5" i="3"/>
  <c r="L9" i="3"/>
  <c r="L11" i="3"/>
  <c r="L14" i="3"/>
  <c r="L18" i="3"/>
  <c r="L20" i="3"/>
  <c r="L23" i="3"/>
  <c r="L24" i="3"/>
  <c r="L26" i="3"/>
  <c r="L29" i="3"/>
  <c r="L36" i="3"/>
  <c r="L39" i="3"/>
  <c r="L41" i="3"/>
  <c r="L43" i="3"/>
  <c r="L45" i="3"/>
  <c r="L53" i="3"/>
  <c r="L54" i="3"/>
  <c r="L63" i="3"/>
  <c r="L70" i="3"/>
  <c r="L71" i="3"/>
  <c r="L72" i="3"/>
  <c r="L73" i="3"/>
  <c r="L75" i="3"/>
  <c r="L76" i="3"/>
  <c r="L77" i="3"/>
  <c r="L82" i="3"/>
  <c r="L84" i="3"/>
  <c r="L87" i="3"/>
  <c r="L89" i="3"/>
  <c r="L91" i="3"/>
  <c r="L92" i="3"/>
  <c r="L94" i="3"/>
  <c r="L96" i="3"/>
  <c r="L98" i="3"/>
  <c r="L104" i="3"/>
  <c r="L105" i="3"/>
  <c r="L107" i="3"/>
  <c r="K113" i="2"/>
  <c r="K114" i="2"/>
  <c r="K114" i="3"/>
  <c r="K115" i="2"/>
  <c r="K168" i="2" s="1"/>
  <c r="K5" i="3"/>
  <c r="K9" i="3"/>
  <c r="K10" i="3"/>
  <c r="K15" i="3"/>
  <c r="K19" i="3"/>
  <c r="K20" i="3"/>
  <c r="K21" i="3"/>
  <c r="K23" i="3"/>
  <c r="K24" i="3"/>
  <c r="K27" i="3"/>
  <c r="K28" i="3"/>
  <c r="K33" i="3"/>
  <c r="K40" i="3"/>
  <c r="K41" i="3"/>
  <c r="K42" i="3"/>
  <c r="K44" i="3"/>
  <c r="K54" i="3"/>
  <c r="K57" i="3"/>
  <c r="K58" i="3"/>
  <c r="K60" i="3"/>
  <c r="K63" i="3"/>
  <c r="K72" i="3"/>
  <c r="K73" i="3"/>
  <c r="K81" i="3"/>
  <c r="K82" i="3"/>
  <c r="K85" i="3"/>
  <c r="K86" i="3"/>
  <c r="K87" i="3"/>
  <c r="K88" i="3"/>
  <c r="K96" i="3"/>
  <c r="K97" i="3"/>
  <c r="K99" i="3"/>
  <c r="K103" i="3"/>
  <c r="K104" i="3"/>
  <c r="K107" i="3"/>
  <c r="K108" i="3"/>
  <c r="J113" i="2"/>
  <c r="J166" i="2" s="1"/>
  <c r="J113" i="3"/>
  <c r="J114" i="2"/>
  <c r="J146" i="2" s="1"/>
  <c r="J115" i="2"/>
  <c r="J168" i="2" s="1"/>
  <c r="J10" i="3"/>
  <c r="J11" i="3"/>
  <c r="J12" i="3"/>
  <c r="J15" i="3"/>
  <c r="J17" i="3"/>
  <c r="J20" i="3"/>
  <c r="J22" i="3"/>
  <c r="J24" i="3"/>
  <c r="J26" i="3"/>
  <c r="J27" i="3"/>
  <c r="J28" i="3"/>
  <c r="J29" i="3"/>
  <c r="J37" i="3"/>
  <c r="J39" i="3"/>
  <c r="J41" i="3"/>
  <c r="J51" i="3"/>
  <c r="J53" i="3"/>
  <c r="J57" i="3"/>
  <c r="J60" i="3"/>
  <c r="J62" i="3"/>
  <c r="J63" i="3"/>
  <c r="J64" i="3"/>
  <c r="J72" i="3"/>
  <c r="J76" i="3"/>
  <c r="J82" i="3"/>
  <c r="J85" i="3"/>
  <c r="J88" i="3"/>
  <c r="J89" i="3"/>
  <c r="J91" i="3"/>
  <c r="J94" i="3"/>
  <c r="J95" i="3"/>
  <c r="J96" i="3"/>
  <c r="J98" i="3"/>
  <c r="J99" i="3"/>
  <c r="J103" i="3"/>
  <c r="J105" i="3"/>
  <c r="I113" i="2"/>
  <c r="I114" i="2"/>
  <c r="I167" i="2" s="1"/>
  <c r="I115" i="2"/>
  <c r="I147" i="2" s="1"/>
  <c r="I5" i="3"/>
  <c r="I9" i="3"/>
  <c r="I11" i="3"/>
  <c r="I12" i="3"/>
  <c r="I14" i="3"/>
  <c r="I19" i="3"/>
  <c r="I21" i="3"/>
  <c r="I22" i="3"/>
  <c r="I23" i="3"/>
  <c r="I24" i="3"/>
  <c r="I27" i="3"/>
  <c r="I29" i="3"/>
  <c r="I36" i="3"/>
  <c r="I40" i="3"/>
  <c r="I41" i="3"/>
  <c r="I42" i="3"/>
  <c r="I44" i="3"/>
  <c r="I51" i="3"/>
  <c r="I53" i="3"/>
  <c r="I57" i="3"/>
  <c r="I58" i="3"/>
  <c r="I64" i="3"/>
  <c r="I73" i="3"/>
  <c r="I76" i="3"/>
  <c r="I77" i="3"/>
  <c r="I81" i="3"/>
  <c r="I84" i="3"/>
  <c r="I86" i="3"/>
  <c r="I92" i="3"/>
  <c r="I95" i="3"/>
  <c r="I96" i="3"/>
  <c r="I99" i="3"/>
  <c r="I103" i="3"/>
  <c r="I105" i="3"/>
  <c r="I108" i="3"/>
  <c r="H113" i="2"/>
  <c r="H145" i="2" s="1"/>
  <c r="H114" i="2"/>
  <c r="H115" i="2"/>
  <c r="H5" i="3"/>
  <c r="H9" i="3"/>
  <c r="H10" i="3"/>
  <c r="H12" i="3"/>
  <c r="H14" i="3"/>
  <c r="H15" i="3"/>
  <c r="H19" i="3"/>
  <c r="H20" i="3"/>
  <c r="H21" i="3"/>
  <c r="H22" i="3"/>
  <c r="H23" i="3"/>
  <c r="H24" i="3"/>
  <c r="H26" i="3"/>
  <c r="H27" i="3"/>
  <c r="H29" i="3"/>
  <c r="H33" i="3"/>
  <c r="H36" i="3"/>
  <c r="H37" i="3"/>
  <c r="H41" i="3"/>
  <c r="H42" i="3"/>
  <c r="H44" i="3"/>
  <c r="H45" i="3"/>
  <c r="H51" i="3"/>
  <c r="H53" i="3"/>
  <c r="H54" i="3"/>
  <c r="H60" i="3"/>
  <c r="H70" i="3"/>
  <c r="H73" i="3"/>
  <c r="H75" i="3"/>
  <c r="H77" i="3"/>
  <c r="H81" i="3"/>
  <c r="H82" i="3"/>
  <c r="H84" i="3"/>
  <c r="H85" i="3"/>
  <c r="H86" i="3"/>
  <c r="H88" i="3"/>
  <c r="H89" i="3"/>
  <c r="H94" i="3"/>
  <c r="H95" i="3"/>
  <c r="H96" i="3"/>
  <c r="H97" i="3"/>
  <c r="H98" i="3"/>
  <c r="H99" i="3"/>
  <c r="H100" i="3"/>
  <c r="H137" i="3" s="1"/>
  <c r="H103" i="3"/>
  <c r="H105" i="3"/>
  <c r="G113" i="2"/>
  <c r="G114" i="2"/>
  <c r="G146" i="2" s="1"/>
  <c r="G115" i="2"/>
  <c r="G147" i="2" s="1"/>
  <c r="G9" i="3"/>
  <c r="G10" i="3"/>
  <c r="G12" i="3"/>
  <c r="G15" i="3"/>
  <c r="G19" i="3"/>
  <c r="G20" i="3"/>
  <c r="G23" i="3"/>
  <c r="G24" i="3"/>
  <c r="G25" i="3"/>
  <c r="G27" i="3"/>
  <c r="G28" i="3"/>
  <c r="G36" i="3"/>
  <c r="G40" i="3"/>
  <c r="G42" i="3"/>
  <c r="G45" i="3"/>
  <c r="G51" i="3"/>
  <c r="G54" i="3"/>
  <c r="G57" i="3"/>
  <c r="G58" i="3"/>
  <c r="G60" i="3"/>
  <c r="G62" i="3"/>
  <c r="G64" i="3"/>
  <c r="G70" i="3"/>
  <c r="G73" i="3"/>
  <c r="G75" i="3"/>
  <c r="G77" i="3"/>
  <c r="G81" i="3"/>
  <c r="G85" i="3"/>
  <c r="G87" i="3"/>
  <c r="G89" i="3"/>
  <c r="G92" i="3"/>
  <c r="G94" i="3"/>
  <c r="G96" i="3"/>
  <c r="G98" i="3"/>
  <c r="G99" i="3"/>
  <c r="G103" i="3"/>
  <c r="G108" i="3"/>
  <c r="F113" i="2"/>
  <c r="F166" i="2" s="1"/>
  <c r="F113" i="3"/>
  <c r="F114" i="2"/>
  <c r="F167" i="2" s="1"/>
  <c r="F115" i="2"/>
  <c r="F147" i="2" s="1"/>
  <c r="F5" i="3"/>
  <c r="F9" i="3"/>
  <c r="F11" i="3"/>
  <c r="F12" i="3"/>
  <c r="F14" i="3"/>
  <c r="F18" i="3"/>
  <c r="F20" i="3"/>
  <c r="F21" i="3"/>
  <c r="F22" i="3"/>
  <c r="F23" i="3"/>
  <c r="F24" i="3"/>
  <c r="F25" i="3"/>
  <c r="F26" i="3"/>
  <c r="F27" i="3"/>
  <c r="F33" i="3"/>
  <c r="F36" i="3"/>
  <c r="F39" i="3"/>
  <c r="F40" i="3"/>
  <c r="F43" i="3"/>
  <c r="F44" i="3"/>
  <c r="F48" i="3"/>
  <c r="F50" i="3"/>
  <c r="F57" i="3"/>
  <c r="F58" i="3"/>
  <c r="F62" i="3"/>
  <c r="F63" i="3"/>
  <c r="F64" i="3"/>
  <c r="F70" i="3"/>
  <c r="F72" i="3"/>
  <c r="F77" i="3"/>
  <c r="F82" i="3"/>
  <c r="F85" i="3"/>
  <c r="F86" i="3"/>
  <c r="F88" i="3"/>
  <c r="F89" i="3"/>
  <c r="F94" i="3"/>
  <c r="F95" i="3"/>
  <c r="F98" i="3"/>
  <c r="F99" i="3"/>
  <c r="F100" i="3"/>
  <c r="F137" i="3" s="1"/>
  <c r="F104" i="3"/>
  <c r="F105" i="3"/>
  <c r="F107" i="3"/>
  <c r="F108" i="3"/>
  <c r="F109" i="3"/>
  <c r="F141" i="3" s="1"/>
  <c r="E113" i="2"/>
  <c r="E145" i="2" s="1"/>
  <c r="E113" i="3"/>
  <c r="E114" i="2"/>
  <c r="E146" i="2" s="1"/>
  <c r="E114" i="3"/>
  <c r="E115" i="2"/>
  <c r="E115" i="3"/>
  <c r="E5" i="3"/>
  <c r="E11" i="3"/>
  <c r="E15" i="3"/>
  <c r="E17" i="3"/>
  <c r="E18" i="3"/>
  <c r="E19" i="3"/>
  <c r="E20" i="3"/>
  <c r="E21" i="3"/>
  <c r="E22" i="3"/>
  <c r="E23" i="3"/>
  <c r="E24" i="3"/>
  <c r="E27" i="3"/>
  <c r="E33" i="3"/>
  <c r="E36" i="3"/>
  <c r="E40" i="3"/>
  <c r="E42" i="3"/>
  <c r="E44" i="3"/>
  <c r="E50" i="3"/>
  <c r="E51" i="3"/>
  <c r="E56" i="3"/>
  <c r="E58" i="3"/>
  <c r="E64" i="3"/>
  <c r="E70" i="3"/>
  <c r="E71" i="3"/>
  <c r="E72" i="3"/>
  <c r="E73" i="3"/>
  <c r="E77" i="3"/>
  <c r="E82" i="3"/>
  <c r="E84" i="3"/>
  <c r="E85" i="3"/>
  <c r="E86" i="3"/>
  <c r="E87" i="3"/>
  <c r="E88" i="3"/>
  <c r="E89" i="3"/>
  <c r="E92" i="3"/>
  <c r="E94" i="3"/>
  <c r="E96" i="3"/>
  <c r="E99" i="3"/>
  <c r="E103" i="3"/>
  <c r="E104" i="3"/>
  <c r="E105" i="3"/>
  <c r="E107" i="3"/>
  <c r="E108" i="3"/>
  <c r="D113" i="2"/>
  <c r="D113" i="3"/>
  <c r="D114" i="2"/>
  <c r="D167" i="2" s="1"/>
  <c r="D114" i="3"/>
  <c r="D115" i="2"/>
  <c r="D115" i="3"/>
  <c r="D168" i="3" s="1"/>
  <c r="D12" i="3"/>
  <c r="D15" i="3"/>
  <c r="D18" i="3"/>
  <c r="D22" i="3"/>
  <c r="D26" i="3"/>
  <c r="D33" i="3"/>
  <c r="D36" i="3"/>
  <c r="D39" i="3"/>
  <c r="D40" i="3"/>
  <c r="D41" i="3"/>
  <c r="D43" i="3"/>
  <c r="D44" i="3"/>
  <c r="D45" i="3"/>
  <c r="D51" i="3"/>
  <c r="D53" i="3"/>
  <c r="D57" i="3"/>
  <c r="D60" i="3"/>
  <c r="D62" i="3"/>
  <c r="D63" i="3"/>
  <c r="D64" i="3"/>
  <c r="D70" i="3"/>
  <c r="D72" i="3"/>
  <c r="D75" i="3"/>
  <c r="D77" i="3"/>
  <c r="D81" i="3"/>
  <c r="D82" i="3"/>
  <c r="D84" i="3"/>
  <c r="D86" i="3"/>
  <c r="D87" i="3"/>
  <c r="D88" i="3"/>
  <c r="D92" i="3"/>
  <c r="D94" i="3"/>
  <c r="D96" i="3"/>
  <c r="D98" i="3"/>
  <c r="D103" i="3"/>
  <c r="D104" i="3"/>
  <c r="D105" i="3"/>
  <c r="D108" i="3"/>
  <c r="D5" i="3"/>
  <c r="D10" i="3"/>
  <c r="D11" i="3"/>
  <c r="D19" i="3"/>
  <c r="D20" i="3"/>
  <c r="D24" i="3"/>
  <c r="D28" i="3"/>
  <c r="D48" i="3"/>
  <c r="Z46" i="39"/>
  <c r="Z141" i="39"/>
  <c r="Z113" i="3"/>
  <c r="Z114" i="3"/>
  <c r="Y5" i="3"/>
  <c r="Y15" i="3"/>
  <c r="Y19" i="3"/>
  <c r="Y20" i="3"/>
  <c r="Y23" i="3"/>
  <c r="Y24" i="3"/>
  <c r="Y48" i="3"/>
  <c r="Y60" i="3"/>
  <c r="Y71" i="3"/>
  <c r="Y84" i="3"/>
  <c r="Y87" i="3"/>
  <c r="Y91" i="3"/>
  <c r="Y103" i="3"/>
  <c r="Y141" i="39"/>
  <c r="Y114" i="3"/>
  <c r="Y115" i="3"/>
  <c r="X23" i="3"/>
  <c r="X46" i="39"/>
  <c r="X53" i="3"/>
  <c r="X64" i="3"/>
  <c r="X73" i="3"/>
  <c r="X82" i="3"/>
  <c r="X86" i="3"/>
  <c r="X91" i="3"/>
  <c r="X92" i="3"/>
  <c r="X96" i="3"/>
  <c r="X114" i="3"/>
  <c r="W5" i="3"/>
  <c r="W14" i="3"/>
  <c r="W46" i="39"/>
  <c r="W72" i="3"/>
  <c r="W77" i="3"/>
  <c r="W103" i="3"/>
  <c r="W104" i="3"/>
  <c r="W108" i="3"/>
  <c r="W109" i="3"/>
  <c r="W141" i="3" s="1"/>
  <c r="W113" i="3"/>
  <c r="W115" i="3"/>
  <c r="W168" i="3" s="1"/>
  <c r="V14" i="3"/>
  <c r="V22" i="3"/>
  <c r="V24" i="3"/>
  <c r="V28" i="3"/>
  <c r="V36" i="3"/>
  <c r="V45" i="3"/>
  <c r="V46" i="39"/>
  <c r="V53" i="3"/>
  <c r="V57" i="3"/>
  <c r="V58" i="3"/>
  <c r="V72" i="3"/>
  <c r="V73" i="3"/>
  <c r="V81" i="3"/>
  <c r="V85" i="3"/>
  <c r="V86" i="3"/>
  <c r="V91" i="3"/>
  <c r="V95" i="3"/>
  <c r="V96" i="3"/>
  <c r="V100" i="3"/>
  <c r="V137" i="3" s="1"/>
  <c r="V141" i="39"/>
  <c r="V113" i="3"/>
  <c r="V114" i="3"/>
  <c r="U10" i="3"/>
  <c r="U14" i="3"/>
  <c r="U23" i="3"/>
  <c r="U24" i="3"/>
  <c r="U36" i="3"/>
  <c r="U57" i="3"/>
  <c r="U95" i="3"/>
  <c r="U103" i="3"/>
  <c r="T36" i="3"/>
  <c r="T45" i="3"/>
  <c r="T51" i="3"/>
  <c r="T82" i="3"/>
  <c r="T137" i="39"/>
  <c r="T103" i="3"/>
  <c r="S46" i="39"/>
  <c r="R46" i="39"/>
  <c r="R141" i="39"/>
  <c r="Q15" i="3"/>
  <c r="Q24" i="3"/>
  <c r="Q28" i="3"/>
  <c r="Q37" i="3"/>
  <c r="Q42" i="3"/>
  <c r="Q58" i="3"/>
  <c r="Q64" i="3"/>
  <c r="Q81" i="3"/>
  <c r="Q91" i="3"/>
  <c r="Q96" i="3"/>
  <c r="Q103" i="3"/>
  <c r="Q114" i="3"/>
  <c r="P31" i="39"/>
  <c r="P39" i="3"/>
  <c r="P71" i="3"/>
  <c r="P94" i="3"/>
  <c r="P98" i="3"/>
  <c r="P109" i="3"/>
  <c r="P141" i="3" s="1"/>
  <c r="P113" i="3"/>
  <c r="P115" i="3"/>
  <c r="P168" i="3" s="1"/>
  <c r="O10" i="3"/>
  <c r="O11" i="3"/>
  <c r="O29" i="3"/>
  <c r="O39" i="3"/>
  <c r="O43" i="3"/>
  <c r="O56" i="3"/>
  <c r="O71" i="3"/>
  <c r="O84" i="3"/>
  <c r="O88" i="3"/>
  <c r="O92" i="3"/>
  <c r="O103" i="3"/>
  <c r="O113" i="3"/>
  <c r="O115" i="3"/>
  <c r="O168" i="3" s="1"/>
  <c r="N15" i="3"/>
  <c r="N25" i="3"/>
  <c r="N46" i="39"/>
  <c r="N75" i="3"/>
  <c r="N77" i="3"/>
  <c r="N84" i="3"/>
  <c r="N88" i="3"/>
  <c r="N89" i="3"/>
  <c r="N95" i="3"/>
  <c r="N104" i="3"/>
  <c r="N141" i="39"/>
  <c r="N113" i="3"/>
  <c r="N115" i="3"/>
  <c r="M11" i="3"/>
  <c r="M40" i="3"/>
  <c r="M43" i="3"/>
  <c r="M58" i="3"/>
  <c r="M71" i="3"/>
  <c r="M81" i="3"/>
  <c r="M82" i="3"/>
  <c r="M86" i="3"/>
  <c r="M97" i="3"/>
  <c r="M113" i="3"/>
  <c r="M114" i="3"/>
  <c r="M115" i="3"/>
  <c r="M168" i="3" s="1"/>
  <c r="L22" i="3"/>
  <c r="L28" i="3"/>
  <c r="L57" i="3"/>
  <c r="L58" i="3"/>
  <c r="L85" i="3"/>
  <c r="L100" i="3"/>
  <c r="L137" i="3" s="1"/>
  <c r="K11" i="3"/>
  <c r="K17" i="3"/>
  <c r="K25" i="3"/>
  <c r="K29" i="3"/>
  <c r="K39" i="3"/>
  <c r="K43" i="3"/>
  <c r="K45" i="3"/>
  <c r="K56" i="3"/>
  <c r="K76" i="3"/>
  <c r="K77" i="3"/>
  <c r="K84" i="3"/>
  <c r="K89" i="3"/>
  <c r="K94" i="3"/>
  <c r="K98" i="3"/>
  <c r="K105" i="3"/>
  <c r="K113" i="3"/>
  <c r="K115" i="3"/>
  <c r="J5" i="3"/>
  <c r="J9" i="3"/>
  <c r="J18" i="3"/>
  <c r="J19" i="3"/>
  <c r="J31" i="39"/>
  <c r="J43" i="3"/>
  <c r="J45" i="3"/>
  <c r="J46" i="39"/>
  <c r="J54" i="3"/>
  <c r="J70" i="3"/>
  <c r="J81" i="3"/>
  <c r="J87" i="3"/>
  <c r="J107" i="3"/>
  <c r="J141" i="39"/>
  <c r="J114" i="3"/>
  <c r="J115" i="3"/>
  <c r="I10" i="3"/>
  <c r="I15" i="3"/>
  <c r="I17" i="3"/>
  <c r="I25" i="3"/>
  <c r="I37" i="3"/>
  <c r="I43" i="3"/>
  <c r="I46" i="39"/>
  <c r="I56" i="3"/>
  <c r="I60" i="3"/>
  <c r="I63" i="3"/>
  <c r="I70" i="3"/>
  <c r="I72" i="3"/>
  <c r="I82" i="3"/>
  <c r="I85" i="3"/>
  <c r="I87" i="3"/>
  <c r="I89" i="3"/>
  <c r="I94" i="3"/>
  <c r="I97" i="3"/>
  <c r="I137" i="39"/>
  <c r="I104" i="3"/>
  <c r="I113" i="3"/>
  <c r="I115" i="3"/>
  <c r="H11" i="3"/>
  <c r="H17" i="3"/>
  <c r="H25" i="3"/>
  <c r="H28" i="3"/>
  <c r="H31" i="39"/>
  <c r="H39" i="3"/>
  <c r="H43" i="3"/>
  <c r="H50" i="3"/>
  <c r="H71" i="3"/>
  <c r="H76" i="3"/>
  <c r="H87" i="3"/>
  <c r="H137" i="39"/>
  <c r="H104" i="3"/>
  <c r="H113" i="3"/>
  <c r="H115" i="3"/>
  <c r="G5" i="3"/>
  <c r="G17" i="3"/>
  <c r="G21" i="3"/>
  <c r="G22" i="3"/>
  <c r="G29" i="3"/>
  <c r="G44" i="3"/>
  <c r="G56" i="3"/>
  <c r="G71" i="3"/>
  <c r="G137" i="39"/>
  <c r="G104" i="3"/>
  <c r="G105" i="3"/>
  <c r="G113" i="3"/>
  <c r="G115" i="3"/>
  <c r="G168" i="3" s="1"/>
  <c r="F15" i="3"/>
  <c r="F28" i="3"/>
  <c r="F37" i="3"/>
  <c r="F42" i="3"/>
  <c r="F46" i="39"/>
  <c r="F56" i="3"/>
  <c r="F71" i="3"/>
  <c r="F76" i="3"/>
  <c r="F84" i="3"/>
  <c r="F92" i="3"/>
  <c r="F97" i="3"/>
  <c r="F103" i="3"/>
  <c r="F141" i="39"/>
  <c r="F115" i="3"/>
  <c r="F168" i="3" s="1"/>
  <c r="E98" i="3"/>
  <c r="E109" i="3"/>
  <c r="E141" i="3" s="1"/>
  <c r="E9" i="3"/>
  <c r="E25" i="3"/>
  <c r="E29" i="3"/>
  <c r="E53" i="3"/>
  <c r="Q19" i="3"/>
  <c r="W48" i="3"/>
  <c r="U115" i="3"/>
  <c r="U168" i="3" s="1"/>
  <c r="T115" i="3"/>
  <c r="Q113" i="3"/>
  <c r="M33" i="3"/>
  <c r="J33" i="3"/>
  <c r="I114" i="3"/>
  <c r="F114" i="3"/>
  <c r="Z48" i="3"/>
  <c r="Z100" i="3"/>
  <c r="Z137" i="3" s="1"/>
  <c r="Z115" i="3"/>
  <c r="Z33" i="3"/>
  <c r="O114" i="3"/>
  <c r="L115" i="3"/>
  <c r="L168" i="3" s="1"/>
  <c r="L48" i="3"/>
  <c r="H114" i="3"/>
  <c r="G114" i="3"/>
  <c r="C101" i="22"/>
  <c r="L161" i="22"/>
  <c r="K136" i="22"/>
  <c r="K161" i="22"/>
  <c r="D136" i="22"/>
  <c r="D132" i="22"/>
  <c r="R48" i="3"/>
  <c r="R33" i="3"/>
  <c r="S48" i="3"/>
  <c r="Y147" i="2"/>
  <c r="W168" i="2"/>
  <c r="U167" i="2"/>
  <c r="P147" i="2"/>
  <c r="L168" i="2"/>
  <c r="I168" i="2"/>
  <c r="F168" i="2"/>
  <c r="E145" i="39"/>
  <c r="F168" i="39"/>
  <c r="F147" i="39"/>
  <c r="F167" i="39"/>
  <c r="G168" i="39"/>
  <c r="G167" i="39"/>
  <c r="G112" i="39"/>
  <c r="H166" i="39"/>
  <c r="I166" i="39"/>
  <c r="J168" i="39"/>
  <c r="J147" i="39"/>
  <c r="K168" i="39"/>
  <c r="K167" i="39"/>
  <c r="L167" i="39"/>
  <c r="N168" i="39"/>
  <c r="N147" i="39"/>
  <c r="O168" i="39"/>
  <c r="O167" i="39"/>
  <c r="O145" i="39"/>
  <c r="P146" i="39"/>
  <c r="Q166" i="39"/>
  <c r="R168" i="39"/>
  <c r="R147" i="39"/>
  <c r="S147" i="39"/>
  <c r="S146" i="39"/>
  <c r="S166" i="39"/>
  <c r="T112" i="39"/>
  <c r="U166" i="39"/>
  <c r="V168" i="39"/>
  <c r="V147" i="39"/>
  <c r="V167" i="39"/>
  <c r="V146" i="39"/>
  <c r="W147" i="39"/>
  <c r="W146" i="39"/>
  <c r="X167" i="39"/>
  <c r="X145" i="39"/>
  <c r="Y145" i="39"/>
  <c r="Z168" i="39"/>
  <c r="Z147" i="39"/>
  <c r="D166" i="39"/>
  <c r="F93" i="39"/>
  <c r="F90" i="39" s="1"/>
  <c r="F74" i="39"/>
  <c r="G35" i="39"/>
  <c r="J106" i="39"/>
  <c r="J140" i="39" s="1"/>
  <c r="J74" i="39"/>
  <c r="J13" i="39"/>
  <c r="J7" i="39" s="1"/>
  <c r="K35" i="39"/>
  <c r="M38" i="39"/>
  <c r="N74" i="39"/>
  <c r="O49" i="39"/>
  <c r="Q55" i="39"/>
  <c r="R74" i="39"/>
  <c r="S35" i="39"/>
  <c r="U83" i="39"/>
  <c r="V74" i="39"/>
  <c r="V13" i="39"/>
  <c r="W35" i="39"/>
  <c r="Y49" i="39"/>
  <c r="Z83" i="39"/>
  <c r="Z74" i="39"/>
  <c r="C137" i="39"/>
  <c r="AE137" i="39" s="1"/>
  <c r="C35" i="39"/>
  <c r="AE35" i="39" s="1"/>
  <c r="D161" i="22"/>
  <c r="C112" i="39"/>
  <c r="AE112" i="39" s="1"/>
  <c r="C167" i="39"/>
  <c r="AE167" i="39" s="1"/>
  <c r="C168" i="39"/>
  <c r="AE168" i="39" s="1"/>
  <c r="C10" i="2" l="1"/>
  <c r="AE10" i="2" s="1"/>
  <c r="P10" i="22"/>
  <c r="C11" i="2"/>
  <c r="AE11" i="2" s="1"/>
  <c r="P11" i="22"/>
  <c r="C50" i="2"/>
  <c r="AE50" i="2" s="1"/>
  <c r="P50" i="22"/>
  <c r="C63" i="2"/>
  <c r="AE63" i="2" s="1"/>
  <c r="P63" i="22"/>
  <c r="C64" i="2"/>
  <c r="AE64" i="2" s="1"/>
  <c r="Z127" i="22"/>
  <c r="C141" i="22"/>
  <c r="P141" i="22" s="1"/>
  <c r="I49" i="5"/>
  <c r="L144" i="39"/>
  <c r="G144" i="22"/>
  <c r="Y106" i="5"/>
  <c r="X6" i="22"/>
  <c r="C99" i="2"/>
  <c r="AE99" i="2" s="1"/>
  <c r="P99" i="22"/>
  <c r="C140" i="22"/>
  <c r="P140" i="22" s="1"/>
  <c r="C100" i="2"/>
  <c r="AE100" i="2" s="1"/>
  <c r="P100" i="22"/>
  <c r="C115" i="2"/>
  <c r="AE115" i="2" s="1"/>
  <c r="P115" i="22"/>
  <c r="I144" i="40"/>
  <c r="D146" i="2"/>
  <c r="C77" i="2"/>
  <c r="AE77" i="2" s="1"/>
  <c r="P77" i="22"/>
  <c r="C92" i="2"/>
  <c r="AE92" i="2" s="1"/>
  <c r="P92" i="22"/>
  <c r="C167" i="22"/>
  <c r="M49" i="5"/>
  <c r="G106" i="5"/>
  <c r="C27" i="2"/>
  <c r="AE27" i="2" s="1"/>
  <c r="P27" i="22"/>
  <c r="C60" i="2"/>
  <c r="AE60" i="2" s="1"/>
  <c r="P60" i="22"/>
  <c r="C18" i="2"/>
  <c r="AE18" i="2" s="1"/>
  <c r="P18" i="22"/>
  <c r="C28" i="2"/>
  <c r="AE28" i="2" s="1"/>
  <c r="P28" i="22"/>
  <c r="X101" i="22"/>
  <c r="C147" i="22"/>
  <c r="X167" i="1"/>
  <c r="R83" i="5"/>
  <c r="P2" i="27"/>
  <c r="S46" i="2"/>
  <c r="T31" i="2"/>
  <c r="U31" i="2"/>
  <c r="U46" i="2"/>
  <c r="V31" i="2"/>
  <c r="V46" i="2"/>
  <c r="W31" i="2"/>
  <c r="W46" i="2"/>
  <c r="X31" i="2"/>
  <c r="X46" i="2"/>
  <c r="Z31" i="2"/>
  <c r="Z46" i="2"/>
  <c r="E46" i="2"/>
  <c r="F31" i="2"/>
  <c r="F46" i="2"/>
  <c r="G46" i="2"/>
  <c r="I46" i="2"/>
  <c r="J31" i="2"/>
  <c r="J46" i="2"/>
  <c r="K46" i="2"/>
  <c r="M31" i="2"/>
  <c r="M46" i="2"/>
  <c r="O46" i="2"/>
  <c r="P31" i="2"/>
  <c r="Q31" i="2"/>
  <c r="Q46" i="2"/>
  <c r="E31" i="5"/>
  <c r="G31" i="5"/>
  <c r="I31" i="5"/>
  <c r="K31" i="5"/>
  <c r="M31" i="5"/>
  <c r="O31" i="5"/>
  <c r="Q31" i="5"/>
  <c r="U31" i="5"/>
  <c r="Y31" i="5"/>
  <c r="AE36" i="5"/>
  <c r="J35" i="5"/>
  <c r="N35" i="5"/>
  <c r="AE39" i="5"/>
  <c r="N38" i="5"/>
  <c r="P38" i="5"/>
  <c r="D46" i="5"/>
  <c r="F46" i="5"/>
  <c r="H46" i="5"/>
  <c r="J46" i="5"/>
  <c r="L46" i="5"/>
  <c r="N46" i="5"/>
  <c r="P46" i="5"/>
  <c r="T46" i="5"/>
  <c r="V46" i="5"/>
  <c r="X46" i="5"/>
  <c r="Z46" i="5"/>
  <c r="G8" i="1"/>
  <c r="V8" i="1"/>
  <c r="E31" i="1"/>
  <c r="H31" i="1"/>
  <c r="J31" i="1"/>
  <c r="N31" i="1"/>
  <c r="T31" i="1"/>
  <c r="V31" i="1"/>
  <c r="X31" i="1"/>
  <c r="AE36" i="1"/>
  <c r="G31" i="1"/>
  <c r="Y31" i="1"/>
  <c r="K31" i="1"/>
  <c r="O31" i="1"/>
  <c r="AE39" i="1"/>
  <c r="E46" i="1"/>
  <c r="G46" i="1"/>
  <c r="I46" i="1"/>
  <c r="K46" i="1"/>
  <c r="M46" i="1"/>
  <c r="O46" i="1"/>
  <c r="Q46" i="1"/>
  <c r="U46" i="1"/>
  <c r="W46" i="1"/>
  <c r="Y46" i="1"/>
  <c r="R31" i="5"/>
  <c r="R46" i="5"/>
  <c r="R31" i="1"/>
  <c r="R46" i="1"/>
  <c r="S31" i="2"/>
  <c r="Y31" i="2"/>
  <c r="Y46" i="2"/>
  <c r="D31" i="2"/>
  <c r="D46" i="2"/>
  <c r="E31" i="2"/>
  <c r="H31" i="2"/>
  <c r="H46" i="2"/>
  <c r="I31" i="2"/>
  <c r="K31" i="2"/>
  <c r="L46" i="2"/>
  <c r="N31" i="2"/>
  <c r="N46" i="2"/>
  <c r="O31" i="2"/>
  <c r="R31" i="2"/>
  <c r="R46" i="2"/>
  <c r="AE15" i="5"/>
  <c r="D31" i="5"/>
  <c r="F31" i="5"/>
  <c r="H31" i="5"/>
  <c r="J31" i="5"/>
  <c r="L31" i="5"/>
  <c r="N31" i="5"/>
  <c r="P31" i="5"/>
  <c r="T31" i="5"/>
  <c r="V31" i="5"/>
  <c r="X31" i="5"/>
  <c r="Z31" i="5"/>
  <c r="M35" i="5"/>
  <c r="O35" i="5"/>
  <c r="U35" i="5"/>
  <c r="W35" i="5"/>
  <c r="M38" i="5"/>
  <c r="O38" i="5"/>
  <c r="E46" i="5"/>
  <c r="G46" i="5"/>
  <c r="I46" i="5"/>
  <c r="K46" i="5"/>
  <c r="M46" i="5"/>
  <c r="O46" i="5"/>
  <c r="Q46" i="5"/>
  <c r="U46" i="5"/>
  <c r="W46" i="5"/>
  <c r="Y46" i="5"/>
  <c r="AE15" i="1"/>
  <c r="D31" i="1"/>
  <c r="F31" i="1"/>
  <c r="I31" i="1"/>
  <c r="M31" i="1"/>
  <c r="Q31" i="1"/>
  <c r="U31" i="1"/>
  <c r="W31" i="1"/>
  <c r="Z31" i="1"/>
  <c r="L31" i="1"/>
  <c r="P31" i="1"/>
  <c r="D46" i="1"/>
  <c r="F46" i="1"/>
  <c r="H46" i="1"/>
  <c r="J46" i="1"/>
  <c r="L46" i="1"/>
  <c r="N46" i="1"/>
  <c r="P46" i="1"/>
  <c r="T46" i="1"/>
  <c r="V46" i="1"/>
  <c r="X46" i="1"/>
  <c r="Z46" i="1"/>
  <c r="S31" i="5"/>
  <c r="S46" i="5"/>
  <c r="S31" i="1"/>
  <c r="S46" i="1"/>
  <c r="O146" i="3"/>
  <c r="Z167" i="3"/>
  <c r="D167" i="3"/>
  <c r="X167" i="3"/>
  <c r="E146" i="3"/>
  <c r="N146" i="3"/>
  <c r="U167" i="3"/>
  <c r="I167" i="3"/>
  <c r="J167" i="3"/>
  <c r="M167" i="3"/>
  <c r="K167" i="3"/>
  <c r="R167" i="3"/>
  <c r="Q167" i="3"/>
  <c r="W167" i="3"/>
  <c r="R167" i="1"/>
  <c r="R165" i="1" s="1"/>
  <c r="R146" i="5"/>
  <c r="R49" i="5"/>
  <c r="H166" i="2"/>
  <c r="J167" i="2"/>
  <c r="J165" i="2" s="1"/>
  <c r="D148" i="3"/>
  <c r="D169" i="3" s="1"/>
  <c r="F148" i="3"/>
  <c r="F169" i="3" s="1"/>
  <c r="H148" i="3"/>
  <c r="H169" i="3" s="1"/>
  <c r="J148" i="3"/>
  <c r="J169" i="3" s="1"/>
  <c r="N148" i="3"/>
  <c r="N169" i="3" s="1"/>
  <c r="P148" i="3"/>
  <c r="P169" i="3" s="1"/>
  <c r="R148" i="3"/>
  <c r="R169" i="3" s="1"/>
  <c r="T148" i="3"/>
  <c r="T169" i="3" s="1"/>
  <c r="V148" i="3"/>
  <c r="V169" i="3" s="1"/>
  <c r="X148" i="3"/>
  <c r="X169" i="3" s="1"/>
  <c r="Z148" i="3"/>
  <c r="Z169" i="3" s="1"/>
  <c r="E148" i="3"/>
  <c r="E169" i="3" s="1"/>
  <c r="G148" i="3"/>
  <c r="G169" i="3" s="1"/>
  <c r="I148" i="3"/>
  <c r="I169" i="3" s="1"/>
  <c r="K148" i="3"/>
  <c r="K169" i="3" s="1"/>
  <c r="M148" i="3"/>
  <c r="M169" i="3" s="1"/>
  <c r="O148" i="3"/>
  <c r="O169" i="3" s="1"/>
  <c r="Q148" i="3"/>
  <c r="Q169" i="3" s="1"/>
  <c r="S148" i="3"/>
  <c r="S169" i="3" s="1"/>
  <c r="U148" i="3"/>
  <c r="U169" i="3" s="1"/>
  <c r="W148" i="3"/>
  <c r="W169" i="3" s="1"/>
  <c r="Y148" i="3"/>
  <c r="Y169" i="3" s="1"/>
  <c r="F167" i="5"/>
  <c r="S46" i="3"/>
  <c r="R46" i="3"/>
  <c r="Z31" i="3"/>
  <c r="J31" i="3"/>
  <c r="M31" i="3"/>
  <c r="W46" i="3"/>
  <c r="M166" i="3"/>
  <c r="O166" i="3"/>
  <c r="Y46" i="3"/>
  <c r="Z145" i="3"/>
  <c r="E166" i="3"/>
  <c r="F46" i="3"/>
  <c r="F31" i="3"/>
  <c r="J145" i="3"/>
  <c r="K31" i="3"/>
  <c r="R166" i="3"/>
  <c r="S166" i="3"/>
  <c r="T166" i="3"/>
  <c r="U166" i="3"/>
  <c r="Y31" i="3"/>
  <c r="C4" i="55"/>
  <c r="R31" i="3"/>
  <c r="L46" i="3"/>
  <c r="Z46" i="3"/>
  <c r="Q145" i="3"/>
  <c r="K166" i="3"/>
  <c r="N166" i="3"/>
  <c r="P166" i="3"/>
  <c r="D46" i="3"/>
  <c r="D31" i="3"/>
  <c r="D166" i="3"/>
  <c r="D165" i="3" s="1"/>
  <c r="E31" i="3"/>
  <c r="H31" i="3"/>
  <c r="O31" i="3"/>
  <c r="S31" i="3"/>
  <c r="U31" i="3"/>
  <c r="D165" i="22"/>
  <c r="C165" i="22" s="1"/>
  <c r="G145" i="1"/>
  <c r="G144" i="1" s="1"/>
  <c r="F13" i="1"/>
  <c r="G35" i="1"/>
  <c r="D38" i="1"/>
  <c r="H38" i="1"/>
  <c r="U38" i="1"/>
  <c r="K49" i="1"/>
  <c r="O49" i="1"/>
  <c r="R35" i="5"/>
  <c r="C128" i="56"/>
  <c r="C128" i="57"/>
  <c r="C71" i="2"/>
  <c r="AE71" i="2" s="1"/>
  <c r="X166" i="2"/>
  <c r="X165" i="2" s="1"/>
  <c r="E35" i="3"/>
  <c r="C39" i="2"/>
  <c r="P39" i="22"/>
  <c r="C39" i="3" s="1"/>
  <c r="Z6" i="22"/>
  <c r="Z4" i="22" s="1"/>
  <c r="C54" i="2"/>
  <c r="P54" i="22"/>
  <c r="C54" i="3" s="1"/>
  <c r="C4" i="58"/>
  <c r="C161" i="58"/>
  <c r="AE161" i="58" s="1"/>
  <c r="AE66" i="58"/>
  <c r="C134" i="56"/>
  <c r="M166" i="2"/>
  <c r="M165" i="2" s="1"/>
  <c r="S168" i="2"/>
  <c r="G134" i="22"/>
  <c r="Q168" i="5"/>
  <c r="M145" i="1"/>
  <c r="E166" i="1"/>
  <c r="Y168" i="1"/>
  <c r="C36" i="2"/>
  <c r="P36" i="22"/>
  <c r="C36" i="3" s="1"/>
  <c r="C51" i="2"/>
  <c r="P51" i="22"/>
  <c r="C51" i="3" s="1"/>
  <c r="C81" i="2"/>
  <c r="P81" i="22"/>
  <c r="C81" i="3" s="1"/>
  <c r="C96" i="2"/>
  <c r="P96" i="22"/>
  <c r="C96" i="3" s="1"/>
  <c r="E138" i="22"/>
  <c r="U127" i="22"/>
  <c r="F165" i="22"/>
  <c r="S35" i="5"/>
  <c r="C128" i="58"/>
  <c r="C161" i="57"/>
  <c r="C161" i="55"/>
  <c r="AE15" i="2"/>
  <c r="P15" i="22"/>
  <c r="C15" i="3" s="1"/>
  <c r="AE15" i="3" s="1"/>
  <c r="C42" i="2"/>
  <c r="P42" i="22"/>
  <c r="C42" i="3" s="1"/>
  <c r="C85" i="2"/>
  <c r="P85" i="22"/>
  <c r="C85" i="3" s="1"/>
  <c r="C114" i="2"/>
  <c r="C146" i="2" s="1"/>
  <c r="P114" i="22"/>
  <c r="P167" i="22" s="1"/>
  <c r="K134" i="22"/>
  <c r="F134" i="22"/>
  <c r="V147" i="5"/>
  <c r="C9" i="2"/>
  <c r="P9" i="22"/>
  <c r="C9" i="3" s="1"/>
  <c r="C12" i="2"/>
  <c r="P12" i="22"/>
  <c r="C12" i="3" s="1"/>
  <c r="C19" i="2"/>
  <c r="P19" i="22"/>
  <c r="C19" i="3" s="1"/>
  <c r="C22" i="2"/>
  <c r="P22" i="22"/>
  <c r="C22" i="3" s="1"/>
  <c r="C29" i="2"/>
  <c r="P29" i="22"/>
  <c r="C86" i="2"/>
  <c r="P86" i="22"/>
  <c r="C86" i="3" s="1"/>
  <c r="C104" i="2"/>
  <c r="AE104" i="2" s="1"/>
  <c r="P104" i="22"/>
  <c r="C104" i="3" s="1"/>
  <c r="AE104" i="3" s="1"/>
  <c r="C107" i="2"/>
  <c r="AE107" i="2" s="1"/>
  <c r="P107" i="22"/>
  <c r="C107" i="3" s="1"/>
  <c r="AE107" i="3" s="1"/>
  <c r="C113" i="2"/>
  <c r="P113" i="22"/>
  <c r="P166" i="22" s="1"/>
  <c r="T127" i="22"/>
  <c r="P137" i="22"/>
  <c r="AE127" i="22"/>
  <c r="P147" i="22"/>
  <c r="AE136" i="58"/>
  <c r="C134" i="58"/>
  <c r="AE134" i="58" s="1"/>
  <c r="C160" i="56"/>
  <c r="C4" i="56"/>
  <c r="C160" i="57"/>
  <c r="C4" i="57"/>
  <c r="C134" i="57"/>
  <c r="C161" i="56"/>
  <c r="C134" i="55"/>
  <c r="J147" i="2"/>
  <c r="Z147" i="2"/>
  <c r="C8" i="22"/>
  <c r="E168" i="5"/>
  <c r="W6" i="22"/>
  <c r="AE6" i="22"/>
  <c r="AE4" i="22" s="1"/>
  <c r="C20" i="2"/>
  <c r="P20" i="22"/>
  <c r="C20" i="3" s="1"/>
  <c r="C33" i="2"/>
  <c r="P33" i="22"/>
  <c r="P31" i="22" s="1"/>
  <c r="C41" i="2"/>
  <c r="P41" i="22"/>
  <c r="C41" i="3" s="1"/>
  <c r="C48" i="2"/>
  <c r="P48" i="22"/>
  <c r="P46" i="22" s="1"/>
  <c r="U6" i="22"/>
  <c r="U4" i="22" s="1"/>
  <c r="T6" i="22"/>
  <c r="T4" i="22" s="1"/>
  <c r="C87" i="2"/>
  <c r="AE87" i="2" s="1"/>
  <c r="P87" i="22"/>
  <c r="C87" i="3" s="1"/>
  <c r="C91" i="2"/>
  <c r="P91" i="22"/>
  <c r="C91" i="3" s="1"/>
  <c r="C97" i="2"/>
  <c r="P97" i="22"/>
  <c r="C97" i="3" s="1"/>
  <c r="C105" i="2"/>
  <c r="AE105" i="2" s="1"/>
  <c r="P105" i="22"/>
  <c r="C105" i="3" s="1"/>
  <c r="AE105" i="3" s="1"/>
  <c r="C108" i="2"/>
  <c r="AE108" i="2" s="1"/>
  <c r="P108" i="22"/>
  <c r="C108" i="3" s="1"/>
  <c r="AE108" i="3" s="1"/>
  <c r="H127" i="22"/>
  <c r="W127" i="22"/>
  <c r="X127" i="22"/>
  <c r="C116" i="2"/>
  <c r="P116" i="22"/>
  <c r="C116" i="3" s="1"/>
  <c r="C72" i="2"/>
  <c r="AE72" i="2" s="1"/>
  <c r="P72" i="22"/>
  <c r="C72" i="3" s="1"/>
  <c r="AE72" i="3" s="1"/>
  <c r="O165" i="40"/>
  <c r="W165" i="40"/>
  <c r="M165" i="41"/>
  <c r="I34" i="39"/>
  <c r="Q7" i="39"/>
  <c r="R7" i="39"/>
  <c r="R129" i="39" s="1"/>
  <c r="N7" i="39"/>
  <c r="N129" i="39" s="1"/>
  <c r="C169" i="5"/>
  <c r="AE169" i="5" s="1"/>
  <c r="P8" i="5"/>
  <c r="X49" i="5"/>
  <c r="Z55" i="5"/>
  <c r="Z52" i="5" s="1"/>
  <c r="Z132" i="5" s="1"/>
  <c r="N102" i="5"/>
  <c r="Z102" i="5"/>
  <c r="F106" i="5"/>
  <c r="L106" i="5"/>
  <c r="T106" i="5"/>
  <c r="D106" i="5"/>
  <c r="N106" i="5"/>
  <c r="W8" i="1"/>
  <c r="C147" i="39"/>
  <c r="AE147" i="39" s="1"/>
  <c r="C145" i="39"/>
  <c r="AE145" i="39" s="1"/>
  <c r="C13" i="39"/>
  <c r="AE13" i="39" s="1"/>
  <c r="C106" i="39"/>
  <c r="AE106" i="39" s="1"/>
  <c r="V145" i="2"/>
  <c r="H112" i="2"/>
  <c r="V112" i="2"/>
  <c r="H146" i="1"/>
  <c r="H144" i="1" s="1"/>
  <c r="Z168" i="5"/>
  <c r="Y166" i="5"/>
  <c r="F147" i="5"/>
  <c r="G167" i="1"/>
  <c r="G165" i="1" s="1"/>
  <c r="T168" i="1"/>
  <c r="W13" i="5"/>
  <c r="J102" i="5"/>
  <c r="M102" i="5"/>
  <c r="M101" i="5" s="1"/>
  <c r="O106" i="5"/>
  <c r="M168" i="40"/>
  <c r="Q147" i="41"/>
  <c r="C147" i="41"/>
  <c r="AE147" i="41" s="1"/>
  <c r="K145" i="41"/>
  <c r="K144" i="41" s="1"/>
  <c r="C13" i="40"/>
  <c r="AE13" i="40" s="1"/>
  <c r="S112" i="41"/>
  <c r="I102" i="40"/>
  <c r="I139" i="40" s="1"/>
  <c r="S167" i="5"/>
  <c r="R38" i="5"/>
  <c r="R106" i="5"/>
  <c r="R61" i="1"/>
  <c r="R59" i="1" s="1"/>
  <c r="R133" i="1" s="1"/>
  <c r="O90" i="40"/>
  <c r="G101" i="40"/>
  <c r="G162" i="40" s="1"/>
  <c r="R8" i="5"/>
  <c r="C146" i="39"/>
  <c r="AE146" i="39" s="1"/>
  <c r="C46" i="39"/>
  <c r="AE46" i="39" s="1"/>
  <c r="S112" i="39"/>
  <c r="M145" i="39"/>
  <c r="T146" i="2"/>
  <c r="C38" i="1"/>
  <c r="U166" i="5"/>
  <c r="H166" i="5"/>
  <c r="H165" i="5" s="1"/>
  <c r="Q146" i="1"/>
  <c r="Q144" i="1" s="1"/>
  <c r="V147" i="1"/>
  <c r="X35" i="2"/>
  <c r="X61" i="2"/>
  <c r="D8" i="2"/>
  <c r="D13" i="2"/>
  <c r="I38" i="2"/>
  <c r="M8" i="2"/>
  <c r="I165" i="5"/>
  <c r="Q61" i="1"/>
  <c r="Q59" i="1" s="1"/>
  <c r="Q133" i="1" s="1"/>
  <c r="Q74" i="1"/>
  <c r="Q147" i="40"/>
  <c r="U145" i="40"/>
  <c r="S146" i="41"/>
  <c r="S144" i="41" s="1"/>
  <c r="C145" i="41"/>
  <c r="AE145" i="41" s="1"/>
  <c r="C148" i="41"/>
  <c r="AE148" i="41" s="1"/>
  <c r="C69" i="41"/>
  <c r="AE69" i="41" s="1"/>
  <c r="X144" i="39"/>
  <c r="F35" i="40"/>
  <c r="J35" i="40"/>
  <c r="E35" i="40"/>
  <c r="I35" i="40"/>
  <c r="D102" i="40"/>
  <c r="H102" i="40"/>
  <c r="H101" i="40" s="1"/>
  <c r="H162" i="40" s="1"/>
  <c r="J8" i="41"/>
  <c r="F13" i="41"/>
  <c r="J13" i="41"/>
  <c r="W35" i="41"/>
  <c r="G35" i="41"/>
  <c r="G34" i="41" s="1"/>
  <c r="O35" i="41"/>
  <c r="F38" i="41"/>
  <c r="E55" i="41"/>
  <c r="E52" i="41" s="1"/>
  <c r="E132" i="41" s="1"/>
  <c r="I55" i="41"/>
  <c r="I52" i="41" s="1"/>
  <c r="I132" i="41" s="1"/>
  <c r="Y59" i="41"/>
  <c r="Y133" i="41" s="1"/>
  <c r="E61" i="41"/>
  <c r="L83" i="41"/>
  <c r="L80" i="41" s="1"/>
  <c r="E49" i="3"/>
  <c r="L147" i="3"/>
  <c r="V35" i="3"/>
  <c r="D102" i="5"/>
  <c r="D101" i="5" s="1"/>
  <c r="Q16" i="41"/>
  <c r="Q130" i="41" s="1"/>
  <c r="U61" i="41"/>
  <c r="U59" i="41" s="1"/>
  <c r="U133" i="41" s="1"/>
  <c r="T146" i="39"/>
  <c r="P145" i="39"/>
  <c r="N166" i="5"/>
  <c r="I167" i="1"/>
  <c r="I165" i="1" s="1"/>
  <c r="O13" i="1"/>
  <c r="M61" i="1"/>
  <c r="M59" i="1" s="1"/>
  <c r="M133" i="1" s="1"/>
  <c r="Q69" i="1"/>
  <c r="D147" i="41"/>
  <c r="E16" i="39"/>
  <c r="E130" i="39" s="1"/>
  <c r="I16" i="39"/>
  <c r="I130" i="39" s="1"/>
  <c r="M16" i="39"/>
  <c r="M130" i="39" s="1"/>
  <c r="Q16" i="39"/>
  <c r="Q130" i="39" s="1"/>
  <c r="U16" i="39"/>
  <c r="U130" i="39" s="1"/>
  <c r="Y16" i="39"/>
  <c r="Y130" i="39" s="1"/>
  <c r="E38" i="39"/>
  <c r="E34" i="39" s="1"/>
  <c r="E30" i="39" s="1"/>
  <c r="E131" i="39" s="1"/>
  <c r="Q38" i="39"/>
  <c r="Q34" i="39" s="1"/>
  <c r="Q30" i="39" s="1"/>
  <c r="Q131" i="39" s="1"/>
  <c r="U38" i="39"/>
  <c r="U34" i="39" s="1"/>
  <c r="U30" i="39" s="1"/>
  <c r="U131" i="39" s="1"/>
  <c r="Y38" i="39"/>
  <c r="Y34" i="39" s="1"/>
  <c r="Y30" i="39" s="1"/>
  <c r="Y131" i="39" s="1"/>
  <c r="E61" i="39"/>
  <c r="E59" i="39" s="1"/>
  <c r="E133" i="39" s="1"/>
  <c r="I61" i="39"/>
  <c r="I59" i="39" s="1"/>
  <c r="I133" i="39" s="1"/>
  <c r="M61" i="39"/>
  <c r="M59" i="39" s="1"/>
  <c r="M133" i="39" s="1"/>
  <c r="Q61" i="39"/>
  <c r="Q59" i="39" s="1"/>
  <c r="Q133" i="39" s="1"/>
  <c r="U61" i="39"/>
  <c r="U59" i="39" s="1"/>
  <c r="U133" i="39" s="1"/>
  <c r="Y61" i="39"/>
  <c r="Y59" i="39" s="1"/>
  <c r="Y133" i="39" s="1"/>
  <c r="Q69" i="39"/>
  <c r="Q68" i="39" s="1"/>
  <c r="Y69" i="39"/>
  <c r="Y68" i="39" s="1"/>
  <c r="I83" i="39"/>
  <c r="E8" i="40"/>
  <c r="E7" i="40" s="1"/>
  <c r="E129" i="40" s="1"/>
  <c r="M8" i="40"/>
  <c r="M7" i="40" s="1"/>
  <c r="M129" i="40" s="1"/>
  <c r="Q8" i="40"/>
  <c r="Q7" i="40" s="1"/>
  <c r="Q35" i="40"/>
  <c r="Q34" i="40" s="1"/>
  <c r="Q30" i="40" s="1"/>
  <c r="Q131" i="40" s="1"/>
  <c r="T69" i="40"/>
  <c r="V101" i="40"/>
  <c r="V162" i="40" s="1"/>
  <c r="J102" i="40"/>
  <c r="J139" i="40" s="1"/>
  <c r="X35" i="41"/>
  <c r="X34" i="41" s="1"/>
  <c r="T35" i="41"/>
  <c r="T34" i="41" s="1"/>
  <c r="K49" i="41"/>
  <c r="Z55" i="41"/>
  <c r="R61" i="41"/>
  <c r="X166" i="39"/>
  <c r="H112" i="39"/>
  <c r="O147" i="5"/>
  <c r="U8" i="5"/>
  <c r="N35" i="1"/>
  <c r="M145" i="40"/>
  <c r="L168" i="41"/>
  <c r="L101" i="39"/>
  <c r="L162" i="39" s="1"/>
  <c r="D167" i="39"/>
  <c r="D165" i="39" s="1"/>
  <c r="T145" i="39"/>
  <c r="T144" i="39" s="1"/>
  <c r="P166" i="39"/>
  <c r="L112" i="39"/>
  <c r="I167" i="39"/>
  <c r="I165" i="39" s="1"/>
  <c r="H146" i="39"/>
  <c r="H144" i="39" s="1"/>
  <c r="C137" i="5"/>
  <c r="AE137" i="5" s="1"/>
  <c r="L168" i="5"/>
  <c r="K167" i="5"/>
  <c r="K165" i="5" s="1"/>
  <c r="E146" i="5"/>
  <c r="N168" i="1"/>
  <c r="X38" i="5"/>
  <c r="J55" i="5"/>
  <c r="J52" i="5" s="1"/>
  <c r="J132" i="5" s="1"/>
  <c r="F61" i="5"/>
  <c r="F59" i="5" s="1"/>
  <c r="F133" i="5" s="1"/>
  <c r="D69" i="5"/>
  <c r="L69" i="5"/>
  <c r="T69" i="5"/>
  <c r="Q102" i="5"/>
  <c r="W102" i="5"/>
  <c r="P8" i="1"/>
  <c r="C31" i="1"/>
  <c r="J49" i="1"/>
  <c r="Q49" i="1"/>
  <c r="F102" i="1"/>
  <c r="E106" i="1"/>
  <c r="H106" i="1"/>
  <c r="O106" i="1"/>
  <c r="E168" i="1"/>
  <c r="Y147" i="40"/>
  <c r="U168" i="40"/>
  <c r="I147" i="40"/>
  <c r="E168" i="40"/>
  <c r="Y167" i="40"/>
  <c r="U146" i="40"/>
  <c r="Q167" i="40"/>
  <c r="M146" i="40"/>
  <c r="I167" i="40"/>
  <c r="E146" i="40"/>
  <c r="C166" i="40"/>
  <c r="AE166" i="40" s="1"/>
  <c r="X146" i="41"/>
  <c r="P146" i="41"/>
  <c r="L146" i="41"/>
  <c r="H146" i="41"/>
  <c r="D167" i="41"/>
  <c r="D165" i="41" s="1"/>
  <c r="X145" i="41"/>
  <c r="X144" i="41" s="1"/>
  <c r="P145" i="41"/>
  <c r="H145" i="41"/>
  <c r="C141" i="40"/>
  <c r="AE141" i="40" s="1"/>
  <c r="C35" i="41"/>
  <c r="AE35" i="41" s="1"/>
  <c r="T112" i="41"/>
  <c r="F16" i="39"/>
  <c r="F130" i="39" s="1"/>
  <c r="J16" i="39"/>
  <c r="J130" i="39" s="1"/>
  <c r="N16" i="39"/>
  <c r="N130" i="39" s="1"/>
  <c r="R16" i="39"/>
  <c r="R130" i="39" s="1"/>
  <c r="V16" i="39"/>
  <c r="V130" i="39" s="1"/>
  <c r="Z16" i="39"/>
  <c r="Z130" i="39" s="1"/>
  <c r="F55" i="39"/>
  <c r="R55" i="39"/>
  <c r="R52" i="39" s="1"/>
  <c r="R132" i="39" s="1"/>
  <c r="V55" i="39"/>
  <c r="F61" i="39"/>
  <c r="F59" i="39" s="1"/>
  <c r="F133" i="39" s="1"/>
  <c r="J61" i="39"/>
  <c r="J59" i="39" s="1"/>
  <c r="J133" i="39" s="1"/>
  <c r="N61" i="39"/>
  <c r="N59" i="39" s="1"/>
  <c r="N133" i="39" s="1"/>
  <c r="R61" i="39"/>
  <c r="R59" i="39" s="1"/>
  <c r="R133" i="39" s="1"/>
  <c r="V61" i="39"/>
  <c r="V59" i="39" s="1"/>
  <c r="V133" i="39" s="1"/>
  <c r="Z61" i="39"/>
  <c r="Z59" i="39" s="1"/>
  <c r="Z133" i="39" s="1"/>
  <c r="F69" i="39"/>
  <c r="F68" i="39" s="1"/>
  <c r="F67" i="39" s="1"/>
  <c r="F135" i="39" s="1"/>
  <c r="J69" i="39"/>
  <c r="N69" i="39"/>
  <c r="N68" i="39" s="1"/>
  <c r="R69" i="39"/>
  <c r="R68" i="39" s="1"/>
  <c r="V69" i="39"/>
  <c r="V68" i="39" s="1"/>
  <c r="Z69" i="39"/>
  <c r="D35" i="40"/>
  <c r="L35" i="40"/>
  <c r="L34" i="40" s="1"/>
  <c r="N35" i="40"/>
  <c r="N34" i="40" s="1"/>
  <c r="N30" i="40" s="1"/>
  <c r="N131" i="40" s="1"/>
  <c r="M74" i="40"/>
  <c r="Q74" i="40"/>
  <c r="S83" i="40"/>
  <c r="S80" i="40" s="1"/>
  <c r="E102" i="40"/>
  <c r="E139" i="40" s="1"/>
  <c r="K106" i="40"/>
  <c r="K140" i="40" s="1"/>
  <c r="O106" i="40"/>
  <c r="O140" i="40" s="1"/>
  <c r="O138" i="40" s="1"/>
  <c r="K13" i="41"/>
  <c r="C16" i="41"/>
  <c r="AE16" i="41" s="1"/>
  <c r="C31" i="41"/>
  <c r="AE31" i="41" s="1"/>
  <c r="D35" i="41"/>
  <c r="H35" i="41"/>
  <c r="U35" i="41"/>
  <c r="U34" i="41" s="1"/>
  <c r="U30" i="41" s="1"/>
  <c r="U131" i="41" s="1"/>
  <c r="R38" i="41"/>
  <c r="M55" i="41"/>
  <c r="M52" i="41" s="1"/>
  <c r="M132" i="41" s="1"/>
  <c r="K61" i="41"/>
  <c r="K59" i="41" s="1"/>
  <c r="K133" i="41" s="1"/>
  <c r="O61" i="41"/>
  <c r="O59" i="41" s="1"/>
  <c r="O133" i="41" s="1"/>
  <c r="V69" i="41"/>
  <c r="V68" i="41" s="1"/>
  <c r="V67" i="41" s="1"/>
  <c r="Z83" i="41"/>
  <c r="Z80" i="41" s="1"/>
  <c r="C148" i="1"/>
  <c r="AE148" i="1" s="1"/>
  <c r="L49" i="39"/>
  <c r="P93" i="39"/>
  <c r="F59" i="40"/>
  <c r="F133" i="40" s="1"/>
  <c r="X168" i="39"/>
  <c r="U146" i="3"/>
  <c r="L166" i="39"/>
  <c r="L165" i="39" s="1"/>
  <c r="U168" i="5"/>
  <c r="C46" i="5"/>
  <c r="V61" i="5"/>
  <c r="W61" i="1"/>
  <c r="W59" i="1" s="1"/>
  <c r="W133" i="1" s="1"/>
  <c r="U166" i="40"/>
  <c r="U165" i="40" s="1"/>
  <c r="I166" i="40"/>
  <c r="U165" i="41"/>
  <c r="C83" i="40"/>
  <c r="AE83" i="40" s="1"/>
  <c r="Y147" i="39"/>
  <c r="D146" i="1"/>
  <c r="X168" i="5"/>
  <c r="E167" i="1"/>
  <c r="T167" i="1"/>
  <c r="T165" i="1" s="1"/>
  <c r="I74" i="5"/>
  <c r="P106" i="5"/>
  <c r="U106" i="5"/>
  <c r="C168" i="5"/>
  <c r="AE168" i="5" s="1"/>
  <c r="V13" i="1"/>
  <c r="X13" i="1"/>
  <c r="C46" i="1"/>
  <c r="E61" i="1"/>
  <c r="E59" i="1" s="1"/>
  <c r="E133" i="1" s="1"/>
  <c r="G61" i="1"/>
  <c r="T61" i="1"/>
  <c r="T59" i="1" s="1"/>
  <c r="T133" i="1" s="1"/>
  <c r="L61" i="1"/>
  <c r="L59" i="1" s="1"/>
  <c r="L133" i="1" s="1"/>
  <c r="H74" i="1"/>
  <c r="G93" i="1"/>
  <c r="F145" i="40"/>
  <c r="F144" i="40" s="1"/>
  <c r="X166" i="41"/>
  <c r="X165" i="41" s="1"/>
  <c r="P166" i="41"/>
  <c r="P165" i="41" s="1"/>
  <c r="K165" i="41"/>
  <c r="H166" i="41"/>
  <c r="H165" i="41" s="1"/>
  <c r="C148" i="39"/>
  <c r="AE148" i="39" s="1"/>
  <c r="C31" i="40"/>
  <c r="AE31" i="40" s="1"/>
  <c r="C102" i="40"/>
  <c r="AE102" i="40" s="1"/>
  <c r="C140" i="40"/>
  <c r="AE140" i="40" s="1"/>
  <c r="C31" i="39"/>
  <c r="AE31" i="39" s="1"/>
  <c r="G106" i="39"/>
  <c r="G140" i="39" s="1"/>
  <c r="O106" i="39"/>
  <c r="O140" i="39" s="1"/>
  <c r="S106" i="39"/>
  <c r="S140" i="39" s="1"/>
  <c r="W106" i="39"/>
  <c r="W140" i="39" s="1"/>
  <c r="C166" i="39"/>
  <c r="AE166" i="39" s="1"/>
  <c r="O8" i="40"/>
  <c r="S8" i="40"/>
  <c r="C38" i="40"/>
  <c r="AE38" i="40" s="1"/>
  <c r="C49" i="40"/>
  <c r="AE49" i="40" s="1"/>
  <c r="Q52" i="40"/>
  <c r="Q132" i="40" s="1"/>
  <c r="L61" i="40"/>
  <c r="L59" i="40" s="1"/>
  <c r="L133" i="40" s="1"/>
  <c r="Q61" i="40"/>
  <c r="Q59" i="40" s="1"/>
  <c r="Q133" i="40" s="1"/>
  <c r="J90" i="40"/>
  <c r="S106" i="40"/>
  <c r="S140" i="40" s="1"/>
  <c r="U106" i="40"/>
  <c r="U140" i="40" s="1"/>
  <c r="U138" i="40" s="1"/>
  <c r="Y106" i="40"/>
  <c r="Y140" i="40" s="1"/>
  <c r="L8" i="41"/>
  <c r="E13" i="41"/>
  <c r="I13" i="41"/>
  <c r="I7" i="41" s="1"/>
  <c r="I129" i="41" s="1"/>
  <c r="M13" i="41"/>
  <c r="F35" i="41"/>
  <c r="J35" i="41"/>
  <c r="F55" i="41"/>
  <c r="F52" i="41" s="1"/>
  <c r="F132" i="41" s="1"/>
  <c r="V55" i="41"/>
  <c r="H55" i="41"/>
  <c r="H52" i="41" s="1"/>
  <c r="H132" i="41" s="1"/>
  <c r="I61" i="41"/>
  <c r="I59" i="41" s="1"/>
  <c r="I133" i="41" s="1"/>
  <c r="M61" i="41"/>
  <c r="Q61" i="41"/>
  <c r="Q59" i="41" s="1"/>
  <c r="Q133" i="41" s="1"/>
  <c r="C74" i="41"/>
  <c r="AE74" i="41" s="1"/>
  <c r="C146" i="41"/>
  <c r="AE146" i="41" s="1"/>
  <c r="S147" i="5"/>
  <c r="S102" i="5"/>
  <c r="R8" i="1"/>
  <c r="K147" i="2"/>
  <c r="R147" i="2"/>
  <c r="U38" i="2"/>
  <c r="U106" i="2"/>
  <c r="U140" i="2" s="1"/>
  <c r="V38" i="2"/>
  <c r="V49" i="2"/>
  <c r="V55" i="2"/>
  <c r="V52" i="2" s="1"/>
  <c r="V132" i="2" s="1"/>
  <c r="W106" i="2"/>
  <c r="W140" i="2" s="1"/>
  <c r="Y167" i="2"/>
  <c r="Y165" i="2" s="1"/>
  <c r="O61" i="2"/>
  <c r="O59" i="2" s="1"/>
  <c r="O133" i="2" s="1"/>
  <c r="Q61" i="2"/>
  <c r="W4" i="22"/>
  <c r="V4" i="22"/>
  <c r="X4" i="22"/>
  <c r="O147" i="3"/>
  <c r="K146" i="3"/>
  <c r="C43" i="3"/>
  <c r="AE43" i="3" s="1"/>
  <c r="D147" i="3"/>
  <c r="M147" i="3"/>
  <c r="K145" i="3"/>
  <c r="C56" i="3"/>
  <c r="AE56" i="3" s="1"/>
  <c r="C82" i="3"/>
  <c r="AE82" i="3" s="1"/>
  <c r="Z146" i="3"/>
  <c r="X147" i="3"/>
  <c r="C23" i="3"/>
  <c r="AE23" i="3" s="1"/>
  <c r="AA11" i="44"/>
  <c r="AA12" i="44" s="1"/>
  <c r="T168" i="3"/>
  <c r="T147" i="3"/>
  <c r="T139" i="39"/>
  <c r="H102" i="5"/>
  <c r="D166" i="1"/>
  <c r="D165" i="1" s="1"/>
  <c r="D145" i="1"/>
  <c r="C168" i="1"/>
  <c r="AE168" i="1" s="1"/>
  <c r="C147" i="1"/>
  <c r="AE147" i="1" s="1"/>
  <c r="F168" i="1"/>
  <c r="F147" i="1"/>
  <c r="Z147" i="1"/>
  <c r="Z168" i="1"/>
  <c r="L49" i="40"/>
  <c r="N55" i="40"/>
  <c r="N52" i="40" s="1"/>
  <c r="N132" i="40" s="1"/>
  <c r="W59" i="40"/>
  <c r="W133" i="40" s="1"/>
  <c r="U80" i="40"/>
  <c r="Y80" i="40"/>
  <c r="C112" i="40"/>
  <c r="AE112" i="40" s="1"/>
  <c r="C146" i="40"/>
  <c r="AE146" i="40" s="1"/>
  <c r="W13" i="41"/>
  <c r="U145" i="3"/>
  <c r="T165" i="39"/>
  <c r="S165" i="39"/>
  <c r="P147" i="3"/>
  <c r="R145" i="3"/>
  <c r="C106" i="1"/>
  <c r="AE106" i="1" s="1"/>
  <c r="E112" i="5"/>
  <c r="E145" i="5"/>
  <c r="E166" i="5"/>
  <c r="E165" i="5" s="1"/>
  <c r="I168" i="5"/>
  <c r="I147" i="5"/>
  <c r="M147" i="5"/>
  <c r="M168" i="5"/>
  <c r="C74" i="1"/>
  <c r="AE74" i="1" s="1"/>
  <c r="U93" i="1"/>
  <c r="Y93" i="1"/>
  <c r="Y90" i="1" s="1"/>
  <c r="H93" i="1"/>
  <c r="H90" i="1" s="1"/>
  <c r="M106" i="1"/>
  <c r="U106" i="1"/>
  <c r="K168" i="1"/>
  <c r="K147" i="1"/>
  <c r="W147" i="1"/>
  <c r="W168" i="1"/>
  <c r="C167" i="40"/>
  <c r="AE167" i="40" s="1"/>
  <c r="G16" i="39"/>
  <c r="G130" i="39" s="1"/>
  <c r="K16" i="39"/>
  <c r="K130" i="39" s="1"/>
  <c r="O16" i="39"/>
  <c r="O130" i="39" s="1"/>
  <c r="S16" i="39"/>
  <c r="S130" i="39" s="1"/>
  <c r="W16" i="39"/>
  <c r="W130" i="39" s="1"/>
  <c r="G59" i="39"/>
  <c r="G133" i="39" s="1"/>
  <c r="K59" i="39"/>
  <c r="K133" i="39" s="1"/>
  <c r="O59" i="39"/>
  <c r="O133" i="39" s="1"/>
  <c r="S59" i="39"/>
  <c r="S133" i="39" s="1"/>
  <c r="W59" i="39"/>
  <c r="W133" i="39" s="1"/>
  <c r="X165" i="39"/>
  <c r="X146" i="3"/>
  <c r="W147" i="3"/>
  <c r="N145" i="3"/>
  <c r="T112" i="3"/>
  <c r="I8" i="5"/>
  <c r="Q8" i="5"/>
  <c r="W8" i="5"/>
  <c r="V59" i="5"/>
  <c r="V133" i="5" s="1"/>
  <c r="Q8" i="1"/>
  <c r="U8" i="1"/>
  <c r="C69" i="1"/>
  <c r="AE69" i="1" s="1"/>
  <c r="V93" i="1"/>
  <c r="V90" i="1" s="1"/>
  <c r="W93" i="1"/>
  <c r="W90" i="1" s="1"/>
  <c r="W168" i="40"/>
  <c r="S147" i="40"/>
  <c r="O168" i="40"/>
  <c r="K147" i="40"/>
  <c r="G168" i="40"/>
  <c r="C144" i="40"/>
  <c r="AE144" i="40" s="1"/>
  <c r="D52" i="39"/>
  <c r="D132" i="39" s="1"/>
  <c r="H52" i="39"/>
  <c r="H132" i="39" s="1"/>
  <c r="L52" i="39"/>
  <c r="L132" i="39" s="1"/>
  <c r="P52" i="39"/>
  <c r="P132" i="39" s="1"/>
  <c r="X52" i="39"/>
  <c r="X132" i="39" s="1"/>
  <c r="N13" i="40"/>
  <c r="N7" i="40" s="1"/>
  <c r="V13" i="40"/>
  <c r="V7" i="40" s="1"/>
  <c r="V129" i="40" s="1"/>
  <c r="Z13" i="40"/>
  <c r="Z7" i="40" s="1"/>
  <c r="Z129" i="40" s="1"/>
  <c r="L16" i="40"/>
  <c r="L130" i="40" s="1"/>
  <c r="P16" i="40"/>
  <c r="P130" i="40" s="1"/>
  <c r="X16" i="40"/>
  <c r="X130" i="40" s="1"/>
  <c r="C49" i="41"/>
  <c r="AE49" i="41" s="1"/>
  <c r="G55" i="41"/>
  <c r="G52" i="41" s="1"/>
  <c r="G132" i="41" s="1"/>
  <c r="C61" i="41"/>
  <c r="AE61" i="41" s="1"/>
  <c r="U147" i="3"/>
  <c r="Q146" i="3"/>
  <c r="O145" i="3"/>
  <c r="M146" i="3"/>
  <c r="J146" i="3"/>
  <c r="J144" i="3" s="1"/>
  <c r="G147" i="3"/>
  <c r="F147" i="3"/>
  <c r="H49" i="3"/>
  <c r="I55" i="3"/>
  <c r="U145" i="1"/>
  <c r="K112" i="5"/>
  <c r="Y59" i="1"/>
  <c r="Y133" i="1" s="1"/>
  <c r="K147" i="5"/>
  <c r="K168" i="5"/>
  <c r="T35" i="1"/>
  <c r="D102" i="1"/>
  <c r="D101" i="1" s="1"/>
  <c r="W102" i="1"/>
  <c r="O166" i="1"/>
  <c r="O112" i="1"/>
  <c r="W166" i="1"/>
  <c r="W145" i="1"/>
  <c r="W144" i="1" s="1"/>
  <c r="O146" i="1"/>
  <c r="O144" i="1" s="1"/>
  <c r="O167" i="1"/>
  <c r="C169" i="40"/>
  <c r="AE169" i="40" s="1"/>
  <c r="C55" i="40"/>
  <c r="AE55" i="40" s="1"/>
  <c r="C80" i="40"/>
  <c r="AE80" i="40" s="1"/>
  <c r="C13" i="41"/>
  <c r="AE13" i="41" s="1"/>
  <c r="G69" i="39"/>
  <c r="K69" i="39"/>
  <c r="O69" i="39"/>
  <c r="S69" i="39"/>
  <c r="W69" i="39"/>
  <c r="J68" i="39"/>
  <c r="Z68" i="39"/>
  <c r="Z67" i="39" s="1"/>
  <c r="M8" i="5"/>
  <c r="Z38" i="5"/>
  <c r="C49" i="5"/>
  <c r="G49" i="5"/>
  <c r="Y55" i="5"/>
  <c r="Y52" i="5" s="1"/>
  <c r="Y132" i="5" s="1"/>
  <c r="D61" i="5"/>
  <c r="D59" i="5" s="1"/>
  <c r="D133" i="5" s="1"/>
  <c r="M61" i="5"/>
  <c r="M59" i="5" s="1"/>
  <c r="M133" i="5" s="1"/>
  <c r="X61" i="5"/>
  <c r="X59" i="5" s="1"/>
  <c r="X133" i="5" s="1"/>
  <c r="C74" i="5"/>
  <c r="X106" i="5"/>
  <c r="E13" i="1"/>
  <c r="I13" i="1"/>
  <c r="Y13" i="1"/>
  <c r="Y35" i="1"/>
  <c r="H49" i="1"/>
  <c r="V61" i="1"/>
  <c r="V59" i="1" s="1"/>
  <c r="V133" i="1" s="1"/>
  <c r="X144" i="40"/>
  <c r="D8" i="39"/>
  <c r="H8" i="39"/>
  <c r="L8" i="39"/>
  <c r="P8" i="39"/>
  <c r="T8" i="39"/>
  <c r="X8" i="39"/>
  <c r="D13" i="39"/>
  <c r="H13" i="39"/>
  <c r="L13" i="39"/>
  <c r="P13" i="39"/>
  <c r="P7" i="39" s="1"/>
  <c r="T13" i="39"/>
  <c r="X13" i="39"/>
  <c r="D16" i="39"/>
  <c r="D130" i="39" s="1"/>
  <c r="X16" i="39"/>
  <c r="X130" i="39" s="1"/>
  <c r="S55" i="39"/>
  <c r="S52" i="39" s="1"/>
  <c r="S132" i="39" s="1"/>
  <c r="C74" i="40"/>
  <c r="AE74" i="40" s="1"/>
  <c r="N74" i="40"/>
  <c r="V74" i="40"/>
  <c r="F102" i="40"/>
  <c r="F139" i="40" s="1"/>
  <c r="I106" i="40"/>
  <c r="I140" i="40" s="1"/>
  <c r="Q106" i="40"/>
  <c r="Q140" i="40" s="1"/>
  <c r="F8" i="41"/>
  <c r="K8" i="41"/>
  <c r="S8" i="41"/>
  <c r="H13" i="41"/>
  <c r="R59" i="41"/>
  <c r="R133" i="41" s="1"/>
  <c r="S61" i="1"/>
  <c r="S93" i="1"/>
  <c r="M38" i="3"/>
  <c r="Y8" i="5"/>
  <c r="D13" i="5"/>
  <c r="J13" i="5"/>
  <c r="V13" i="5"/>
  <c r="U61" i="5"/>
  <c r="U59" i="5" s="1"/>
  <c r="U133" i="5" s="1"/>
  <c r="E61" i="5"/>
  <c r="E59" i="5" s="1"/>
  <c r="E133" i="5" s="1"/>
  <c r="Q106" i="5"/>
  <c r="X8" i="1"/>
  <c r="H8" i="1"/>
  <c r="G38" i="1"/>
  <c r="L49" i="1"/>
  <c r="Y49" i="1"/>
  <c r="M49" i="1"/>
  <c r="D55" i="1"/>
  <c r="D52" i="1" s="1"/>
  <c r="D132" i="1" s="1"/>
  <c r="P61" i="1"/>
  <c r="P59" i="1" s="1"/>
  <c r="P133" i="1" s="1"/>
  <c r="X69" i="1"/>
  <c r="T69" i="1"/>
  <c r="E74" i="1"/>
  <c r="F74" i="1"/>
  <c r="D93" i="1"/>
  <c r="D90" i="1" s="1"/>
  <c r="E102" i="1"/>
  <c r="U102" i="1"/>
  <c r="V102" i="1"/>
  <c r="W106" i="1"/>
  <c r="Z106" i="1"/>
  <c r="J112" i="1"/>
  <c r="H144" i="40"/>
  <c r="L8" i="40"/>
  <c r="L7" i="40" s="1"/>
  <c r="L129" i="40" s="1"/>
  <c r="T8" i="40"/>
  <c r="T7" i="40" s="1"/>
  <c r="T129" i="40" s="1"/>
  <c r="X8" i="40"/>
  <c r="X7" i="40" s="1"/>
  <c r="X129" i="40" s="1"/>
  <c r="G13" i="40"/>
  <c r="K13" i="40"/>
  <c r="K7" i="40" s="1"/>
  <c r="K129" i="40" s="1"/>
  <c r="O13" i="40"/>
  <c r="S13" i="40"/>
  <c r="W13" i="40"/>
  <c r="G49" i="41"/>
  <c r="O49" i="41"/>
  <c r="Y34" i="41"/>
  <c r="Y30" i="41" s="1"/>
  <c r="Y131" i="41" s="1"/>
  <c r="G138" i="41"/>
  <c r="K34" i="39"/>
  <c r="K30" i="39" s="1"/>
  <c r="K131" i="39" s="1"/>
  <c r="O34" i="39"/>
  <c r="O30" i="39" s="1"/>
  <c r="O131" i="39" s="1"/>
  <c r="S34" i="39"/>
  <c r="S30" i="39" s="1"/>
  <c r="S131" i="39" s="1"/>
  <c r="F38" i="39"/>
  <c r="F34" i="39" s="1"/>
  <c r="J38" i="39"/>
  <c r="J34" i="39" s="1"/>
  <c r="N38" i="39"/>
  <c r="N34" i="39" s="1"/>
  <c r="R38" i="39"/>
  <c r="V38" i="39"/>
  <c r="V34" i="39" s="1"/>
  <c r="Z38" i="39"/>
  <c r="Z34" i="39" s="1"/>
  <c r="F49" i="39"/>
  <c r="J49" i="39"/>
  <c r="N49" i="39"/>
  <c r="R49" i="39"/>
  <c r="V49" i="39"/>
  <c r="Z49" i="39"/>
  <c r="H61" i="39"/>
  <c r="H59" i="39" s="1"/>
  <c r="H133" i="39" s="1"/>
  <c r="L61" i="39"/>
  <c r="L59" i="39" s="1"/>
  <c r="L133" i="39" s="1"/>
  <c r="P61" i="39"/>
  <c r="P59" i="39" s="1"/>
  <c r="P133" i="39" s="1"/>
  <c r="T61" i="39"/>
  <c r="T59" i="39" s="1"/>
  <c r="T133" i="39" s="1"/>
  <c r="X61" i="39"/>
  <c r="X59" i="39" s="1"/>
  <c r="X133" i="39" s="1"/>
  <c r="T83" i="39"/>
  <c r="T80" i="39" s="1"/>
  <c r="G93" i="39"/>
  <c r="G90" i="39" s="1"/>
  <c r="K93" i="39"/>
  <c r="K90" i="39" s="1"/>
  <c r="O93" i="39"/>
  <c r="O90" i="39" s="1"/>
  <c r="S93" i="39"/>
  <c r="S90" i="39" s="1"/>
  <c r="W93" i="39"/>
  <c r="W90" i="39" s="1"/>
  <c r="J93" i="39"/>
  <c r="J90" i="39" s="1"/>
  <c r="N93" i="39"/>
  <c r="N90" i="39" s="1"/>
  <c r="R93" i="39"/>
  <c r="V93" i="39"/>
  <c r="V90" i="39" s="1"/>
  <c r="Z93" i="39"/>
  <c r="Z90" i="39" s="1"/>
  <c r="E93" i="39"/>
  <c r="E90" i="39" s="1"/>
  <c r="I93" i="39"/>
  <c r="I90" i="39" s="1"/>
  <c r="M93" i="39"/>
  <c r="M90" i="39" s="1"/>
  <c r="Q93" i="39"/>
  <c r="Q90" i="39" s="1"/>
  <c r="U93" i="39"/>
  <c r="Y93" i="39"/>
  <c r="Y90" i="39" s="1"/>
  <c r="H93" i="39"/>
  <c r="H90" i="39" s="1"/>
  <c r="F102" i="39"/>
  <c r="F139" i="39" s="1"/>
  <c r="J102" i="39"/>
  <c r="J101" i="39" s="1"/>
  <c r="J162" i="39" s="1"/>
  <c r="N102" i="39"/>
  <c r="R102" i="39"/>
  <c r="V102" i="39"/>
  <c r="V139" i="39" s="1"/>
  <c r="Z102" i="39"/>
  <c r="D106" i="39"/>
  <c r="D140" i="39" s="1"/>
  <c r="H106" i="39"/>
  <c r="H140" i="39" s="1"/>
  <c r="H138" i="39" s="1"/>
  <c r="P106" i="39"/>
  <c r="P140" i="39" s="1"/>
  <c r="T106" i="39"/>
  <c r="T140" i="39" s="1"/>
  <c r="X106" i="39"/>
  <c r="X140" i="39" s="1"/>
  <c r="X138" i="39" s="1"/>
  <c r="C8" i="40"/>
  <c r="AE8" i="40" s="1"/>
  <c r="G8" i="40"/>
  <c r="U8" i="40"/>
  <c r="Y8" i="40"/>
  <c r="Y7" i="40" s="1"/>
  <c r="W102" i="40"/>
  <c r="W139" i="40" s="1"/>
  <c r="W138" i="40" s="1"/>
  <c r="N69" i="41"/>
  <c r="U74" i="41"/>
  <c r="M138" i="40"/>
  <c r="G68" i="41"/>
  <c r="G8" i="39"/>
  <c r="G7" i="39" s="1"/>
  <c r="G129" i="39" s="1"/>
  <c r="K8" i="39"/>
  <c r="K7" i="39" s="1"/>
  <c r="K129" i="39" s="1"/>
  <c r="O8" i="39"/>
  <c r="O7" i="39" s="1"/>
  <c r="S8" i="39"/>
  <c r="S7" i="39" s="1"/>
  <c r="W8" i="39"/>
  <c r="W7" i="39" s="1"/>
  <c r="W129" i="39" s="1"/>
  <c r="D35" i="39"/>
  <c r="H35" i="39"/>
  <c r="L35" i="39"/>
  <c r="P35" i="39"/>
  <c r="T35" i="39"/>
  <c r="D38" i="39"/>
  <c r="H38" i="39"/>
  <c r="L38" i="39"/>
  <c r="P38" i="39"/>
  <c r="T38" i="39"/>
  <c r="X38" i="39"/>
  <c r="X34" i="39" s="1"/>
  <c r="X30" i="39" s="1"/>
  <c r="X131" i="39" s="1"/>
  <c r="H49" i="39"/>
  <c r="P49" i="39"/>
  <c r="X49" i="39"/>
  <c r="E55" i="39"/>
  <c r="E52" i="39" s="1"/>
  <c r="E132" i="39" s="1"/>
  <c r="I55" i="39"/>
  <c r="I52" i="39" s="1"/>
  <c r="I132" i="39" s="1"/>
  <c r="M55" i="39"/>
  <c r="M52" i="39" s="1"/>
  <c r="M132" i="39" s="1"/>
  <c r="U55" i="39"/>
  <c r="U52" i="39" s="1"/>
  <c r="U132" i="39" s="1"/>
  <c r="Y55" i="39"/>
  <c r="Y52" i="39" s="1"/>
  <c r="Y132" i="39" s="1"/>
  <c r="G74" i="39"/>
  <c r="K74" i="39"/>
  <c r="O74" i="39"/>
  <c r="S74" i="39"/>
  <c r="W74" i="39"/>
  <c r="K83" i="39"/>
  <c r="K80" i="39" s="1"/>
  <c r="W83" i="39"/>
  <c r="W80" i="39" s="1"/>
  <c r="X93" i="39"/>
  <c r="X90" i="39" s="1"/>
  <c r="F106" i="39"/>
  <c r="F140" i="39" s="1"/>
  <c r="N106" i="39"/>
  <c r="N140" i="39" s="1"/>
  <c r="R106" i="39"/>
  <c r="R140" i="39" s="1"/>
  <c r="V106" i="39"/>
  <c r="V140" i="39" s="1"/>
  <c r="Z106" i="39"/>
  <c r="Z140" i="39" s="1"/>
  <c r="O49" i="40"/>
  <c r="Z93" i="40"/>
  <c r="Z90" i="40" s="1"/>
  <c r="X52" i="41"/>
  <c r="X132" i="41" s="1"/>
  <c r="O55" i="41"/>
  <c r="O52" i="41" s="1"/>
  <c r="O132" i="41" s="1"/>
  <c r="S55" i="41"/>
  <c r="S52" i="41" s="1"/>
  <c r="S132" i="41" s="1"/>
  <c r="W55" i="41"/>
  <c r="W52" i="41" s="1"/>
  <c r="W132" i="41" s="1"/>
  <c r="N55" i="41"/>
  <c r="N52" i="41" s="1"/>
  <c r="N132" i="41" s="1"/>
  <c r="R55" i="41"/>
  <c r="R52" i="41" s="1"/>
  <c r="F61" i="41"/>
  <c r="F59" i="41" s="1"/>
  <c r="F133" i="41" s="1"/>
  <c r="V61" i="41"/>
  <c r="V59" i="41" s="1"/>
  <c r="V133" i="41" s="1"/>
  <c r="Z61" i="41"/>
  <c r="Z59" i="41" s="1"/>
  <c r="Z133" i="41" s="1"/>
  <c r="S69" i="41"/>
  <c r="S68" i="41" s="1"/>
  <c r="W69" i="41"/>
  <c r="W68" i="41" s="1"/>
  <c r="H106" i="41"/>
  <c r="H140" i="41" s="1"/>
  <c r="L106" i="41"/>
  <c r="L140" i="41" s="1"/>
  <c r="P106" i="41"/>
  <c r="P140" i="41" s="1"/>
  <c r="T106" i="41"/>
  <c r="T140" i="41" s="1"/>
  <c r="X106" i="41"/>
  <c r="X140" i="41" s="1"/>
  <c r="L165" i="41"/>
  <c r="I144" i="39"/>
  <c r="I8" i="40"/>
  <c r="I7" i="40" s="1"/>
  <c r="I129" i="40" s="1"/>
  <c r="W8" i="40"/>
  <c r="J8" i="40"/>
  <c r="J7" i="40" s="1"/>
  <c r="J129" i="40" s="1"/>
  <c r="S16" i="40"/>
  <c r="S130" i="40" s="1"/>
  <c r="P59" i="40"/>
  <c r="P133" i="40" s="1"/>
  <c r="D69" i="40"/>
  <c r="D68" i="40" s="1"/>
  <c r="D67" i="40" s="1"/>
  <c r="D135" i="40" s="1"/>
  <c r="P69" i="40"/>
  <c r="W68" i="40"/>
  <c r="O69" i="40"/>
  <c r="O68" i="40" s="1"/>
  <c r="N69" i="40"/>
  <c r="E74" i="40"/>
  <c r="I74" i="40"/>
  <c r="G80" i="40"/>
  <c r="R93" i="40"/>
  <c r="R90" i="40" s="1"/>
  <c r="X90" i="40"/>
  <c r="P102" i="40"/>
  <c r="P139" i="40" s="1"/>
  <c r="P138" i="40" s="1"/>
  <c r="N8" i="41"/>
  <c r="N7" i="41" s="1"/>
  <c r="N129" i="41" s="1"/>
  <c r="X8" i="41"/>
  <c r="D38" i="41"/>
  <c r="H38" i="41"/>
  <c r="L38" i="41"/>
  <c r="L34" i="41" s="1"/>
  <c r="S38" i="41"/>
  <c r="S34" i="41" s="1"/>
  <c r="S30" i="41" s="1"/>
  <c r="S131" i="41" s="1"/>
  <c r="H49" i="41"/>
  <c r="P49" i="41"/>
  <c r="T49" i="41"/>
  <c r="X49" i="41"/>
  <c r="D52" i="41"/>
  <c r="D132" i="41" s="1"/>
  <c r="V52" i="41"/>
  <c r="V132" i="41" s="1"/>
  <c r="Y52" i="41"/>
  <c r="Y132" i="41" s="1"/>
  <c r="P55" i="41"/>
  <c r="P52" i="41" s="1"/>
  <c r="P132" i="41" s="1"/>
  <c r="J61" i="41"/>
  <c r="J59" i="41" s="1"/>
  <c r="J133" i="41" s="1"/>
  <c r="H69" i="41"/>
  <c r="L69" i="41"/>
  <c r="L68" i="41" s="1"/>
  <c r="L67" i="41" s="1"/>
  <c r="L135" i="41" s="1"/>
  <c r="T69" i="41"/>
  <c r="X69" i="41"/>
  <c r="X68" i="41" s="1"/>
  <c r="D83" i="41"/>
  <c r="D80" i="41" s="1"/>
  <c r="H83" i="41"/>
  <c r="H93" i="41"/>
  <c r="H90" i="41" s="1"/>
  <c r="K102" i="41"/>
  <c r="K139" i="41" s="1"/>
  <c r="K138" i="41" s="1"/>
  <c r="W102" i="41"/>
  <c r="W139" i="41" s="1"/>
  <c r="E106" i="41"/>
  <c r="E140" i="41" s="1"/>
  <c r="E138" i="41" s="1"/>
  <c r="M106" i="41"/>
  <c r="M140" i="41" s="1"/>
  <c r="M138" i="41" s="1"/>
  <c r="U106" i="41"/>
  <c r="U140" i="41" s="1"/>
  <c r="S8" i="1"/>
  <c r="R106" i="1"/>
  <c r="O112" i="39"/>
  <c r="S144" i="39"/>
  <c r="G16" i="40"/>
  <c r="G130" i="40" s="1"/>
  <c r="K16" i="40"/>
  <c r="K130" i="40" s="1"/>
  <c r="O16" i="40"/>
  <c r="O130" i="40" s="1"/>
  <c r="W16" i="40"/>
  <c r="W130" i="40" s="1"/>
  <c r="N16" i="40"/>
  <c r="N130" i="40" s="1"/>
  <c r="R16" i="40"/>
  <c r="R130" i="40" s="1"/>
  <c r="Q16" i="40"/>
  <c r="Q130" i="40" s="1"/>
  <c r="P35" i="40"/>
  <c r="K38" i="40"/>
  <c r="W38" i="40"/>
  <c r="W34" i="40" s="1"/>
  <c r="W30" i="40" s="1"/>
  <c r="W131" i="40" s="1"/>
  <c r="P55" i="40"/>
  <c r="P52" i="40" s="1"/>
  <c r="P132" i="40" s="1"/>
  <c r="Y59" i="40"/>
  <c r="Y133" i="40" s="1"/>
  <c r="I61" i="40"/>
  <c r="I59" i="40" s="1"/>
  <c r="I133" i="40" s="1"/>
  <c r="X69" i="40"/>
  <c r="T74" i="40"/>
  <c r="X74" i="40"/>
  <c r="I93" i="40"/>
  <c r="I90" i="40" s="1"/>
  <c r="Q93" i="40"/>
  <c r="Q90" i="40" s="1"/>
  <c r="O8" i="41"/>
  <c r="R35" i="41"/>
  <c r="R34" i="41" s="1"/>
  <c r="R30" i="41" s="1"/>
  <c r="R131" i="41" s="1"/>
  <c r="I35" i="41"/>
  <c r="F49" i="41"/>
  <c r="J49" i="41"/>
  <c r="N49" i="41"/>
  <c r="R49" i="41"/>
  <c r="E49" i="41"/>
  <c r="Q49" i="41"/>
  <c r="H59" i="41"/>
  <c r="H133" i="41" s="1"/>
  <c r="Z69" i="41"/>
  <c r="Z68" i="41" s="1"/>
  <c r="E69" i="41"/>
  <c r="M69" i="41"/>
  <c r="Q69" i="41"/>
  <c r="T74" i="41"/>
  <c r="E83" i="41"/>
  <c r="E80" i="41" s="1"/>
  <c r="S93" i="41"/>
  <c r="S90" i="41" s="1"/>
  <c r="Z93" i="41"/>
  <c r="Z90" i="41" s="1"/>
  <c r="D102" i="41"/>
  <c r="D139" i="41" s="1"/>
  <c r="C106" i="41"/>
  <c r="AE106" i="41" s="1"/>
  <c r="O106" i="41"/>
  <c r="O140" i="41" s="1"/>
  <c r="W106" i="41"/>
  <c r="W140" i="41" s="1"/>
  <c r="S93" i="5"/>
  <c r="S90" i="5" s="1"/>
  <c r="S38" i="1"/>
  <c r="G112" i="2"/>
  <c r="N168" i="2"/>
  <c r="Q112" i="2"/>
  <c r="S35" i="2"/>
  <c r="E49" i="2"/>
  <c r="G49" i="2"/>
  <c r="O145" i="2"/>
  <c r="V168" i="2"/>
  <c r="Q167" i="2"/>
  <c r="R145" i="2"/>
  <c r="W93" i="2"/>
  <c r="W90" i="2" s="1"/>
  <c r="M138" i="22"/>
  <c r="E38" i="1"/>
  <c r="X38" i="1"/>
  <c r="E167" i="2"/>
  <c r="H146" i="2"/>
  <c r="H144" i="2" s="1"/>
  <c r="N146" i="2"/>
  <c r="D112" i="2"/>
  <c r="F106" i="3"/>
  <c r="F140" i="3" s="1"/>
  <c r="H35" i="3"/>
  <c r="H13" i="3"/>
  <c r="Y38" i="3"/>
  <c r="U112" i="1"/>
  <c r="U146" i="1"/>
  <c r="S49" i="2"/>
  <c r="T49" i="2"/>
  <c r="Z102" i="2"/>
  <c r="Z139" i="2" s="1"/>
  <c r="N138" i="22"/>
  <c r="E8" i="2"/>
  <c r="E55" i="2"/>
  <c r="E52" i="2" s="1"/>
  <c r="E132" i="2" s="1"/>
  <c r="E83" i="2"/>
  <c r="X55" i="5"/>
  <c r="X52" i="5" s="1"/>
  <c r="X132" i="5" s="1"/>
  <c r="F74" i="5"/>
  <c r="T74" i="5"/>
  <c r="W74" i="5"/>
  <c r="Z93" i="5"/>
  <c r="Z90" i="5" s="1"/>
  <c r="K145" i="5"/>
  <c r="K144" i="5" s="1"/>
  <c r="C13" i="1"/>
  <c r="K13" i="1"/>
  <c r="Q16" i="1"/>
  <c r="Q130" i="1" s="1"/>
  <c r="D35" i="1"/>
  <c r="F49" i="1"/>
  <c r="K55" i="1"/>
  <c r="K52" i="1" s="1"/>
  <c r="K132" i="1" s="1"/>
  <c r="M55" i="1"/>
  <c r="M52" i="1" s="1"/>
  <c r="M132" i="1" s="1"/>
  <c r="M112" i="1"/>
  <c r="Z112" i="1"/>
  <c r="S13" i="1"/>
  <c r="S35" i="1"/>
  <c r="U13" i="3"/>
  <c r="O13" i="5"/>
  <c r="J38" i="1"/>
  <c r="Q166" i="2"/>
  <c r="C29" i="3"/>
  <c r="O112" i="2"/>
  <c r="X112" i="2"/>
  <c r="M134" i="22"/>
  <c r="Z167" i="2"/>
  <c r="D166" i="5"/>
  <c r="D165" i="5" s="1"/>
  <c r="Z167" i="5"/>
  <c r="M146" i="1"/>
  <c r="M165" i="1"/>
  <c r="F38" i="2"/>
  <c r="G13" i="2"/>
  <c r="G38" i="2"/>
  <c r="N106" i="2"/>
  <c r="N140" i="2" s="1"/>
  <c r="Q13" i="2"/>
  <c r="R49" i="2"/>
  <c r="D16" i="5"/>
  <c r="D130" i="5" s="1"/>
  <c r="D49" i="5"/>
  <c r="Z49" i="5"/>
  <c r="U55" i="5"/>
  <c r="U52" i="5" s="1"/>
  <c r="U132" i="5" s="1"/>
  <c r="M74" i="5"/>
  <c r="Z112" i="5"/>
  <c r="F112" i="5"/>
  <c r="M13" i="1"/>
  <c r="H35" i="1"/>
  <c r="M35" i="1"/>
  <c r="C49" i="1"/>
  <c r="G49" i="1"/>
  <c r="X49" i="1"/>
  <c r="R93" i="5"/>
  <c r="R90" i="5" s="1"/>
  <c r="E168" i="3"/>
  <c r="E147" i="3"/>
  <c r="K112" i="2"/>
  <c r="K146" i="2"/>
  <c r="K167" i="2"/>
  <c r="X147" i="2"/>
  <c r="X168" i="2"/>
  <c r="L35" i="5"/>
  <c r="C93" i="5"/>
  <c r="V166" i="5"/>
  <c r="V165" i="5" s="1"/>
  <c r="V145" i="5"/>
  <c r="W147" i="5"/>
  <c r="W168" i="5"/>
  <c r="N8" i="1"/>
  <c r="Q93" i="1"/>
  <c r="Q90" i="1" s="1"/>
  <c r="K93" i="1"/>
  <c r="K90" i="1" s="1"/>
  <c r="C27" i="3"/>
  <c r="AE27" i="3" s="1"/>
  <c r="C77" i="3"/>
  <c r="AE77" i="3" s="1"/>
  <c r="C38" i="39"/>
  <c r="AE38" i="39" s="1"/>
  <c r="I34" i="40"/>
  <c r="I30" i="40" s="1"/>
  <c r="I131" i="40" s="1"/>
  <c r="R139" i="40"/>
  <c r="R138" i="40" s="1"/>
  <c r="R101" i="40"/>
  <c r="R162" i="40" s="1"/>
  <c r="C8" i="41"/>
  <c r="AE8" i="41" s="1"/>
  <c r="T13" i="41"/>
  <c r="X13" i="41"/>
  <c r="X7" i="41" s="1"/>
  <c r="X129" i="41" s="1"/>
  <c r="L16" i="41"/>
  <c r="L130" i="41" s="1"/>
  <c r="S146" i="1"/>
  <c r="S112" i="1"/>
  <c r="S167" i="1"/>
  <c r="S165" i="1" s="1"/>
  <c r="V147" i="3"/>
  <c r="G168" i="2"/>
  <c r="M147" i="2"/>
  <c r="C11" i="3"/>
  <c r="AE11" i="3" s="1"/>
  <c r="V167" i="3"/>
  <c r="V146" i="3"/>
  <c r="E112" i="2"/>
  <c r="E166" i="2"/>
  <c r="J61" i="3"/>
  <c r="J59" i="3" s="1"/>
  <c r="J133" i="3" s="1"/>
  <c r="P69" i="3"/>
  <c r="Q168" i="2"/>
  <c r="Q147" i="2"/>
  <c r="U147" i="2"/>
  <c r="U168" i="2"/>
  <c r="W146" i="2"/>
  <c r="W167" i="2"/>
  <c r="L134" i="22"/>
  <c r="C102" i="5"/>
  <c r="AE102" i="5" s="1"/>
  <c r="X146" i="5"/>
  <c r="S69" i="2"/>
  <c r="C71" i="3"/>
  <c r="W93" i="5"/>
  <c r="W90" i="5" s="1"/>
  <c r="W166" i="5"/>
  <c r="W165" i="5" s="1"/>
  <c r="W145" i="5"/>
  <c r="Y146" i="5"/>
  <c r="Y144" i="5" s="1"/>
  <c r="Y167" i="5"/>
  <c r="X35" i="1"/>
  <c r="F38" i="1"/>
  <c r="P69" i="1"/>
  <c r="O74" i="1"/>
  <c r="M168" i="1"/>
  <c r="M147" i="1"/>
  <c r="P168" i="1"/>
  <c r="P147" i="1"/>
  <c r="R145" i="40"/>
  <c r="R144" i="40" s="1"/>
  <c r="J145" i="40"/>
  <c r="J144" i="40" s="1"/>
  <c r="Q52" i="39"/>
  <c r="Q132" i="39" s="1"/>
  <c r="L68" i="39"/>
  <c r="T68" i="39"/>
  <c r="T67" i="39" s="1"/>
  <c r="V145" i="39"/>
  <c r="V144" i="39" s="1"/>
  <c r="V112" i="39"/>
  <c r="Q146" i="39"/>
  <c r="Q144" i="39" s="1"/>
  <c r="Q112" i="39"/>
  <c r="I168" i="39"/>
  <c r="I147" i="39"/>
  <c r="D55" i="40"/>
  <c r="D52" i="40" s="1"/>
  <c r="D132" i="40" s="1"/>
  <c r="K80" i="40"/>
  <c r="D93" i="40"/>
  <c r="D90" i="40" s="1"/>
  <c r="C137" i="40"/>
  <c r="AE137" i="40" s="1"/>
  <c r="E106" i="40"/>
  <c r="E140" i="40" s="1"/>
  <c r="G166" i="40"/>
  <c r="G165" i="40" s="1"/>
  <c r="G145" i="40"/>
  <c r="O145" i="40"/>
  <c r="O112" i="40"/>
  <c r="C147" i="40"/>
  <c r="AE147" i="40" s="1"/>
  <c r="T8" i="41"/>
  <c r="D16" i="41"/>
  <c r="D130" i="41" s="1"/>
  <c r="E16" i="41"/>
  <c r="E130" i="41" s="1"/>
  <c r="M16" i="41"/>
  <c r="M130" i="41" s="1"/>
  <c r="U16" i="41"/>
  <c r="U130" i="41" s="1"/>
  <c r="D69" i="41"/>
  <c r="D68" i="41" s="1"/>
  <c r="D67" i="41" s="1"/>
  <c r="D135" i="41" s="1"/>
  <c r="C93" i="41"/>
  <c r="AE93" i="41" s="1"/>
  <c r="R112" i="1"/>
  <c r="R145" i="1"/>
  <c r="R144" i="1" s="1"/>
  <c r="D139" i="39"/>
  <c r="D138" i="39" s="1"/>
  <c r="Q147" i="3"/>
  <c r="H165" i="39"/>
  <c r="H147" i="39"/>
  <c r="O147" i="2"/>
  <c r="X146" i="2"/>
  <c r="X144" i="2" s="1"/>
  <c r="C64" i="3"/>
  <c r="AE64" i="3" s="1"/>
  <c r="G102" i="3"/>
  <c r="G139" i="3" s="1"/>
  <c r="N102" i="3"/>
  <c r="N139" i="3" s="1"/>
  <c r="S166" i="2"/>
  <c r="S165" i="2" s="1"/>
  <c r="H168" i="5"/>
  <c r="Y112" i="5"/>
  <c r="N166" i="1"/>
  <c r="I6" i="22"/>
  <c r="I4" i="22" s="1"/>
  <c r="V127" i="22"/>
  <c r="E165" i="22"/>
  <c r="C166" i="22"/>
  <c r="G61" i="2"/>
  <c r="G59" i="2" s="1"/>
  <c r="G133" i="2" s="1"/>
  <c r="G69" i="2"/>
  <c r="H69" i="2"/>
  <c r="H74" i="2"/>
  <c r="H102" i="2"/>
  <c r="H139" i="2" s="1"/>
  <c r="N102" i="2"/>
  <c r="N139" i="2" s="1"/>
  <c r="Q106" i="2"/>
  <c r="Q140" i="2" s="1"/>
  <c r="R112" i="2"/>
  <c r="R146" i="2"/>
  <c r="L8" i="5"/>
  <c r="N13" i="5"/>
  <c r="Z13" i="5"/>
  <c r="G16" i="5"/>
  <c r="G130" i="5" s="1"/>
  <c r="K55" i="5"/>
  <c r="K52" i="5" s="1"/>
  <c r="K132" i="5" s="1"/>
  <c r="G93" i="5"/>
  <c r="G90" i="5" s="1"/>
  <c r="E106" i="5"/>
  <c r="M145" i="5"/>
  <c r="M144" i="5" s="1"/>
  <c r="M112" i="5"/>
  <c r="P168" i="5"/>
  <c r="P147" i="5"/>
  <c r="V16" i="1"/>
  <c r="V130" i="1" s="1"/>
  <c r="L35" i="1"/>
  <c r="N61" i="1"/>
  <c r="N59" i="1" s="1"/>
  <c r="N133" i="1" s="1"/>
  <c r="D69" i="1"/>
  <c r="D68" i="1" s="1"/>
  <c r="N69" i="1"/>
  <c r="P74" i="1"/>
  <c r="D83" i="1"/>
  <c r="D80" i="1" s="1"/>
  <c r="T93" i="1"/>
  <c r="T90" i="1" s="1"/>
  <c r="M102" i="1"/>
  <c r="I102" i="1"/>
  <c r="V166" i="1"/>
  <c r="V145" i="1"/>
  <c r="F112" i="1"/>
  <c r="F166" i="1"/>
  <c r="N112" i="1"/>
  <c r="V167" i="1"/>
  <c r="V146" i="1"/>
  <c r="Y167" i="1"/>
  <c r="Y146" i="1"/>
  <c r="Y144" i="1" s="1"/>
  <c r="C168" i="40"/>
  <c r="AE168" i="40" s="1"/>
  <c r="Z166" i="40"/>
  <c r="E165" i="41"/>
  <c r="C35" i="40"/>
  <c r="AE35" i="40" s="1"/>
  <c r="J112" i="40"/>
  <c r="V7" i="41"/>
  <c r="V129" i="41" s="1"/>
  <c r="C8" i="39"/>
  <c r="AE8" i="39" s="1"/>
  <c r="V7" i="39"/>
  <c r="V129" i="39" s="1"/>
  <c r="Z7" i="39"/>
  <c r="Z129" i="39" s="1"/>
  <c r="M34" i="39"/>
  <c r="M30" i="39" s="1"/>
  <c r="M131" i="39" s="1"/>
  <c r="V52" i="39"/>
  <c r="V132" i="39" s="1"/>
  <c r="G83" i="39"/>
  <c r="G80" i="39" s="1"/>
  <c r="O83" i="39"/>
  <c r="O80" i="39" s="1"/>
  <c r="O79" i="39" s="1"/>
  <c r="O136" i="39" s="1"/>
  <c r="S83" i="39"/>
  <c r="S80" i="39" s="1"/>
  <c r="S79" i="39" s="1"/>
  <c r="S136" i="39" s="1"/>
  <c r="F83" i="39"/>
  <c r="F80" i="39" s="1"/>
  <c r="F79" i="39" s="1"/>
  <c r="F136" i="39" s="1"/>
  <c r="J83" i="39"/>
  <c r="J80" i="39" s="1"/>
  <c r="N83" i="39"/>
  <c r="N80" i="39" s="1"/>
  <c r="R83" i="39"/>
  <c r="R80" i="39" s="1"/>
  <c r="V83" i="39"/>
  <c r="V80" i="39" s="1"/>
  <c r="V79" i="39" s="1"/>
  <c r="V136" i="39" s="1"/>
  <c r="E83" i="39"/>
  <c r="E80" i="39" s="1"/>
  <c r="M83" i="39"/>
  <c r="Q83" i="39"/>
  <c r="Q80" i="39" s="1"/>
  <c r="Y83" i="39"/>
  <c r="Y80" i="39" s="1"/>
  <c r="C102" i="39"/>
  <c r="AE102" i="39" s="1"/>
  <c r="G102" i="39"/>
  <c r="K102" i="39"/>
  <c r="O102" i="39"/>
  <c r="O139" i="39" s="1"/>
  <c r="O138" i="39" s="1"/>
  <c r="S102" i="39"/>
  <c r="S139" i="39" s="1"/>
  <c r="W102" i="39"/>
  <c r="E106" i="39"/>
  <c r="E140" i="39" s="1"/>
  <c r="E138" i="39" s="1"/>
  <c r="I106" i="39"/>
  <c r="I140" i="39" s="1"/>
  <c r="I138" i="39" s="1"/>
  <c r="M106" i="39"/>
  <c r="M101" i="39" s="1"/>
  <c r="M162" i="39" s="1"/>
  <c r="Q106" i="39"/>
  <c r="Q140" i="39" s="1"/>
  <c r="Q138" i="39" s="1"/>
  <c r="U106" i="39"/>
  <c r="U140" i="39" s="1"/>
  <c r="Y106" i="39"/>
  <c r="Y140" i="39" s="1"/>
  <c r="Y138" i="39" s="1"/>
  <c r="G145" i="39"/>
  <c r="G144" i="39" s="1"/>
  <c r="G166" i="39"/>
  <c r="G165" i="39" s="1"/>
  <c r="K112" i="39"/>
  <c r="K166" i="39"/>
  <c r="K165" i="39" s="1"/>
  <c r="K145" i="39"/>
  <c r="K144" i="39" s="1"/>
  <c r="W145" i="39"/>
  <c r="W144" i="39" s="1"/>
  <c r="W166" i="39"/>
  <c r="W165" i="39" s="1"/>
  <c r="J167" i="39"/>
  <c r="J165" i="39" s="1"/>
  <c r="J146" i="39"/>
  <c r="N146" i="39"/>
  <c r="N167" i="39"/>
  <c r="Z146" i="39"/>
  <c r="Z167" i="39"/>
  <c r="V16" i="40"/>
  <c r="V130" i="40" s="1"/>
  <c r="Z16" i="40"/>
  <c r="Z130" i="40" s="1"/>
  <c r="E16" i="40"/>
  <c r="E130" i="40" s="1"/>
  <c r="M16" i="40"/>
  <c r="M130" i="40" s="1"/>
  <c r="Y16" i="40"/>
  <c r="Y130" i="40" s="1"/>
  <c r="H35" i="40"/>
  <c r="H34" i="40" s="1"/>
  <c r="H30" i="40" s="1"/>
  <c r="H131" i="40" s="1"/>
  <c r="X35" i="40"/>
  <c r="X34" i="40" s="1"/>
  <c r="E55" i="40"/>
  <c r="E52" i="40" s="1"/>
  <c r="E132" i="40" s="1"/>
  <c r="I55" i="40"/>
  <c r="C61" i="40"/>
  <c r="AE61" i="40" s="1"/>
  <c r="O83" i="40"/>
  <c r="O80" i="40" s="1"/>
  <c r="W83" i="40"/>
  <c r="W80" i="40" s="1"/>
  <c r="F83" i="40"/>
  <c r="F80" i="40" s="1"/>
  <c r="J83" i="40"/>
  <c r="J80" i="40" s="1"/>
  <c r="N83" i="40"/>
  <c r="N80" i="40" s="1"/>
  <c r="R83" i="40"/>
  <c r="R80" i="40" s="1"/>
  <c r="E83" i="40"/>
  <c r="E80" i="40" s="1"/>
  <c r="I83" i="40"/>
  <c r="I80" i="40" s="1"/>
  <c r="E93" i="40"/>
  <c r="E90" i="40" s="1"/>
  <c r="T93" i="40"/>
  <c r="T90" i="40" s="1"/>
  <c r="F106" i="40"/>
  <c r="D166" i="40"/>
  <c r="D145" i="40"/>
  <c r="D146" i="40"/>
  <c r="D167" i="40"/>
  <c r="P165" i="40"/>
  <c r="E8" i="41"/>
  <c r="Q8" i="41"/>
  <c r="Q7" i="41" s="1"/>
  <c r="Q129" i="41" s="1"/>
  <c r="Y8" i="41"/>
  <c r="Y7" i="41" s="1"/>
  <c r="Y129" i="41" s="1"/>
  <c r="T16" i="41"/>
  <c r="T130" i="41" s="1"/>
  <c r="X16" i="41"/>
  <c r="X130" i="41" s="1"/>
  <c r="G16" i="41"/>
  <c r="G130" i="41" s="1"/>
  <c r="K16" i="41"/>
  <c r="K130" i="41" s="1"/>
  <c r="O16" i="41"/>
  <c r="O130" i="41" s="1"/>
  <c r="W16" i="41"/>
  <c r="W130" i="41" s="1"/>
  <c r="J16" i="41"/>
  <c r="J130" i="41" s="1"/>
  <c r="N16" i="41"/>
  <c r="N130" i="41" s="1"/>
  <c r="V16" i="41"/>
  <c r="V130" i="41" s="1"/>
  <c r="Z16" i="41"/>
  <c r="Z130" i="41" s="1"/>
  <c r="Q35" i="41"/>
  <c r="N38" i="41"/>
  <c r="N34" i="41" s="1"/>
  <c r="C55" i="41"/>
  <c r="AE55" i="41" s="1"/>
  <c r="J55" i="41"/>
  <c r="J52" i="41" s="1"/>
  <c r="J132" i="41" s="1"/>
  <c r="T55" i="41"/>
  <c r="T52" i="41" s="1"/>
  <c r="T132" i="41" s="1"/>
  <c r="I69" i="41"/>
  <c r="C166" i="41"/>
  <c r="AE166" i="41" s="1"/>
  <c r="G166" i="41"/>
  <c r="G165" i="41" s="1"/>
  <c r="G112" i="41"/>
  <c r="G145" i="41"/>
  <c r="G144" i="41" s="1"/>
  <c r="O166" i="41"/>
  <c r="O165" i="41" s="1"/>
  <c r="O112" i="41"/>
  <c r="O145" i="41"/>
  <c r="W166" i="41"/>
  <c r="W165" i="41" s="1"/>
  <c r="W112" i="41"/>
  <c r="W145" i="41"/>
  <c r="W144" i="41" s="1"/>
  <c r="F167" i="41"/>
  <c r="F146" i="41"/>
  <c r="J167" i="41"/>
  <c r="J146" i="41"/>
  <c r="R167" i="41"/>
  <c r="R146" i="41"/>
  <c r="M168" i="41"/>
  <c r="M147" i="41"/>
  <c r="U168" i="41"/>
  <c r="U147" i="41"/>
  <c r="Y168" i="41"/>
  <c r="Y147" i="41"/>
  <c r="R166" i="5"/>
  <c r="R165" i="5" s="1"/>
  <c r="R112" i="5"/>
  <c r="R145" i="5"/>
  <c r="D168" i="2"/>
  <c r="D147" i="2"/>
  <c r="J166" i="3"/>
  <c r="J165" i="3" s="1"/>
  <c r="J112" i="3"/>
  <c r="N112" i="2"/>
  <c r="N145" i="2"/>
  <c r="P167" i="3"/>
  <c r="P146" i="3"/>
  <c r="S168" i="3"/>
  <c r="S147" i="3"/>
  <c r="C14" i="2"/>
  <c r="C14" i="3"/>
  <c r="C16" i="39"/>
  <c r="AE16" i="39" s="1"/>
  <c r="T52" i="39"/>
  <c r="T132" i="39" s="1"/>
  <c r="C69" i="39"/>
  <c r="AE69" i="39" s="1"/>
  <c r="C93" i="39"/>
  <c r="AE93" i="39" s="1"/>
  <c r="C16" i="40"/>
  <c r="AE16" i="40" s="1"/>
  <c r="J16" i="40"/>
  <c r="J130" i="40" s="1"/>
  <c r="Y52" i="40"/>
  <c r="Y132" i="40" s="1"/>
  <c r="L101" i="40"/>
  <c r="L162" i="40" s="1"/>
  <c r="L139" i="40"/>
  <c r="L138" i="40" s="1"/>
  <c r="N165" i="40"/>
  <c r="V166" i="40"/>
  <c r="V165" i="40" s="1"/>
  <c r="V145" i="40"/>
  <c r="V144" i="40" s="1"/>
  <c r="P16" i="41"/>
  <c r="P130" i="41" s="1"/>
  <c r="H68" i="39"/>
  <c r="D168" i="39"/>
  <c r="U112" i="3"/>
  <c r="L147" i="39"/>
  <c r="F146" i="2"/>
  <c r="I146" i="2"/>
  <c r="C50" i="3"/>
  <c r="AE50" i="3" s="1"/>
  <c r="C28" i="3"/>
  <c r="AE28" i="3" s="1"/>
  <c r="E147" i="2"/>
  <c r="E168" i="2"/>
  <c r="I145" i="2"/>
  <c r="I166" i="2"/>
  <c r="I165" i="2" s="1"/>
  <c r="U112" i="2"/>
  <c r="U166" i="2"/>
  <c r="U165" i="2" s="1"/>
  <c r="V49" i="3"/>
  <c r="S112" i="2"/>
  <c r="H146" i="5"/>
  <c r="H144" i="5" s="1"/>
  <c r="C17" i="2"/>
  <c r="C17" i="3"/>
  <c r="C24" i="2"/>
  <c r="AE24" i="2" s="1"/>
  <c r="C24" i="3"/>
  <c r="AE24" i="3" s="1"/>
  <c r="C76" i="3"/>
  <c r="C94" i="2"/>
  <c r="AE94" i="2" s="1"/>
  <c r="C94" i="3"/>
  <c r="AE94" i="3" s="1"/>
  <c r="C98" i="3"/>
  <c r="C146" i="5"/>
  <c r="C167" i="5"/>
  <c r="P146" i="5"/>
  <c r="P167" i="5"/>
  <c r="U146" i="5"/>
  <c r="U144" i="5" s="1"/>
  <c r="U167" i="5"/>
  <c r="K74" i="1"/>
  <c r="N93" i="1"/>
  <c r="N90" i="1" s="1"/>
  <c r="C112" i="1"/>
  <c r="C145" i="1"/>
  <c r="J168" i="1"/>
  <c r="J147" i="1"/>
  <c r="Z145" i="40"/>
  <c r="Z144" i="40" s="1"/>
  <c r="C49" i="39"/>
  <c r="AE49" i="39" s="1"/>
  <c r="X68" i="39"/>
  <c r="U90" i="39"/>
  <c r="C141" i="39"/>
  <c r="AE141" i="39" s="1"/>
  <c r="F145" i="39"/>
  <c r="F144" i="39" s="1"/>
  <c r="F166" i="39"/>
  <c r="F165" i="39" s="1"/>
  <c r="E146" i="39"/>
  <c r="E144" i="39" s="1"/>
  <c r="E167" i="39"/>
  <c r="E165" i="39" s="1"/>
  <c r="M168" i="39"/>
  <c r="M147" i="39"/>
  <c r="U168" i="39"/>
  <c r="U147" i="39"/>
  <c r="H8" i="40"/>
  <c r="T59" i="40"/>
  <c r="T133" i="40" s="1"/>
  <c r="Y16" i="41"/>
  <c r="Y130" i="41" s="1"/>
  <c r="C80" i="41"/>
  <c r="AE80" i="41" s="1"/>
  <c r="C61" i="39"/>
  <c r="AE61" i="39" s="1"/>
  <c r="C83" i="39"/>
  <c r="AE83" i="39" s="1"/>
  <c r="W112" i="3"/>
  <c r="T145" i="3"/>
  <c r="D145" i="2"/>
  <c r="D144" i="2" s="1"/>
  <c r="P112" i="2"/>
  <c r="C99" i="3"/>
  <c r="AE99" i="3" s="1"/>
  <c r="C63" i="3"/>
  <c r="AE63" i="3" s="1"/>
  <c r="C18" i="3"/>
  <c r="AE18" i="3" s="1"/>
  <c r="H112" i="3"/>
  <c r="H74" i="3"/>
  <c r="I166" i="3"/>
  <c r="I112" i="3"/>
  <c r="K168" i="3"/>
  <c r="K147" i="3"/>
  <c r="N168" i="3"/>
  <c r="N147" i="3"/>
  <c r="Y4" i="22"/>
  <c r="X168" i="1"/>
  <c r="T112" i="5"/>
  <c r="C43" i="2"/>
  <c r="AE43" i="2" s="1"/>
  <c r="C45" i="2"/>
  <c r="C45" i="3"/>
  <c r="C56" i="2"/>
  <c r="AE56" i="2" s="1"/>
  <c r="J49" i="5"/>
  <c r="C61" i="5"/>
  <c r="AE61" i="5" s="1"/>
  <c r="Q69" i="5"/>
  <c r="Z69" i="5"/>
  <c r="N69" i="5"/>
  <c r="G74" i="5"/>
  <c r="P74" i="5"/>
  <c r="X102" i="5"/>
  <c r="H106" i="5"/>
  <c r="C147" i="5"/>
  <c r="AE147" i="5" s="1"/>
  <c r="H55" i="1"/>
  <c r="H52" i="1" s="1"/>
  <c r="H132" i="1" s="1"/>
  <c r="Z55" i="1"/>
  <c r="Z52" i="1" s="1"/>
  <c r="Z132" i="1" s="1"/>
  <c r="J61" i="1"/>
  <c r="C61" i="1"/>
  <c r="AE61" i="1" s="1"/>
  <c r="K61" i="1"/>
  <c r="K59" i="1" s="1"/>
  <c r="K133" i="1" s="1"/>
  <c r="U61" i="1"/>
  <c r="U59" i="1" s="1"/>
  <c r="U133" i="1" s="1"/>
  <c r="E69" i="1"/>
  <c r="E68" i="1" s="1"/>
  <c r="M69" i="1"/>
  <c r="P166" i="1"/>
  <c r="P145" i="1"/>
  <c r="P144" i="1" s="1"/>
  <c r="C146" i="1"/>
  <c r="C167" i="1"/>
  <c r="F146" i="1"/>
  <c r="F167" i="1"/>
  <c r="C38" i="41"/>
  <c r="AE38" i="41" s="1"/>
  <c r="C69" i="40"/>
  <c r="AE69" i="40" s="1"/>
  <c r="V139" i="40"/>
  <c r="V138" i="40" s="1"/>
  <c r="J140" i="40"/>
  <c r="J101" i="40"/>
  <c r="J162" i="40" s="1"/>
  <c r="V112" i="40"/>
  <c r="C102" i="41"/>
  <c r="AE102" i="41" s="1"/>
  <c r="L16" i="39"/>
  <c r="L130" i="39" s="1"/>
  <c r="P16" i="39"/>
  <c r="P130" i="39" s="1"/>
  <c r="C55" i="39"/>
  <c r="AE55" i="39" s="1"/>
  <c r="G55" i="39"/>
  <c r="G52" i="39" s="1"/>
  <c r="G132" i="39" s="1"/>
  <c r="K55" i="39"/>
  <c r="K52" i="39" s="1"/>
  <c r="K132" i="39" s="1"/>
  <c r="O55" i="39"/>
  <c r="O52" i="39" s="1"/>
  <c r="O132" i="39" s="1"/>
  <c r="W55" i="39"/>
  <c r="W52" i="39" s="1"/>
  <c r="W132" i="39" s="1"/>
  <c r="J55" i="39"/>
  <c r="J52" i="39" s="1"/>
  <c r="J132" i="39" s="1"/>
  <c r="N55" i="39"/>
  <c r="N52" i="39" s="1"/>
  <c r="N132" i="39" s="1"/>
  <c r="Z55" i="39"/>
  <c r="Z52" i="39" s="1"/>
  <c r="Z132" i="39" s="1"/>
  <c r="C74" i="39"/>
  <c r="AE74" i="39" s="1"/>
  <c r="I80" i="39"/>
  <c r="M80" i="39"/>
  <c r="U80" i="39"/>
  <c r="F8" i="40"/>
  <c r="F7" i="40" s="1"/>
  <c r="F129" i="40" s="1"/>
  <c r="R8" i="40"/>
  <c r="K35" i="40"/>
  <c r="O35" i="40"/>
  <c r="O34" i="40" s="1"/>
  <c r="O30" i="40" s="1"/>
  <c r="O131" i="40" s="1"/>
  <c r="M52" i="40"/>
  <c r="M132" i="40" s="1"/>
  <c r="S69" i="40"/>
  <c r="S68" i="40" s="1"/>
  <c r="V69" i="40"/>
  <c r="Z74" i="40"/>
  <c r="H83" i="40"/>
  <c r="H80" i="40" s="1"/>
  <c r="L83" i="40"/>
  <c r="L80" i="40" s="1"/>
  <c r="P83" i="40"/>
  <c r="P80" i="40" s="1"/>
  <c r="T83" i="40"/>
  <c r="T80" i="40" s="1"/>
  <c r="X83" i="40"/>
  <c r="X80" i="40" s="1"/>
  <c r="L93" i="40"/>
  <c r="L90" i="40" s="1"/>
  <c r="C93" i="40"/>
  <c r="AE93" i="40" s="1"/>
  <c r="F93" i="40"/>
  <c r="F90" i="40" s="1"/>
  <c r="V93" i="40"/>
  <c r="K102" i="40"/>
  <c r="K139" i="40" s="1"/>
  <c r="Q145" i="40"/>
  <c r="Q144" i="40" s="1"/>
  <c r="Q112" i="40"/>
  <c r="Q166" i="40"/>
  <c r="Y166" i="40"/>
  <c r="Y145" i="40"/>
  <c r="Y144" i="40" s="1"/>
  <c r="E35" i="41"/>
  <c r="M35" i="41"/>
  <c r="O38" i="41"/>
  <c r="W38" i="41"/>
  <c r="L49" i="41"/>
  <c r="K55" i="41"/>
  <c r="K52" i="41" s="1"/>
  <c r="K132" i="41" s="1"/>
  <c r="X83" i="41"/>
  <c r="X80" i="41" s="1"/>
  <c r="Q93" i="41"/>
  <c r="Q90" i="41" s="1"/>
  <c r="T165" i="41"/>
  <c r="N61" i="41"/>
  <c r="N59" i="41" s="1"/>
  <c r="N133" i="41" s="1"/>
  <c r="I74" i="41"/>
  <c r="Y74" i="41"/>
  <c r="Y68" i="41" s="1"/>
  <c r="Y67" i="41" s="1"/>
  <c r="D93" i="41"/>
  <c r="D90" i="41" s="1"/>
  <c r="Y93" i="41"/>
  <c r="Y90" i="41" s="1"/>
  <c r="P93" i="41"/>
  <c r="P90" i="41" s="1"/>
  <c r="X93" i="41"/>
  <c r="X90" i="41" s="1"/>
  <c r="G93" i="41"/>
  <c r="G90" i="41" s="1"/>
  <c r="O93" i="41"/>
  <c r="O90" i="41" s="1"/>
  <c r="V93" i="41"/>
  <c r="V90" i="41" s="1"/>
  <c r="R13" i="5"/>
  <c r="S61" i="5"/>
  <c r="S59" i="5" s="1"/>
  <c r="S133" i="5" s="1"/>
  <c r="P144" i="39"/>
  <c r="P165" i="39"/>
  <c r="I13" i="3"/>
  <c r="C21" i="3"/>
  <c r="C57" i="3"/>
  <c r="G74" i="2"/>
  <c r="H49" i="2"/>
  <c r="K106" i="2"/>
  <c r="K140" i="2" s="1"/>
  <c r="N13" i="2"/>
  <c r="N35" i="2"/>
  <c r="O106" i="2"/>
  <c r="O140" i="2" s="1"/>
  <c r="P8" i="2"/>
  <c r="Q8" i="2"/>
  <c r="Q102" i="2"/>
  <c r="Q139" i="2" s="1"/>
  <c r="R55" i="2"/>
  <c r="R52" i="2" s="1"/>
  <c r="R132" i="2" s="1"/>
  <c r="C8" i="5"/>
  <c r="V8" i="5"/>
  <c r="K13" i="5"/>
  <c r="G13" i="5"/>
  <c r="D38" i="5"/>
  <c r="J38" i="5"/>
  <c r="V38" i="5"/>
  <c r="I38" i="5"/>
  <c r="L38" i="5"/>
  <c r="P49" i="5"/>
  <c r="O55" i="5"/>
  <c r="O52" i="5" s="1"/>
  <c r="O132" i="5" s="1"/>
  <c r="C55" i="5"/>
  <c r="J61" i="5"/>
  <c r="J59" i="5" s="1"/>
  <c r="J133" i="5" s="1"/>
  <c r="O61" i="5"/>
  <c r="O59" i="5" s="1"/>
  <c r="O133" i="5" s="1"/>
  <c r="Y59" i="5"/>
  <c r="Y133" i="5" s="1"/>
  <c r="D74" i="5"/>
  <c r="H74" i="5"/>
  <c r="N74" i="5"/>
  <c r="D83" i="5"/>
  <c r="D80" i="5" s="1"/>
  <c r="Y83" i="5"/>
  <c r="Y80" i="5" s="1"/>
  <c r="N83" i="5"/>
  <c r="N80" i="5" s="1"/>
  <c r="J83" i="5"/>
  <c r="J80" i="5" s="1"/>
  <c r="M93" i="5"/>
  <c r="M90" i="5" s="1"/>
  <c r="G102" i="5"/>
  <c r="G101" i="5" s="1"/>
  <c r="K102" i="5"/>
  <c r="E102" i="5"/>
  <c r="I102" i="5"/>
  <c r="X112" i="5"/>
  <c r="N13" i="1"/>
  <c r="T13" i="1"/>
  <c r="Z16" i="1"/>
  <c r="Z130" i="1" s="1"/>
  <c r="F35" i="1"/>
  <c r="O35" i="1"/>
  <c r="P35" i="1"/>
  <c r="I35" i="1"/>
  <c r="Q38" i="1"/>
  <c r="O38" i="1"/>
  <c r="D49" i="1"/>
  <c r="L55" i="1"/>
  <c r="L52" i="1" s="1"/>
  <c r="L132" i="1" s="1"/>
  <c r="I69" i="1"/>
  <c r="T74" i="1"/>
  <c r="X74" i="1"/>
  <c r="I74" i="1"/>
  <c r="M74" i="1"/>
  <c r="V83" i="1"/>
  <c r="V80" i="1" s="1"/>
  <c r="F93" i="1"/>
  <c r="F90" i="1" s="1"/>
  <c r="C93" i="1"/>
  <c r="AE93" i="1" s="1"/>
  <c r="O102" i="1"/>
  <c r="O101" i="1" s="1"/>
  <c r="Z102" i="1"/>
  <c r="Z101" i="1" s="1"/>
  <c r="N102" i="1"/>
  <c r="I106" i="1"/>
  <c r="Z165" i="40"/>
  <c r="R165" i="40"/>
  <c r="J165" i="40"/>
  <c r="J147" i="41"/>
  <c r="O146" i="41"/>
  <c r="T145" i="41"/>
  <c r="T144" i="41" s="1"/>
  <c r="L145" i="41"/>
  <c r="D145" i="41"/>
  <c r="D144" i="41" s="1"/>
  <c r="D49" i="39"/>
  <c r="D61" i="39"/>
  <c r="D59" i="39" s="1"/>
  <c r="D133" i="39" s="1"/>
  <c r="D83" i="39"/>
  <c r="D80" i="39" s="1"/>
  <c r="D93" i="39"/>
  <c r="D90" i="39" s="1"/>
  <c r="D8" i="40"/>
  <c r="D7" i="40" s="1"/>
  <c r="D129" i="40" s="1"/>
  <c r="H13" i="40"/>
  <c r="Z35" i="40"/>
  <c r="M35" i="40"/>
  <c r="M34" i="40" s="1"/>
  <c r="M30" i="40" s="1"/>
  <c r="D38" i="40"/>
  <c r="S38" i="40"/>
  <c r="S34" i="40" s="1"/>
  <c r="S30" i="40" s="1"/>
  <c r="S131" i="40" s="1"/>
  <c r="V38" i="40"/>
  <c r="V34" i="40" s="1"/>
  <c r="V30" i="40" s="1"/>
  <c r="V131" i="40" s="1"/>
  <c r="Z38" i="40"/>
  <c r="E38" i="40"/>
  <c r="U38" i="40"/>
  <c r="U34" i="40" s="1"/>
  <c r="U30" i="40" s="1"/>
  <c r="U131" i="40" s="1"/>
  <c r="Y38" i="40"/>
  <c r="Y34" i="40" s="1"/>
  <c r="Y30" i="40" s="1"/>
  <c r="Y131" i="40" s="1"/>
  <c r="D49" i="40"/>
  <c r="D59" i="40"/>
  <c r="D133" i="40" s="1"/>
  <c r="E61" i="40"/>
  <c r="E59" i="40" s="1"/>
  <c r="E133" i="40" s="1"/>
  <c r="H61" i="40"/>
  <c r="H59" i="40" s="1"/>
  <c r="H133" i="40" s="1"/>
  <c r="U61" i="40"/>
  <c r="U59" i="40" s="1"/>
  <c r="U133" i="40" s="1"/>
  <c r="F69" i="40"/>
  <c r="J69" i="40"/>
  <c r="Z69" i="40"/>
  <c r="E69" i="40"/>
  <c r="I69" i="40"/>
  <c r="Q69" i="40"/>
  <c r="Q68" i="40" s="1"/>
  <c r="U69" i="40"/>
  <c r="Y69" i="40"/>
  <c r="F74" i="40"/>
  <c r="J74" i="40"/>
  <c r="Q80" i="40"/>
  <c r="N93" i="40"/>
  <c r="N90" i="40" s="1"/>
  <c r="M93" i="40"/>
  <c r="M90" i="40" s="1"/>
  <c r="U93" i="40"/>
  <c r="U90" i="40" s="1"/>
  <c r="Y93" i="40"/>
  <c r="Y90" i="40" s="1"/>
  <c r="H93" i="40"/>
  <c r="H90" i="40" s="1"/>
  <c r="P93" i="40"/>
  <c r="P90" i="40" s="1"/>
  <c r="L112" i="40"/>
  <c r="P112" i="40"/>
  <c r="R112" i="40"/>
  <c r="G8" i="41"/>
  <c r="W8" i="41"/>
  <c r="R8" i="41"/>
  <c r="R7" i="41" s="1"/>
  <c r="R129" i="41" s="1"/>
  <c r="G13" i="41"/>
  <c r="Z13" i="41"/>
  <c r="Z7" i="41" s="1"/>
  <c r="Z129" i="41" s="1"/>
  <c r="U13" i="41"/>
  <c r="U7" i="41" s="1"/>
  <c r="J38" i="41"/>
  <c r="I49" i="41"/>
  <c r="Q55" i="41"/>
  <c r="Q52" i="41" s="1"/>
  <c r="Q132" i="41" s="1"/>
  <c r="U55" i="41"/>
  <c r="U52" i="41" s="1"/>
  <c r="U132" i="41" s="1"/>
  <c r="L61" i="41"/>
  <c r="L59" i="41" s="1"/>
  <c r="L133" i="41" s="1"/>
  <c r="P61" i="41"/>
  <c r="P59" i="41" s="1"/>
  <c r="P133" i="41" s="1"/>
  <c r="T61" i="41"/>
  <c r="T59" i="41" s="1"/>
  <c r="T133" i="41" s="1"/>
  <c r="G61" i="41"/>
  <c r="G59" i="41" s="1"/>
  <c r="G133" i="41" s="1"/>
  <c r="S61" i="41"/>
  <c r="S59" i="41" s="1"/>
  <c r="S133" i="41" s="1"/>
  <c r="W61" i="41"/>
  <c r="W59" i="41" s="1"/>
  <c r="W133" i="41" s="1"/>
  <c r="J69" i="41"/>
  <c r="J68" i="41" s="1"/>
  <c r="U69" i="41"/>
  <c r="U68" i="41" s="1"/>
  <c r="U67" i="41" s="1"/>
  <c r="E93" i="41"/>
  <c r="I93" i="41"/>
  <c r="I90" i="41" s="1"/>
  <c r="D106" i="41"/>
  <c r="D140" i="41" s="1"/>
  <c r="S13" i="5"/>
  <c r="S49" i="5"/>
  <c r="S74" i="5"/>
  <c r="S83" i="5"/>
  <c r="S80" i="5" s="1"/>
  <c r="R74" i="1"/>
  <c r="R68" i="1" s="1"/>
  <c r="R83" i="1"/>
  <c r="R80" i="1" s="1"/>
  <c r="N68" i="41"/>
  <c r="F68" i="41"/>
  <c r="P74" i="41"/>
  <c r="M74" i="41"/>
  <c r="M68" i="41" s="1"/>
  <c r="K93" i="41"/>
  <c r="K90" i="41" s="1"/>
  <c r="L93" i="41"/>
  <c r="L90" i="41" s="1"/>
  <c r="T93" i="41"/>
  <c r="T90" i="41" s="1"/>
  <c r="W93" i="41"/>
  <c r="W90" i="41" s="1"/>
  <c r="F93" i="41"/>
  <c r="F90" i="41" s="1"/>
  <c r="R93" i="41"/>
  <c r="R90" i="41" s="1"/>
  <c r="R16" i="5"/>
  <c r="R130" i="5" s="1"/>
  <c r="S112" i="5"/>
  <c r="R38" i="1"/>
  <c r="S83" i="1"/>
  <c r="S80" i="1" s="1"/>
  <c r="K38" i="3"/>
  <c r="P106" i="3"/>
  <c r="P140" i="3" s="1"/>
  <c r="C5" i="3"/>
  <c r="AE5" i="3" s="1"/>
  <c r="C25" i="3"/>
  <c r="C146" i="22"/>
  <c r="P146" i="22" s="1"/>
  <c r="D38" i="2"/>
  <c r="I69" i="2"/>
  <c r="L106" i="2"/>
  <c r="L140" i="2" s="1"/>
  <c r="O35" i="2"/>
  <c r="D8" i="5"/>
  <c r="D7" i="5" s="1"/>
  <c r="D129" i="5" s="1"/>
  <c r="H8" i="5"/>
  <c r="K8" i="5"/>
  <c r="Z8" i="5"/>
  <c r="F13" i="5"/>
  <c r="H13" i="5"/>
  <c r="Q13" i="5"/>
  <c r="E38" i="5"/>
  <c r="W38" i="5"/>
  <c r="Y38" i="5"/>
  <c r="W49" i="5"/>
  <c r="W55" i="5"/>
  <c r="W52" i="5" s="1"/>
  <c r="W132" i="5" s="1"/>
  <c r="I61" i="5"/>
  <c r="I59" i="5" s="1"/>
  <c r="I133" i="5" s="1"/>
  <c r="X74" i="5"/>
  <c r="K83" i="5"/>
  <c r="K80" i="5" s="1"/>
  <c r="O83" i="5"/>
  <c r="O80" i="5" s="1"/>
  <c r="N93" i="5"/>
  <c r="N90" i="5" s="1"/>
  <c r="F93" i="5"/>
  <c r="F90" i="5" s="1"/>
  <c r="T102" i="5"/>
  <c r="C106" i="5"/>
  <c r="AE106" i="5" s="1"/>
  <c r="H112" i="5"/>
  <c r="M8" i="1"/>
  <c r="P13" i="1"/>
  <c r="U13" i="1"/>
  <c r="W13" i="1"/>
  <c r="P16" i="1"/>
  <c r="P130" i="1" s="1"/>
  <c r="Q35" i="1"/>
  <c r="K35" i="1"/>
  <c r="U35" i="1"/>
  <c r="W35" i="1"/>
  <c r="Z35" i="1"/>
  <c r="M38" i="1"/>
  <c r="Z38" i="1"/>
  <c r="E49" i="1"/>
  <c r="N55" i="1"/>
  <c r="N52" i="1" s="1"/>
  <c r="N132" i="1" s="1"/>
  <c r="T55" i="1"/>
  <c r="T52" i="1" s="1"/>
  <c r="T132" i="1" s="1"/>
  <c r="H61" i="1"/>
  <c r="H59" i="1" s="1"/>
  <c r="H133" i="1" s="1"/>
  <c r="O69" i="1"/>
  <c r="O68" i="1" s="1"/>
  <c r="U74" i="1"/>
  <c r="J102" i="1"/>
  <c r="Q106" i="1"/>
  <c r="Y106" i="1"/>
  <c r="V106" i="1"/>
  <c r="Q112" i="1"/>
  <c r="Y112" i="1"/>
  <c r="P144" i="40"/>
  <c r="M165" i="40"/>
  <c r="H144" i="41"/>
  <c r="J34" i="40"/>
  <c r="J30" i="40" s="1"/>
  <c r="J131" i="40" s="1"/>
  <c r="P8" i="40"/>
  <c r="P7" i="40" s="1"/>
  <c r="R13" i="40"/>
  <c r="D16" i="40"/>
  <c r="D130" i="40" s="1"/>
  <c r="H16" i="40"/>
  <c r="H130" i="40" s="1"/>
  <c r="G35" i="40"/>
  <c r="G34" i="40" s="1"/>
  <c r="G30" i="40" s="1"/>
  <c r="G131" i="40" s="1"/>
  <c r="P38" i="40"/>
  <c r="R38" i="40"/>
  <c r="R34" i="40" s="1"/>
  <c r="R30" i="40" s="1"/>
  <c r="R131" i="40" s="1"/>
  <c r="E49" i="40"/>
  <c r="P49" i="40"/>
  <c r="T49" i="40"/>
  <c r="X49" i="40"/>
  <c r="L55" i="40"/>
  <c r="L52" i="40" s="1"/>
  <c r="L132" i="40" s="1"/>
  <c r="T55" i="40"/>
  <c r="T52" i="40" s="1"/>
  <c r="T132" i="40" s="1"/>
  <c r="X55" i="40"/>
  <c r="X52" i="40" s="1"/>
  <c r="X132" i="40" s="1"/>
  <c r="G55" i="40"/>
  <c r="G52" i="40" s="1"/>
  <c r="G132" i="40" s="1"/>
  <c r="K55" i="40"/>
  <c r="K52" i="40" s="1"/>
  <c r="K132" i="40" s="1"/>
  <c r="S55" i="40"/>
  <c r="S52" i="40" s="1"/>
  <c r="S132" i="40" s="1"/>
  <c r="W55" i="40"/>
  <c r="V55" i="40"/>
  <c r="M59" i="40"/>
  <c r="M133" i="40" s="1"/>
  <c r="R59" i="40"/>
  <c r="R133" i="40" s="1"/>
  <c r="X61" i="40"/>
  <c r="X59" i="40" s="1"/>
  <c r="X133" i="40" s="1"/>
  <c r="G61" i="40"/>
  <c r="G59" i="40" s="1"/>
  <c r="G133" i="40" s="1"/>
  <c r="S61" i="40"/>
  <c r="S59" i="40" s="1"/>
  <c r="S133" i="40" s="1"/>
  <c r="J61" i="40"/>
  <c r="J59" i="40" s="1"/>
  <c r="N61" i="40"/>
  <c r="N59" i="40" s="1"/>
  <c r="N133" i="40" s="1"/>
  <c r="Z61" i="40"/>
  <c r="Z59" i="40" s="1"/>
  <c r="Z133" i="40" s="1"/>
  <c r="L69" i="40"/>
  <c r="L68" i="40" s="1"/>
  <c r="R69" i="40"/>
  <c r="G69" i="40"/>
  <c r="G68" i="40" s="1"/>
  <c r="G67" i="40" s="1"/>
  <c r="G135" i="40" s="1"/>
  <c r="K69" i="40"/>
  <c r="K68" i="40" s="1"/>
  <c r="K67" i="40" s="1"/>
  <c r="R74" i="40"/>
  <c r="U74" i="40"/>
  <c r="Y74" i="40"/>
  <c r="H74" i="40"/>
  <c r="P74" i="40"/>
  <c r="D83" i="40"/>
  <c r="D80" i="40" s="1"/>
  <c r="W93" i="40"/>
  <c r="W90" i="40" s="1"/>
  <c r="G93" i="40"/>
  <c r="G90" i="40" s="1"/>
  <c r="G79" i="40" s="1"/>
  <c r="G136" i="40" s="1"/>
  <c r="K93" i="40"/>
  <c r="K90" i="40" s="1"/>
  <c r="S93" i="40"/>
  <c r="S90" i="40" s="1"/>
  <c r="X102" i="40"/>
  <c r="Z102" i="40"/>
  <c r="Z139" i="40" s="1"/>
  <c r="Z138" i="40" s="1"/>
  <c r="N106" i="40"/>
  <c r="N140" i="40" s="1"/>
  <c r="N138" i="40" s="1"/>
  <c r="M112" i="40"/>
  <c r="T112" i="40"/>
  <c r="X112" i="40"/>
  <c r="D8" i="41"/>
  <c r="H8" i="41"/>
  <c r="D13" i="41"/>
  <c r="L13" i="41"/>
  <c r="O13" i="41"/>
  <c r="S13" i="41"/>
  <c r="H16" i="41"/>
  <c r="H130" i="41" s="1"/>
  <c r="P35" i="41"/>
  <c r="P34" i="41" s="1"/>
  <c r="K38" i="41"/>
  <c r="K34" i="41" s="1"/>
  <c r="V38" i="41"/>
  <c r="V34" i="41" s="1"/>
  <c r="V30" i="41" s="1"/>
  <c r="V131" i="41" s="1"/>
  <c r="Z38" i="41"/>
  <c r="Z34" i="41" s="1"/>
  <c r="Z30" i="41" s="1"/>
  <c r="Z131" i="41" s="1"/>
  <c r="I38" i="41"/>
  <c r="F34" i="41"/>
  <c r="F30" i="41" s="1"/>
  <c r="F131" i="41" s="1"/>
  <c r="D59" i="41"/>
  <c r="D133" i="41" s="1"/>
  <c r="M59" i="41"/>
  <c r="M133" i="41" s="1"/>
  <c r="K69" i="41"/>
  <c r="K68" i="41" s="1"/>
  <c r="O69" i="41"/>
  <c r="O68" i="41" s="1"/>
  <c r="H74" i="41"/>
  <c r="T83" i="41"/>
  <c r="T80" i="41" s="1"/>
  <c r="F83" i="41"/>
  <c r="F80" i="41" s="1"/>
  <c r="J83" i="41"/>
  <c r="J80" i="41" s="1"/>
  <c r="N83" i="41"/>
  <c r="N80" i="41" s="1"/>
  <c r="V83" i="41"/>
  <c r="V80" i="41" s="1"/>
  <c r="I83" i="41"/>
  <c r="I80" i="41" s="1"/>
  <c r="M83" i="41"/>
  <c r="M80" i="41" s="1"/>
  <c r="Y83" i="41"/>
  <c r="Y80" i="41" s="1"/>
  <c r="S83" i="41"/>
  <c r="S80" i="41" s="1"/>
  <c r="S79" i="41" s="1"/>
  <c r="S136" i="41" s="1"/>
  <c r="M93" i="41"/>
  <c r="M90" i="41" s="1"/>
  <c r="H102" i="41"/>
  <c r="L102" i="41"/>
  <c r="P102" i="41"/>
  <c r="P139" i="41" s="1"/>
  <c r="T102" i="41"/>
  <c r="T139" i="41" s="1"/>
  <c r="T138" i="41" s="1"/>
  <c r="X102" i="41"/>
  <c r="X139" i="41" s="1"/>
  <c r="O102" i="41"/>
  <c r="O139" i="41" s="1"/>
  <c r="S102" i="41"/>
  <c r="S139" i="41" s="1"/>
  <c r="S138" i="41" s="1"/>
  <c r="F102" i="41"/>
  <c r="J102" i="41"/>
  <c r="N102" i="41"/>
  <c r="N101" i="41" s="1"/>
  <c r="N162" i="41" s="1"/>
  <c r="R102" i="41"/>
  <c r="V102" i="41"/>
  <c r="Z102" i="41"/>
  <c r="Z139" i="41" s="1"/>
  <c r="Z138" i="41" s="1"/>
  <c r="I106" i="41"/>
  <c r="I140" i="41" s="1"/>
  <c r="Q106" i="41"/>
  <c r="Q101" i="41" s="1"/>
  <c r="Q162" i="41" s="1"/>
  <c r="Y106" i="41"/>
  <c r="Y140" i="41" s="1"/>
  <c r="C169" i="22"/>
  <c r="P169" i="22" s="1"/>
  <c r="R61" i="5"/>
  <c r="R59" i="5" s="1"/>
  <c r="R133" i="5" s="1"/>
  <c r="R102" i="5"/>
  <c r="R101" i="5" s="1"/>
  <c r="S49" i="1"/>
  <c r="S69" i="1"/>
  <c r="S102" i="1"/>
  <c r="E34" i="22"/>
  <c r="C34" i="22" s="1"/>
  <c r="Z35" i="5"/>
  <c r="Z8" i="1"/>
  <c r="Y112" i="2"/>
  <c r="Y69" i="5"/>
  <c r="Y145" i="2"/>
  <c r="Y144" i="2" s="1"/>
  <c r="Y166" i="1"/>
  <c r="Y13" i="2"/>
  <c r="Y83" i="2"/>
  <c r="Y80" i="2" s="1"/>
  <c r="Y35" i="5"/>
  <c r="X69" i="5"/>
  <c r="X8" i="5"/>
  <c r="W146" i="5"/>
  <c r="W112" i="5"/>
  <c r="W146" i="3"/>
  <c r="W112" i="2"/>
  <c r="W16" i="5"/>
  <c r="W130" i="5" s="1"/>
  <c r="V49" i="5"/>
  <c r="V83" i="5"/>
  <c r="V80" i="5" s="1"/>
  <c r="V112" i="5"/>
  <c r="V146" i="5"/>
  <c r="V35" i="2"/>
  <c r="V16" i="5"/>
  <c r="V130" i="5" s="1"/>
  <c r="V55" i="1"/>
  <c r="V52" i="1" s="1"/>
  <c r="V132" i="1" s="1"/>
  <c r="V112" i="1"/>
  <c r="U145" i="2"/>
  <c r="U144" i="2" s="1"/>
  <c r="U165" i="1"/>
  <c r="U13" i="2"/>
  <c r="U13" i="5"/>
  <c r="T165" i="5"/>
  <c r="T38" i="5"/>
  <c r="T145" i="5"/>
  <c r="T146" i="5"/>
  <c r="T8" i="5"/>
  <c r="T49" i="5"/>
  <c r="T83" i="5"/>
  <c r="T80" i="5" s="1"/>
  <c r="S145" i="3"/>
  <c r="S146" i="2"/>
  <c r="S144" i="2" s="1"/>
  <c r="S8" i="2"/>
  <c r="S13" i="2"/>
  <c r="S166" i="5"/>
  <c r="S38" i="5"/>
  <c r="S112" i="3"/>
  <c r="S145" i="5"/>
  <c r="S144" i="5" s="1"/>
  <c r="R112" i="3"/>
  <c r="R16" i="2"/>
  <c r="R130" i="2" s="1"/>
  <c r="R102" i="2"/>
  <c r="R139" i="2" s="1"/>
  <c r="R16" i="1"/>
  <c r="R130" i="1" s="1"/>
  <c r="R146" i="3"/>
  <c r="R165" i="2"/>
  <c r="R74" i="5"/>
  <c r="R35" i="2"/>
  <c r="R106" i="2"/>
  <c r="R140" i="2" s="1"/>
  <c r="R49" i="1"/>
  <c r="R55" i="1"/>
  <c r="R52" i="1" s="1"/>
  <c r="R132" i="1" s="1"/>
  <c r="Q144" i="2"/>
  <c r="Q167" i="5"/>
  <c r="Q35" i="5"/>
  <c r="Q49" i="5"/>
  <c r="Q102" i="3"/>
  <c r="Q139" i="3" s="1"/>
  <c r="Q166" i="1"/>
  <c r="Q165" i="1" s="1"/>
  <c r="Q38" i="2"/>
  <c r="Q49" i="2"/>
  <c r="Q55" i="2"/>
  <c r="Q52" i="2" s="1"/>
  <c r="Q132" i="2" s="1"/>
  <c r="Q74" i="3"/>
  <c r="Q74" i="5"/>
  <c r="P167" i="2"/>
  <c r="P112" i="5"/>
  <c r="P106" i="2"/>
  <c r="P140" i="2" s="1"/>
  <c r="P145" i="3"/>
  <c r="P13" i="5"/>
  <c r="P167" i="1"/>
  <c r="P112" i="3"/>
  <c r="P112" i="1"/>
  <c r="P16" i="5"/>
  <c r="P130" i="5" s="1"/>
  <c r="P38" i="1"/>
  <c r="P49" i="1"/>
  <c r="O38" i="2"/>
  <c r="O74" i="5"/>
  <c r="O166" i="5"/>
  <c r="O165" i="5" s="1"/>
  <c r="O8" i="5"/>
  <c r="O55" i="1"/>
  <c r="O52" i="1" s="1"/>
  <c r="O132" i="1" s="1"/>
  <c r="O16" i="5"/>
  <c r="O130" i="5" s="1"/>
  <c r="N165" i="2"/>
  <c r="N49" i="5"/>
  <c r="N167" i="1"/>
  <c r="N144" i="1"/>
  <c r="N112" i="5"/>
  <c r="N8" i="5"/>
  <c r="N55" i="5"/>
  <c r="N52" i="5" s="1"/>
  <c r="N132" i="5" s="1"/>
  <c r="M38" i="2"/>
  <c r="M102" i="2"/>
  <c r="M139" i="2" s="1"/>
  <c r="M166" i="5"/>
  <c r="M165" i="5" s="1"/>
  <c r="M16" i="1"/>
  <c r="M130" i="1" s="1"/>
  <c r="M146" i="2"/>
  <c r="M144" i="2" s="1"/>
  <c r="M55" i="5"/>
  <c r="M52" i="5" s="1"/>
  <c r="M132" i="5" s="1"/>
  <c r="L83" i="5"/>
  <c r="L80" i="5" s="1"/>
  <c r="L13" i="5"/>
  <c r="L93" i="5"/>
  <c r="L90" i="5" s="1"/>
  <c r="L38" i="1"/>
  <c r="L55" i="5"/>
  <c r="L52" i="5" s="1"/>
  <c r="L132" i="5" s="1"/>
  <c r="L74" i="5"/>
  <c r="L83" i="1"/>
  <c r="L80" i="1" s="1"/>
  <c r="K146" i="1"/>
  <c r="K144" i="1" s="1"/>
  <c r="K55" i="2"/>
  <c r="K52" i="2" s="1"/>
  <c r="K132" i="2" s="1"/>
  <c r="K74" i="2"/>
  <c r="K83" i="2"/>
  <c r="K80" i="2" s="1"/>
  <c r="K93" i="2"/>
  <c r="K90" i="2" s="1"/>
  <c r="K112" i="3"/>
  <c r="K74" i="5"/>
  <c r="K35" i="5"/>
  <c r="K49" i="5"/>
  <c r="K16" i="1"/>
  <c r="K130" i="1" s="1"/>
  <c r="J145" i="2"/>
  <c r="J144" i="2" s="1"/>
  <c r="J166" i="5"/>
  <c r="J112" i="5"/>
  <c r="J112" i="2"/>
  <c r="J167" i="5"/>
  <c r="J74" i="5"/>
  <c r="J13" i="1"/>
  <c r="J55" i="1"/>
  <c r="J52" i="1" s="1"/>
  <c r="J132" i="1" s="1"/>
  <c r="J49" i="2"/>
  <c r="J55" i="2"/>
  <c r="J52" i="2" s="1"/>
  <c r="J132" i="2" s="1"/>
  <c r="J69" i="2"/>
  <c r="J83" i="2"/>
  <c r="J80" i="2" s="1"/>
  <c r="I102" i="2"/>
  <c r="I139" i="2" s="1"/>
  <c r="I112" i="2"/>
  <c r="I112" i="1"/>
  <c r="I13" i="2"/>
  <c r="I35" i="2"/>
  <c r="I106" i="2"/>
  <c r="I140" i="2" s="1"/>
  <c r="I146" i="5"/>
  <c r="I38" i="1"/>
  <c r="I145" i="1"/>
  <c r="I144" i="1" s="1"/>
  <c r="I145" i="3"/>
  <c r="I13" i="5"/>
  <c r="I35" i="5"/>
  <c r="I69" i="5"/>
  <c r="I112" i="5"/>
  <c r="I55" i="1"/>
  <c r="I52" i="1" s="1"/>
  <c r="I132" i="1" s="1"/>
  <c r="H167" i="2"/>
  <c r="H166" i="1"/>
  <c r="H165" i="1" s="1"/>
  <c r="H38" i="5"/>
  <c r="H55" i="5"/>
  <c r="H52" i="5" s="1"/>
  <c r="H132" i="5" s="1"/>
  <c r="H83" i="5"/>
  <c r="H80" i="5" s="1"/>
  <c r="H112" i="1"/>
  <c r="H38" i="2"/>
  <c r="H69" i="5"/>
  <c r="H93" i="5"/>
  <c r="H90" i="5" s="1"/>
  <c r="H13" i="1"/>
  <c r="G102" i="2"/>
  <c r="G139" i="2" s="1"/>
  <c r="G167" i="5"/>
  <c r="G112" i="1"/>
  <c r="G35" i="5"/>
  <c r="G55" i="5"/>
  <c r="G52" i="5" s="1"/>
  <c r="G132" i="5" s="1"/>
  <c r="G167" i="2"/>
  <c r="G13" i="1"/>
  <c r="G7" i="1" s="1"/>
  <c r="G129" i="1" s="1"/>
  <c r="F112" i="2"/>
  <c r="F145" i="1"/>
  <c r="F8" i="5"/>
  <c r="F165" i="2"/>
  <c r="F145" i="2"/>
  <c r="F74" i="2"/>
  <c r="F93" i="2"/>
  <c r="F35" i="5"/>
  <c r="F8" i="1"/>
  <c r="E112" i="1"/>
  <c r="E13" i="5"/>
  <c r="E145" i="3"/>
  <c r="E69" i="3"/>
  <c r="E13" i="2"/>
  <c r="E8" i="5"/>
  <c r="E35" i="5"/>
  <c r="J129" i="39"/>
  <c r="I129" i="39"/>
  <c r="Q129" i="39"/>
  <c r="T135" i="39"/>
  <c r="P139" i="39"/>
  <c r="N101" i="39"/>
  <c r="N162" i="39" s="1"/>
  <c r="N139" i="39"/>
  <c r="N138" i="39" s="1"/>
  <c r="M140" i="39"/>
  <c r="M138" i="39" s="1"/>
  <c r="X101" i="39"/>
  <c r="X162" i="39" s="1"/>
  <c r="I69" i="3"/>
  <c r="M83" i="1"/>
  <c r="M80" i="1" s="1"/>
  <c r="X166" i="1"/>
  <c r="X145" i="1"/>
  <c r="X144" i="1" s="1"/>
  <c r="X112" i="1"/>
  <c r="I52" i="40"/>
  <c r="I132" i="40" s="1"/>
  <c r="H139" i="40"/>
  <c r="H138" i="40" s="1"/>
  <c r="U7" i="39"/>
  <c r="M7" i="39"/>
  <c r="G34" i="39"/>
  <c r="G30" i="39" s="1"/>
  <c r="V166" i="3"/>
  <c r="V112" i="3"/>
  <c r="V145" i="3"/>
  <c r="Y167" i="3"/>
  <c r="Y146" i="3"/>
  <c r="O34" i="5"/>
  <c r="G69" i="5"/>
  <c r="P166" i="5"/>
  <c r="P165" i="5" s="1"/>
  <c r="P145" i="5"/>
  <c r="J147" i="5"/>
  <c r="J168" i="5"/>
  <c r="Y8" i="1"/>
  <c r="N16" i="1"/>
  <c r="N130" i="1" s="1"/>
  <c r="O16" i="1"/>
  <c r="O130" i="1" s="1"/>
  <c r="U55" i="1"/>
  <c r="U52" i="1" s="1"/>
  <c r="U132" i="1" s="1"/>
  <c r="N83" i="1"/>
  <c r="N80" i="1" s="1"/>
  <c r="X83" i="1"/>
  <c r="X80" i="1" s="1"/>
  <c r="Z83" i="1"/>
  <c r="Z80" i="1" s="1"/>
  <c r="J83" i="1"/>
  <c r="J80" i="1" s="1"/>
  <c r="Z146" i="1"/>
  <c r="Z167" i="1"/>
  <c r="Q168" i="1"/>
  <c r="Q147" i="1"/>
  <c r="E7" i="39"/>
  <c r="P90" i="39"/>
  <c r="L138" i="39"/>
  <c r="N166" i="39"/>
  <c r="N145" i="39"/>
  <c r="M167" i="39"/>
  <c r="M165" i="39" s="1"/>
  <c r="M112" i="39"/>
  <c r="M146" i="39"/>
  <c r="U167" i="39"/>
  <c r="U165" i="39" s="1"/>
  <c r="U146" i="39"/>
  <c r="U144" i="39" s="1"/>
  <c r="U112" i="39"/>
  <c r="P168" i="39"/>
  <c r="P147" i="39"/>
  <c r="M83" i="40"/>
  <c r="M80" i="40" s="1"/>
  <c r="H112" i="40"/>
  <c r="H166" i="40"/>
  <c r="H165" i="40" s="1"/>
  <c r="Q74" i="41"/>
  <c r="E90" i="41"/>
  <c r="E79" i="41" s="1"/>
  <c r="E136" i="41" s="1"/>
  <c r="J112" i="41"/>
  <c r="J166" i="41"/>
  <c r="J145" i="41"/>
  <c r="R112" i="41"/>
  <c r="R166" i="41"/>
  <c r="R145" i="41"/>
  <c r="Z112" i="41"/>
  <c r="Z166" i="41"/>
  <c r="Z165" i="41" s="1"/>
  <c r="Z145" i="41"/>
  <c r="Z144" i="41" s="1"/>
  <c r="I146" i="41"/>
  <c r="I144" i="41" s="1"/>
  <c r="I112" i="41"/>
  <c r="U146" i="41"/>
  <c r="U144" i="41" s="1"/>
  <c r="U112" i="41"/>
  <c r="I101" i="39"/>
  <c r="I162" i="39" s="1"/>
  <c r="U139" i="39"/>
  <c r="W34" i="39"/>
  <c r="W30" i="39" s="1"/>
  <c r="Y112" i="3"/>
  <c r="T147" i="39"/>
  <c r="R166" i="39"/>
  <c r="R165" i="39" s="1"/>
  <c r="Q167" i="39"/>
  <c r="Q165" i="39" s="1"/>
  <c r="O144" i="39"/>
  <c r="M145" i="3"/>
  <c r="I112" i="39"/>
  <c r="F112" i="39"/>
  <c r="E112" i="39"/>
  <c r="G167" i="3"/>
  <c r="G146" i="3"/>
  <c r="F167" i="3"/>
  <c r="F146" i="3"/>
  <c r="O38" i="3"/>
  <c r="F166" i="3"/>
  <c r="F112" i="3"/>
  <c r="F145" i="3"/>
  <c r="H147" i="2"/>
  <c r="H168" i="2"/>
  <c r="I8" i="3"/>
  <c r="J8" i="3"/>
  <c r="K145" i="2"/>
  <c r="K166" i="2"/>
  <c r="O146" i="2"/>
  <c r="O167" i="2"/>
  <c r="O165" i="2" s="1"/>
  <c r="S167" i="3"/>
  <c r="S146" i="3"/>
  <c r="T147" i="2"/>
  <c r="T168" i="2"/>
  <c r="T112" i="2"/>
  <c r="T145" i="2"/>
  <c r="Y166" i="3"/>
  <c r="Y145" i="3"/>
  <c r="W112" i="1"/>
  <c r="Y168" i="5"/>
  <c r="O146" i="5"/>
  <c r="O144" i="5" s="1"/>
  <c r="H168" i="1"/>
  <c r="V93" i="2"/>
  <c r="V90" i="2" s="1"/>
  <c r="Q59" i="2"/>
  <c r="Q133" i="2" s="1"/>
  <c r="G8" i="5"/>
  <c r="T13" i="5"/>
  <c r="J16" i="5"/>
  <c r="J130" i="5" s="1"/>
  <c r="X16" i="5"/>
  <c r="X130" i="5" s="1"/>
  <c r="Q16" i="5"/>
  <c r="Q130" i="5" s="1"/>
  <c r="P35" i="5"/>
  <c r="P34" i="5" s="1"/>
  <c r="T55" i="5"/>
  <c r="T52" i="5" s="1"/>
  <c r="T132" i="5" s="1"/>
  <c r="G61" i="5"/>
  <c r="G59" i="5" s="1"/>
  <c r="G133" i="5" s="1"/>
  <c r="F69" i="5"/>
  <c r="M69" i="5"/>
  <c r="G83" i="5"/>
  <c r="G80" i="5" s="1"/>
  <c r="I83" i="5"/>
  <c r="I80" i="5" s="1"/>
  <c r="E83" i="5"/>
  <c r="E80" i="5" s="1"/>
  <c r="P83" i="5"/>
  <c r="P80" i="5" s="1"/>
  <c r="W83" i="5"/>
  <c r="W80" i="5" s="1"/>
  <c r="K93" i="5"/>
  <c r="K90" i="5" s="1"/>
  <c r="Z145" i="5"/>
  <c r="Z144" i="5" s="1"/>
  <c r="Z166" i="5"/>
  <c r="Q112" i="5"/>
  <c r="Q166" i="5"/>
  <c r="Q145" i="5"/>
  <c r="Q144" i="5" s="1"/>
  <c r="N168" i="5"/>
  <c r="N147" i="5"/>
  <c r="E8" i="1"/>
  <c r="I8" i="1"/>
  <c r="F16" i="1"/>
  <c r="F130" i="1" s="1"/>
  <c r="Y16" i="1"/>
  <c r="Y130" i="1" s="1"/>
  <c r="E16" i="1"/>
  <c r="E130" i="1" s="1"/>
  <c r="V69" i="1"/>
  <c r="I83" i="1"/>
  <c r="I80" i="1" s="1"/>
  <c r="E93" i="1"/>
  <c r="E90" i="1" s="1"/>
  <c r="L93" i="1"/>
  <c r="L90" i="1" s="1"/>
  <c r="P93" i="1"/>
  <c r="P90" i="1" s="1"/>
  <c r="G106" i="1"/>
  <c r="U101" i="1"/>
  <c r="K166" i="1"/>
  <c r="K165" i="1" s="1"/>
  <c r="K112" i="1"/>
  <c r="Z145" i="1"/>
  <c r="Z166" i="1"/>
  <c r="J146" i="1"/>
  <c r="J167" i="1"/>
  <c r="I147" i="1"/>
  <c r="I168" i="1"/>
  <c r="L144" i="40"/>
  <c r="X168" i="41"/>
  <c r="P168" i="41"/>
  <c r="H168" i="41"/>
  <c r="M101" i="40"/>
  <c r="M162" i="40" s="1"/>
  <c r="F34" i="40"/>
  <c r="F30" i="40" s="1"/>
  <c r="F131" i="40" s="1"/>
  <c r="T139" i="40"/>
  <c r="T138" i="40" s="1"/>
  <c r="T101" i="40"/>
  <c r="T162" i="40" s="1"/>
  <c r="W101" i="40"/>
  <c r="W162" i="40" s="1"/>
  <c r="N112" i="40"/>
  <c r="E101" i="41"/>
  <c r="E162" i="41" s="1"/>
  <c r="F7" i="39"/>
  <c r="H16" i="39"/>
  <c r="T16" i="39"/>
  <c r="T130" i="39" s="1"/>
  <c r="R34" i="39"/>
  <c r="F52" i="39"/>
  <c r="F132" i="39" s="1"/>
  <c r="E69" i="39"/>
  <c r="E68" i="39" s="1"/>
  <c r="E67" i="39" s="1"/>
  <c r="I69" i="39"/>
  <c r="I68" i="39" s="1"/>
  <c r="I67" i="39" s="1"/>
  <c r="M69" i="39"/>
  <c r="M68" i="39" s="1"/>
  <c r="M67" i="39" s="1"/>
  <c r="U69" i="39"/>
  <c r="U68" i="39" s="1"/>
  <c r="U67" i="39" s="1"/>
  <c r="Z80" i="39"/>
  <c r="H83" i="39"/>
  <c r="H80" i="39" s="1"/>
  <c r="P83" i="39"/>
  <c r="P80" i="39" s="1"/>
  <c r="X83" i="39"/>
  <c r="X80" i="39" s="1"/>
  <c r="R90" i="39"/>
  <c r="L93" i="39"/>
  <c r="L90" i="39" s="1"/>
  <c r="T93" i="39"/>
  <c r="T90" i="39" s="1"/>
  <c r="U7" i="40"/>
  <c r="I16" i="40"/>
  <c r="T16" i="40"/>
  <c r="T35" i="40"/>
  <c r="T34" i="40" s="1"/>
  <c r="K49" i="40"/>
  <c r="H52" i="40"/>
  <c r="H132" i="40" s="1"/>
  <c r="V52" i="40"/>
  <c r="V132" i="40" s="1"/>
  <c r="Z52" i="40"/>
  <c r="Z132" i="40" s="1"/>
  <c r="W52" i="40"/>
  <c r="W132" i="40" s="1"/>
  <c r="F55" i="40"/>
  <c r="F52" i="40" s="1"/>
  <c r="F132" i="40" s="1"/>
  <c r="J55" i="40"/>
  <c r="J52" i="40" s="1"/>
  <c r="J132" i="40" s="1"/>
  <c r="R55" i="40"/>
  <c r="R52" i="40" s="1"/>
  <c r="R132" i="40" s="1"/>
  <c r="H69" i="40"/>
  <c r="M69" i="40"/>
  <c r="M68" i="40" s="1"/>
  <c r="M67" i="40" s="1"/>
  <c r="S102" i="40"/>
  <c r="E145" i="40"/>
  <c r="E112" i="40"/>
  <c r="S112" i="40"/>
  <c r="S145" i="40"/>
  <c r="W145" i="40"/>
  <c r="W112" i="40"/>
  <c r="M7" i="41"/>
  <c r="P7" i="41"/>
  <c r="S7" i="41"/>
  <c r="F16" i="41"/>
  <c r="F130" i="41" s="1"/>
  <c r="R16" i="41"/>
  <c r="R130" i="41" s="1"/>
  <c r="E38" i="41"/>
  <c r="L52" i="41"/>
  <c r="L132" i="41" s="1"/>
  <c r="P69" i="41"/>
  <c r="R68" i="41"/>
  <c r="R67" i="41" s="1"/>
  <c r="H80" i="41"/>
  <c r="P83" i="41"/>
  <c r="P80" i="41" s="1"/>
  <c r="U83" i="41"/>
  <c r="U80" i="41" s="1"/>
  <c r="G83" i="41"/>
  <c r="G80" i="41" s="1"/>
  <c r="K83" i="41"/>
  <c r="K80" i="41" s="1"/>
  <c r="O83" i="41"/>
  <c r="O80" i="41" s="1"/>
  <c r="W83" i="41"/>
  <c r="J90" i="41"/>
  <c r="N93" i="41"/>
  <c r="N90" i="41" s="1"/>
  <c r="I139" i="41"/>
  <c r="U139" i="41"/>
  <c r="Y139" i="41"/>
  <c r="H168" i="3"/>
  <c r="H147" i="3"/>
  <c r="I168" i="3"/>
  <c r="I147" i="3"/>
  <c r="J168" i="3"/>
  <c r="J147" i="3"/>
  <c r="Y168" i="3"/>
  <c r="Y147" i="3"/>
  <c r="Z145" i="2"/>
  <c r="Z144" i="2" s="1"/>
  <c r="Z112" i="2"/>
  <c r="Q139" i="40"/>
  <c r="Q138" i="40" s="1"/>
  <c r="Y139" i="40"/>
  <c r="Y138" i="40" s="1"/>
  <c r="Y101" i="40"/>
  <c r="Y162" i="40" s="1"/>
  <c r="K101" i="41"/>
  <c r="K162" i="41" s="1"/>
  <c r="R147" i="1"/>
  <c r="R168" i="1"/>
  <c r="Z168" i="3"/>
  <c r="Z147" i="3"/>
  <c r="H166" i="3"/>
  <c r="H145" i="3"/>
  <c r="V93" i="3"/>
  <c r="O112" i="5"/>
  <c r="T145" i="1"/>
  <c r="T144" i="1" s="1"/>
  <c r="K69" i="5"/>
  <c r="J144" i="5"/>
  <c r="G112" i="5"/>
  <c r="G145" i="5"/>
  <c r="G144" i="5" s="1"/>
  <c r="G166" i="5"/>
  <c r="J8" i="1"/>
  <c r="I16" i="1"/>
  <c r="I130" i="1" s="1"/>
  <c r="X16" i="1"/>
  <c r="X130" i="1" s="1"/>
  <c r="E55" i="1"/>
  <c r="E52" i="1" s="1"/>
  <c r="E132" i="1" s="1"/>
  <c r="P55" i="1"/>
  <c r="P52" i="1" s="1"/>
  <c r="P132" i="1" s="1"/>
  <c r="J59" i="1"/>
  <c r="J133" i="1" s="1"/>
  <c r="G83" i="1"/>
  <c r="G80" i="1" s="1"/>
  <c r="T83" i="1"/>
  <c r="T80" i="1" s="1"/>
  <c r="Y7" i="39"/>
  <c r="P68" i="39"/>
  <c r="P67" i="39" s="1"/>
  <c r="L80" i="39"/>
  <c r="J145" i="39"/>
  <c r="J112" i="39"/>
  <c r="Z166" i="39"/>
  <c r="Z145" i="39"/>
  <c r="Y167" i="39"/>
  <c r="Y165" i="39" s="1"/>
  <c r="Y112" i="39"/>
  <c r="V83" i="40"/>
  <c r="Z83" i="40"/>
  <c r="Z80" i="40" s="1"/>
  <c r="V90" i="40"/>
  <c r="K145" i="40"/>
  <c r="K112" i="40"/>
  <c r="I16" i="41"/>
  <c r="I130" i="41" s="1"/>
  <c r="Q34" i="41"/>
  <c r="W80" i="41"/>
  <c r="H139" i="41"/>
  <c r="F112" i="41"/>
  <c r="F166" i="41"/>
  <c r="F145" i="41"/>
  <c r="N112" i="41"/>
  <c r="N166" i="41"/>
  <c r="N165" i="41" s="1"/>
  <c r="N145" i="41"/>
  <c r="N144" i="41" s="1"/>
  <c r="V112" i="41"/>
  <c r="V166" i="41"/>
  <c r="V165" i="41" s="1"/>
  <c r="V145" i="41"/>
  <c r="V144" i="41" s="1"/>
  <c r="E146" i="41"/>
  <c r="E144" i="41" s="1"/>
  <c r="E112" i="41"/>
  <c r="M146" i="41"/>
  <c r="M144" i="41" s="1"/>
  <c r="M112" i="41"/>
  <c r="Q146" i="41"/>
  <c r="Q144" i="41" s="1"/>
  <c r="Q112" i="41"/>
  <c r="Y146" i="41"/>
  <c r="Y144" i="41" s="1"/>
  <c r="Y112" i="41"/>
  <c r="Y146" i="39"/>
  <c r="Y144" i="39" s="1"/>
  <c r="V166" i="39"/>
  <c r="V165" i="39" s="1"/>
  <c r="R112" i="39"/>
  <c r="M112" i="3"/>
  <c r="E144" i="2"/>
  <c r="T165" i="2"/>
  <c r="H167" i="3"/>
  <c r="H146" i="3"/>
  <c r="O167" i="3"/>
  <c r="O112" i="3"/>
  <c r="Q166" i="3"/>
  <c r="Q112" i="3"/>
  <c r="G166" i="3"/>
  <c r="G112" i="3"/>
  <c r="G145" i="3"/>
  <c r="I30" i="39"/>
  <c r="I131" i="39" s="1"/>
  <c r="W166" i="3"/>
  <c r="W145" i="3"/>
  <c r="Z166" i="3"/>
  <c r="Z112" i="3"/>
  <c r="E106" i="3"/>
  <c r="E140" i="3" s="1"/>
  <c r="E167" i="3"/>
  <c r="E112" i="3"/>
  <c r="F102" i="3"/>
  <c r="F139" i="3" s="1"/>
  <c r="G145" i="2"/>
  <c r="G144" i="2" s="1"/>
  <c r="G166" i="2"/>
  <c r="M112" i="2"/>
  <c r="N167" i="3"/>
  <c r="N112" i="3"/>
  <c r="P145" i="2"/>
  <c r="P144" i="2" s="1"/>
  <c r="P166" i="2"/>
  <c r="Q61" i="3"/>
  <c r="Q59" i="3" s="1"/>
  <c r="Q133" i="3" s="1"/>
  <c r="Q55" i="3"/>
  <c r="Q8" i="3"/>
  <c r="R168" i="3"/>
  <c r="R147" i="3"/>
  <c r="T167" i="3"/>
  <c r="T146" i="3"/>
  <c r="V55" i="3"/>
  <c r="V146" i="2"/>
  <c r="V167" i="2"/>
  <c r="V165" i="2" s="1"/>
  <c r="W145" i="2"/>
  <c r="W166" i="2"/>
  <c r="X166" i="3"/>
  <c r="X112" i="3"/>
  <c r="X145" i="3"/>
  <c r="Z166" i="2"/>
  <c r="X166" i="5"/>
  <c r="X165" i="5" s="1"/>
  <c r="I145" i="5"/>
  <c r="E144" i="1"/>
  <c r="W167" i="1"/>
  <c r="Z106" i="2"/>
  <c r="Z140" i="2" s="1"/>
  <c r="E93" i="2"/>
  <c r="F102" i="2"/>
  <c r="F139" i="2" s="1"/>
  <c r="G55" i="2"/>
  <c r="G52" i="2" s="1"/>
  <c r="G132" i="2" s="1"/>
  <c r="H8" i="2"/>
  <c r="H13" i="2"/>
  <c r="H35" i="2"/>
  <c r="I8" i="2"/>
  <c r="I74" i="2"/>
  <c r="J13" i="2"/>
  <c r="J16" i="2"/>
  <c r="J130" i="2" s="1"/>
  <c r="J93" i="2"/>
  <c r="J90" i="2" s="1"/>
  <c r="K8" i="2"/>
  <c r="K102" i="2"/>
  <c r="K139" i="2" s="1"/>
  <c r="L55" i="2"/>
  <c r="L52" i="2" s="1"/>
  <c r="L132" i="2" s="1"/>
  <c r="L74" i="2"/>
  <c r="O102" i="2"/>
  <c r="O139" i="2" s="1"/>
  <c r="Q93" i="2"/>
  <c r="Q90" i="2" s="1"/>
  <c r="U16" i="5"/>
  <c r="U130" i="5" s="1"/>
  <c r="Z16" i="5"/>
  <c r="Z130" i="5" s="1"/>
  <c r="H16" i="5"/>
  <c r="H130" i="5" s="1"/>
  <c r="N16" i="5"/>
  <c r="N130" i="5" s="1"/>
  <c r="T16" i="5"/>
  <c r="T130" i="5" s="1"/>
  <c r="K16" i="5"/>
  <c r="K130" i="5" s="1"/>
  <c r="H35" i="5"/>
  <c r="T35" i="5"/>
  <c r="F38" i="5"/>
  <c r="L49" i="5"/>
  <c r="U49" i="5"/>
  <c r="H49" i="5"/>
  <c r="Q55" i="5"/>
  <c r="Q52" i="5" s="1"/>
  <c r="Q132" i="5" s="1"/>
  <c r="H61" i="5"/>
  <c r="H59" i="5" s="1"/>
  <c r="H133" i="5" s="1"/>
  <c r="L61" i="5"/>
  <c r="L59" i="5" s="1"/>
  <c r="L133" i="5" s="1"/>
  <c r="N61" i="5"/>
  <c r="N59" i="5" s="1"/>
  <c r="N133" i="5" s="1"/>
  <c r="Z61" i="5"/>
  <c r="Z59" i="5" s="1"/>
  <c r="Z133" i="5" s="1"/>
  <c r="P69" i="5"/>
  <c r="U69" i="5"/>
  <c r="W69" i="5"/>
  <c r="V74" i="5"/>
  <c r="Z74" i="5"/>
  <c r="I93" i="5"/>
  <c r="I90" i="5" s="1"/>
  <c r="E93" i="5"/>
  <c r="E90" i="5" s="1"/>
  <c r="Y93" i="5"/>
  <c r="Y90" i="5" s="1"/>
  <c r="V102" i="5"/>
  <c r="P102" i="5"/>
  <c r="P101" i="5" s="1"/>
  <c r="K106" i="5"/>
  <c r="W106" i="5"/>
  <c r="U112" i="5"/>
  <c r="X145" i="5"/>
  <c r="F145" i="5"/>
  <c r="F144" i="5" s="1"/>
  <c r="F166" i="5"/>
  <c r="N146" i="5"/>
  <c r="N144" i="5" s="1"/>
  <c r="N167" i="5"/>
  <c r="G16" i="1"/>
  <c r="G130" i="1" s="1"/>
  <c r="W16" i="1"/>
  <c r="W130" i="1" s="1"/>
  <c r="V35" i="1"/>
  <c r="K38" i="1"/>
  <c r="Y38" i="1"/>
  <c r="W49" i="1"/>
  <c r="Z49" i="1"/>
  <c r="W69" i="1"/>
  <c r="G69" i="1"/>
  <c r="K69" i="1"/>
  <c r="K68" i="1" s="1"/>
  <c r="N74" i="1"/>
  <c r="Y69" i="1"/>
  <c r="F83" i="1"/>
  <c r="F80" i="1" s="1"/>
  <c r="I93" i="1"/>
  <c r="I90" i="1" s="1"/>
  <c r="M93" i="1"/>
  <c r="M90" i="1" s="1"/>
  <c r="F101" i="1"/>
  <c r="H102" i="1"/>
  <c r="Y102" i="1"/>
  <c r="N106" i="1"/>
  <c r="P106" i="1"/>
  <c r="J166" i="1"/>
  <c r="J145" i="1"/>
  <c r="T112" i="1"/>
  <c r="U168" i="1"/>
  <c r="U147" i="1"/>
  <c r="T144" i="40"/>
  <c r="N145" i="40"/>
  <c r="N144" i="40" s="1"/>
  <c r="K166" i="40"/>
  <c r="K165" i="40" s="1"/>
  <c r="Y167" i="41"/>
  <c r="Y165" i="41" s="1"/>
  <c r="Q167" i="41"/>
  <c r="Q165" i="41" s="1"/>
  <c r="I167" i="41"/>
  <c r="I165" i="41" s="1"/>
  <c r="G139" i="40"/>
  <c r="G138" i="40" s="1"/>
  <c r="G101" i="41"/>
  <c r="G162" i="41" s="1"/>
  <c r="Z101" i="41"/>
  <c r="Z162" i="41" s="1"/>
  <c r="F16" i="40"/>
  <c r="F130" i="40" s="1"/>
  <c r="U16" i="40"/>
  <c r="U130" i="40" s="1"/>
  <c r="O55" i="40"/>
  <c r="O52" i="40" s="1"/>
  <c r="O132" i="40" s="1"/>
  <c r="K59" i="40"/>
  <c r="K133" i="40" s="1"/>
  <c r="V80" i="40"/>
  <c r="S16" i="41"/>
  <c r="S130" i="41" s="1"/>
  <c r="M38" i="41"/>
  <c r="Z52" i="41"/>
  <c r="Z132" i="41" s="1"/>
  <c r="E59" i="41"/>
  <c r="E133" i="41" s="1"/>
  <c r="E74" i="41"/>
  <c r="E68" i="41" s="1"/>
  <c r="E67" i="41" s="1"/>
  <c r="Q83" i="41"/>
  <c r="Q80" i="41" s="1"/>
  <c r="R83" i="41"/>
  <c r="R80" i="41" s="1"/>
  <c r="U90" i="41"/>
  <c r="R147" i="5"/>
  <c r="R168" i="5"/>
  <c r="S16" i="5"/>
  <c r="S130" i="5" s="1"/>
  <c r="R69" i="5"/>
  <c r="R80" i="5"/>
  <c r="R13" i="1"/>
  <c r="R102" i="1"/>
  <c r="R146" i="39"/>
  <c r="R144" i="39" s="1"/>
  <c r="Q147" i="39"/>
  <c r="O166" i="39"/>
  <c r="O165" i="39" s="1"/>
  <c r="E147" i="39"/>
  <c r="I146" i="3"/>
  <c r="O55" i="3"/>
  <c r="K106" i="3"/>
  <c r="K140" i="3" s="1"/>
  <c r="L38" i="3"/>
  <c r="M69" i="3"/>
  <c r="M13" i="3"/>
  <c r="N8" i="3"/>
  <c r="O106" i="3"/>
  <c r="O140" i="3" s="1"/>
  <c r="Q38" i="3"/>
  <c r="V74" i="3"/>
  <c r="V102" i="2"/>
  <c r="V139" i="2" s="1"/>
  <c r="X38" i="2"/>
  <c r="Y8" i="2"/>
  <c r="Y69" i="2"/>
  <c r="Y102" i="2"/>
  <c r="Y139" i="2" s="1"/>
  <c r="Z69" i="2"/>
  <c r="E16" i="2"/>
  <c r="E130" i="2" s="1"/>
  <c r="E35" i="2"/>
  <c r="E102" i="2"/>
  <c r="E139" i="2" s="1"/>
  <c r="E106" i="2"/>
  <c r="E140" i="2" s="1"/>
  <c r="F13" i="2"/>
  <c r="F55" i="2"/>
  <c r="F52" i="2" s="1"/>
  <c r="F132" i="2" s="1"/>
  <c r="H16" i="2"/>
  <c r="H130" i="2" s="1"/>
  <c r="H61" i="2"/>
  <c r="H59" i="2" s="1"/>
  <c r="H133" i="2" s="1"/>
  <c r="H83" i="2"/>
  <c r="H80" i="2" s="1"/>
  <c r="H93" i="2"/>
  <c r="H90" i="2" s="1"/>
  <c r="I16" i="2"/>
  <c r="I130" i="2" s="1"/>
  <c r="I55" i="2"/>
  <c r="J61" i="2"/>
  <c r="J59" i="2" s="1"/>
  <c r="J133" i="2" s="1"/>
  <c r="K61" i="2"/>
  <c r="K59" i="2" s="1"/>
  <c r="K133" i="2" s="1"/>
  <c r="P93" i="2"/>
  <c r="P90" i="2" s="1"/>
  <c r="Q16" i="2"/>
  <c r="Q130" i="2" s="1"/>
  <c r="J8" i="5"/>
  <c r="M13" i="5"/>
  <c r="Y13" i="5"/>
  <c r="E16" i="5"/>
  <c r="E130" i="5" s="1"/>
  <c r="I16" i="5"/>
  <c r="I130" i="5" s="1"/>
  <c r="Y16" i="5"/>
  <c r="Y130" i="5" s="1"/>
  <c r="X35" i="5"/>
  <c r="G38" i="5"/>
  <c r="Q38" i="5"/>
  <c r="F49" i="5"/>
  <c r="O49" i="5"/>
  <c r="E55" i="5"/>
  <c r="E52" i="5" s="1"/>
  <c r="E132" i="5" s="1"/>
  <c r="P61" i="5"/>
  <c r="P59" i="5" s="1"/>
  <c r="P133" i="5" s="1"/>
  <c r="K61" i="5"/>
  <c r="K59" i="5" s="1"/>
  <c r="K133" i="5" s="1"/>
  <c r="Q61" i="5"/>
  <c r="Q59" i="5" s="1"/>
  <c r="Q133" i="5" s="1"/>
  <c r="J69" i="5"/>
  <c r="O69" i="5"/>
  <c r="V69" i="5"/>
  <c r="M83" i="5"/>
  <c r="M80" i="5" s="1"/>
  <c r="F83" i="5"/>
  <c r="F80" i="5" s="1"/>
  <c r="U83" i="5"/>
  <c r="U80" i="5" s="1"/>
  <c r="P93" i="5"/>
  <c r="P90" i="5" s="1"/>
  <c r="Q93" i="5"/>
  <c r="Q90" i="5" s="1"/>
  <c r="U93" i="5"/>
  <c r="U90" i="5" s="1"/>
  <c r="V93" i="5"/>
  <c r="V90" i="5" s="1"/>
  <c r="L102" i="5"/>
  <c r="I106" i="5"/>
  <c r="J106" i="5"/>
  <c r="J101" i="5" s="1"/>
  <c r="Z106" i="5"/>
  <c r="Z101" i="5" s="1"/>
  <c r="K8" i="1"/>
  <c r="T8" i="1"/>
  <c r="L13" i="1"/>
  <c r="Q13" i="1"/>
  <c r="L16" i="1"/>
  <c r="L130" i="1" s="1"/>
  <c r="J16" i="1"/>
  <c r="J130" i="1" s="1"/>
  <c r="T16" i="1"/>
  <c r="T130" i="1" s="1"/>
  <c r="H16" i="1"/>
  <c r="H130" i="1" s="1"/>
  <c r="E35" i="1"/>
  <c r="T38" i="1"/>
  <c r="W38" i="1"/>
  <c r="U49" i="1"/>
  <c r="Q55" i="1"/>
  <c r="Q52" i="1" s="1"/>
  <c r="Q132" i="1" s="1"/>
  <c r="Y55" i="1"/>
  <c r="Y52" i="1" s="1"/>
  <c r="Y132" i="1" s="1"/>
  <c r="X55" i="1"/>
  <c r="X52" i="1" s="1"/>
  <c r="X132" i="1" s="1"/>
  <c r="F61" i="1"/>
  <c r="F59" i="1" s="1"/>
  <c r="F133" i="1" s="1"/>
  <c r="O61" i="1"/>
  <c r="O59" i="1" s="1"/>
  <c r="O133" i="1" s="1"/>
  <c r="X61" i="1"/>
  <c r="X59" i="1" s="1"/>
  <c r="X133" i="1" s="1"/>
  <c r="Z61" i="1"/>
  <c r="Z59" i="1" s="1"/>
  <c r="Z133" i="1" s="1"/>
  <c r="L69" i="1"/>
  <c r="U69" i="1"/>
  <c r="V74" i="1"/>
  <c r="Y83" i="1"/>
  <c r="Y80" i="1" s="1"/>
  <c r="H83" i="1"/>
  <c r="H80" i="1" s="1"/>
  <c r="K83" i="1"/>
  <c r="K80" i="1" s="1"/>
  <c r="O83" i="1"/>
  <c r="O80" i="1" s="1"/>
  <c r="P83" i="1"/>
  <c r="P80" i="1" s="1"/>
  <c r="U83" i="1"/>
  <c r="U80" i="1" s="1"/>
  <c r="U90" i="1"/>
  <c r="K102" i="1"/>
  <c r="Q102" i="1"/>
  <c r="Q101" i="1" s="1"/>
  <c r="T102" i="1"/>
  <c r="T101" i="1" s="1"/>
  <c r="K106" i="1"/>
  <c r="Z147" i="40"/>
  <c r="V147" i="40"/>
  <c r="R147" i="40"/>
  <c r="N147" i="40"/>
  <c r="J147" i="40"/>
  <c r="F147" i="40"/>
  <c r="W146" i="40"/>
  <c r="S146" i="40"/>
  <c r="O146" i="40"/>
  <c r="K146" i="40"/>
  <c r="G146" i="40"/>
  <c r="X166" i="40"/>
  <c r="X165" i="40" s="1"/>
  <c r="T166" i="40"/>
  <c r="T165" i="40" s="1"/>
  <c r="L166" i="40"/>
  <c r="L165" i="40" s="1"/>
  <c r="F166" i="40"/>
  <c r="F165" i="40" s="1"/>
  <c r="S147" i="1"/>
  <c r="S145" i="1"/>
  <c r="R55" i="5"/>
  <c r="R52" i="5" s="1"/>
  <c r="R132" i="5" s="1"/>
  <c r="S55" i="5"/>
  <c r="S52" i="5" s="1"/>
  <c r="S132" i="5" s="1"/>
  <c r="S69" i="5"/>
  <c r="Q83" i="5"/>
  <c r="Q80" i="5" s="1"/>
  <c r="S106" i="5"/>
  <c r="S16" i="1"/>
  <c r="S130" i="1" s="1"/>
  <c r="G55" i="3"/>
  <c r="H102" i="3"/>
  <c r="H139" i="3" s="1"/>
  <c r="K8" i="3"/>
  <c r="S55" i="2"/>
  <c r="S61" i="2"/>
  <c r="S106" i="2"/>
  <c r="S140" i="2" s="1"/>
  <c r="T13" i="2"/>
  <c r="V69" i="2"/>
  <c r="V74" i="2"/>
  <c r="V83" i="2"/>
  <c r="W74" i="2"/>
  <c r="X49" i="2"/>
  <c r="Y38" i="2"/>
  <c r="Y55" i="2"/>
  <c r="Y52" i="2" s="1"/>
  <c r="Y132" i="2" s="1"/>
  <c r="K13" i="2"/>
  <c r="M13" i="2"/>
  <c r="N83" i="2"/>
  <c r="N80" i="2" s="1"/>
  <c r="O8" i="2"/>
  <c r="O55" i="2"/>
  <c r="Q35" i="2"/>
  <c r="X13" i="5"/>
  <c r="F16" i="5"/>
  <c r="F130" i="5" s="1"/>
  <c r="M16" i="5"/>
  <c r="M130" i="5" s="1"/>
  <c r="L16" i="5"/>
  <c r="L130" i="5" s="1"/>
  <c r="V35" i="5"/>
  <c r="U38" i="5"/>
  <c r="K38" i="5"/>
  <c r="Y49" i="5"/>
  <c r="E49" i="5"/>
  <c r="F55" i="5"/>
  <c r="F52" i="5" s="1"/>
  <c r="F132" i="5" s="1"/>
  <c r="P55" i="5"/>
  <c r="P52" i="5" s="1"/>
  <c r="P132" i="5" s="1"/>
  <c r="V55" i="5"/>
  <c r="V52" i="5" s="1"/>
  <c r="I55" i="5"/>
  <c r="I52" i="5" s="1"/>
  <c r="I132" i="5" s="1"/>
  <c r="W61" i="5"/>
  <c r="W59" i="5" s="1"/>
  <c r="W133" i="5" s="1"/>
  <c r="T61" i="5"/>
  <c r="T59" i="5" s="1"/>
  <c r="T133" i="5" s="1"/>
  <c r="E69" i="5"/>
  <c r="Y74" i="5"/>
  <c r="E74" i="5"/>
  <c r="U74" i="5"/>
  <c r="X83" i="5"/>
  <c r="X80" i="5" s="1"/>
  <c r="Z83" i="5"/>
  <c r="Z80" i="5" s="1"/>
  <c r="J93" i="5"/>
  <c r="J90" i="5" s="1"/>
  <c r="O93" i="5"/>
  <c r="O90" i="5" s="1"/>
  <c r="T93" i="5"/>
  <c r="T90" i="5" s="1"/>
  <c r="X93" i="5"/>
  <c r="X90" i="5" s="1"/>
  <c r="O102" i="5"/>
  <c r="O101" i="5" s="1"/>
  <c r="F102" i="5"/>
  <c r="U102" i="5"/>
  <c r="Y102" i="5"/>
  <c r="Y101" i="5" s="1"/>
  <c r="V106" i="5"/>
  <c r="L8" i="1"/>
  <c r="O8" i="1"/>
  <c r="Z13" i="1"/>
  <c r="U16" i="1"/>
  <c r="U130" i="1" s="1"/>
  <c r="J35" i="1"/>
  <c r="N38" i="1"/>
  <c r="V38" i="1"/>
  <c r="I49" i="1"/>
  <c r="T49" i="1"/>
  <c r="N49" i="1"/>
  <c r="V49" i="1"/>
  <c r="F55" i="1"/>
  <c r="F52" i="1" s="1"/>
  <c r="F132" i="1" s="1"/>
  <c r="G55" i="1"/>
  <c r="G52" i="1" s="1"/>
  <c r="G132" i="1" s="1"/>
  <c r="W55" i="1"/>
  <c r="W52" i="1" s="1"/>
  <c r="W132" i="1" s="1"/>
  <c r="I61" i="1"/>
  <c r="I59" i="1" s="1"/>
  <c r="I133" i="1" s="1"/>
  <c r="Z69" i="1"/>
  <c r="Z68" i="1" s="1"/>
  <c r="H69" i="1"/>
  <c r="H68" i="1" s="1"/>
  <c r="J69" i="1"/>
  <c r="J68" i="1" s="1"/>
  <c r="F69" i="1"/>
  <c r="F68" i="1" s="1"/>
  <c r="W74" i="1"/>
  <c r="G74" i="1"/>
  <c r="L74" i="1"/>
  <c r="Y74" i="1"/>
  <c r="Y68" i="1" s="1"/>
  <c r="Y67" i="1" s="1"/>
  <c r="Q83" i="1"/>
  <c r="Q80" i="1" s="1"/>
  <c r="E83" i="1"/>
  <c r="E80" i="1" s="1"/>
  <c r="W83" i="1"/>
  <c r="W80" i="1" s="1"/>
  <c r="G90" i="1"/>
  <c r="J93" i="1"/>
  <c r="J90" i="1" s="1"/>
  <c r="O93" i="1"/>
  <c r="O90" i="1" s="1"/>
  <c r="Z93" i="1"/>
  <c r="Z90" i="1" s="1"/>
  <c r="G102" i="1"/>
  <c r="X102" i="1"/>
  <c r="X101" i="1" s="1"/>
  <c r="P102" i="1"/>
  <c r="J106" i="1"/>
  <c r="S8" i="5"/>
  <c r="R35" i="1"/>
  <c r="S55" i="1"/>
  <c r="S52" i="1" s="1"/>
  <c r="S132" i="1" s="1"/>
  <c r="S74" i="1"/>
  <c r="S90" i="1"/>
  <c r="R93" i="1"/>
  <c r="R90" i="1" s="1"/>
  <c r="S106" i="1"/>
  <c r="D145" i="3"/>
  <c r="D146" i="3"/>
  <c r="D16" i="1"/>
  <c r="D130" i="1" s="1"/>
  <c r="D112" i="3"/>
  <c r="D35" i="5"/>
  <c r="D112" i="5"/>
  <c r="D13" i="1"/>
  <c r="D135" i="39"/>
  <c r="D101" i="40"/>
  <c r="D162" i="40" s="1"/>
  <c r="D139" i="40"/>
  <c r="D138" i="40" s="1"/>
  <c r="D145" i="39"/>
  <c r="D144" i="39" s="1"/>
  <c r="D166" i="2"/>
  <c r="D165" i="2" s="1"/>
  <c r="D146" i="5"/>
  <c r="D144" i="5" s="1"/>
  <c r="D112" i="1"/>
  <c r="D168" i="1"/>
  <c r="D106" i="2"/>
  <c r="D140" i="2" s="1"/>
  <c r="D55" i="5"/>
  <c r="D52" i="5" s="1"/>
  <c r="D132" i="5" s="1"/>
  <c r="D112" i="41"/>
  <c r="D147" i="5"/>
  <c r="D35" i="2"/>
  <c r="D102" i="2"/>
  <c r="D93" i="5"/>
  <c r="D90" i="5" s="1"/>
  <c r="D8" i="1"/>
  <c r="D61" i="1"/>
  <c r="D59" i="1" s="1"/>
  <c r="D133" i="1" s="1"/>
  <c r="C147" i="2"/>
  <c r="AE147" i="2" s="1"/>
  <c r="C168" i="2"/>
  <c r="AE168" i="2" s="1"/>
  <c r="C83" i="5"/>
  <c r="C60" i="3"/>
  <c r="AE60" i="3" s="1"/>
  <c r="C10" i="3"/>
  <c r="AE10" i="3" s="1"/>
  <c r="M129" i="22"/>
  <c r="M128" i="22" s="1"/>
  <c r="C5" i="2"/>
  <c r="C57" i="2"/>
  <c r="C82" i="2"/>
  <c r="AE82" i="2" s="1"/>
  <c r="C145" i="22"/>
  <c r="P145" i="22" s="1"/>
  <c r="C52" i="22"/>
  <c r="C92" i="3"/>
  <c r="AE92" i="3" s="1"/>
  <c r="C35" i="22"/>
  <c r="C23" i="2"/>
  <c r="AE23" i="2" s="1"/>
  <c r="C109" i="2"/>
  <c r="AE109" i="2" s="1"/>
  <c r="L138" i="22"/>
  <c r="N134" i="22"/>
  <c r="K128" i="22"/>
  <c r="G128" i="22"/>
  <c r="F128" i="22"/>
  <c r="K138" i="22"/>
  <c r="L129" i="22"/>
  <c r="L128" i="22" s="1"/>
  <c r="L160" i="22"/>
  <c r="L159" i="22" s="1"/>
  <c r="L4" i="22"/>
  <c r="N129" i="22"/>
  <c r="N128" i="22" s="1"/>
  <c r="N6" i="22"/>
  <c r="N160" i="22" s="1"/>
  <c r="N159" i="22" s="1"/>
  <c r="D134" i="22"/>
  <c r="C132" i="22"/>
  <c r="P132" i="22" s="1"/>
  <c r="C166" i="1"/>
  <c r="G165" i="22"/>
  <c r="C148" i="22"/>
  <c r="P148" i="22" s="1"/>
  <c r="C112" i="22"/>
  <c r="C98" i="2"/>
  <c r="C76" i="2"/>
  <c r="AE76" i="2" s="1"/>
  <c r="C68" i="22"/>
  <c r="E135" i="22"/>
  <c r="C67" i="22"/>
  <c r="C69" i="5"/>
  <c r="C35" i="5"/>
  <c r="C31" i="5"/>
  <c r="C31" i="22"/>
  <c r="C16" i="5"/>
  <c r="C16" i="1"/>
  <c r="C130" i="22"/>
  <c r="P130" i="22" s="1"/>
  <c r="G6" i="22"/>
  <c r="G4" i="22" s="1"/>
  <c r="F6" i="22"/>
  <c r="F160" i="22" s="1"/>
  <c r="F159" i="22" s="1"/>
  <c r="D159" i="22"/>
  <c r="C7" i="22"/>
  <c r="D129" i="22"/>
  <c r="D128" i="22" s="1"/>
  <c r="Z102" i="3"/>
  <c r="Z61" i="2"/>
  <c r="Z59" i="2" s="1"/>
  <c r="Z133" i="2" s="1"/>
  <c r="Z76" i="3"/>
  <c r="Z76" i="2"/>
  <c r="Z84" i="2"/>
  <c r="Z94" i="2"/>
  <c r="Z109" i="2"/>
  <c r="Z141" i="2" s="1"/>
  <c r="Z8" i="2"/>
  <c r="Z17" i="2"/>
  <c r="Z20" i="2"/>
  <c r="Z20" i="3"/>
  <c r="Z29" i="2"/>
  <c r="Z29" i="3"/>
  <c r="Z69" i="3"/>
  <c r="Z10" i="3"/>
  <c r="Z8" i="3" s="1"/>
  <c r="Z36" i="2"/>
  <c r="Z77" i="2"/>
  <c r="Z77" i="3"/>
  <c r="Z87" i="2"/>
  <c r="Z87" i="3"/>
  <c r="Z99" i="2"/>
  <c r="Z99" i="3"/>
  <c r="Z14" i="2"/>
  <c r="Z19" i="3"/>
  <c r="Z19" i="2"/>
  <c r="Z22" i="2"/>
  <c r="Z22" i="3"/>
  <c r="Z40" i="2"/>
  <c r="Z51" i="2"/>
  <c r="Z51" i="3"/>
  <c r="Z81" i="2"/>
  <c r="Z106" i="3"/>
  <c r="Z140" i="3" s="1"/>
  <c r="Z56" i="2"/>
  <c r="Z88" i="2"/>
  <c r="Z88" i="3"/>
  <c r="Z42" i="2"/>
  <c r="Z42" i="3"/>
  <c r="Z54" i="2"/>
  <c r="Z58" i="2"/>
  <c r="Z58" i="3"/>
  <c r="Z61" i="3"/>
  <c r="Z59" i="3" s="1"/>
  <c r="Z133" i="3" s="1"/>
  <c r="Z50" i="2"/>
  <c r="Z75" i="2"/>
  <c r="Z89" i="2"/>
  <c r="Z89" i="3"/>
  <c r="Z57" i="2"/>
  <c r="Z57" i="3"/>
  <c r="Z95" i="3"/>
  <c r="Y83" i="3"/>
  <c r="Y13" i="3"/>
  <c r="Y102" i="3"/>
  <c r="Y139" i="3" s="1"/>
  <c r="Y108" i="3"/>
  <c r="Y106" i="3" s="1"/>
  <c r="Y140" i="3" s="1"/>
  <c r="Y92" i="3"/>
  <c r="Y75" i="3"/>
  <c r="Y74" i="3" s="1"/>
  <c r="Y70" i="3"/>
  <c r="Y69" i="3" s="1"/>
  <c r="Y18" i="3"/>
  <c r="Y21" i="2"/>
  <c r="Y21" i="3"/>
  <c r="Y29" i="2"/>
  <c r="Y29" i="3"/>
  <c r="Y62" i="3"/>
  <c r="Y61" i="3" s="1"/>
  <c r="Y59" i="3" s="1"/>
  <c r="Y133" i="3" s="1"/>
  <c r="Y53" i="3"/>
  <c r="Y96" i="3"/>
  <c r="Y57" i="3"/>
  <c r="Y55" i="3" s="1"/>
  <c r="Y98" i="2"/>
  <c r="Y93" i="2" s="1"/>
  <c r="Y90" i="2" s="1"/>
  <c r="Y98" i="3"/>
  <c r="Y106" i="2"/>
  <c r="Y140" i="2" s="1"/>
  <c r="Y25" i="2"/>
  <c r="Y25" i="3"/>
  <c r="Y45" i="2"/>
  <c r="Y45" i="3"/>
  <c r="Y50" i="2"/>
  <c r="Y49" i="2" s="1"/>
  <c r="Y61" i="2"/>
  <c r="Y59" i="2" s="1"/>
  <c r="Y133" i="2" s="1"/>
  <c r="Y74" i="2"/>
  <c r="Y37" i="2"/>
  <c r="X90" i="1"/>
  <c r="X102" i="3"/>
  <c r="X139" i="3" s="1"/>
  <c r="X38" i="3"/>
  <c r="X48" i="3"/>
  <c r="X62" i="3"/>
  <c r="X61" i="3" s="1"/>
  <c r="X36" i="3"/>
  <c r="X9" i="2"/>
  <c r="X18" i="2"/>
  <c r="X18" i="3"/>
  <c r="X26" i="3"/>
  <c r="X26" i="2"/>
  <c r="X55" i="2"/>
  <c r="X70" i="2"/>
  <c r="X69" i="2" s="1"/>
  <c r="X87" i="2"/>
  <c r="X83" i="2" s="1"/>
  <c r="X80" i="2" s="1"/>
  <c r="X87" i="3"/>
  <c r="X97" i="3"/>
  <c r="X97" i="2"/>
  <c r="X93" i="2" s="1"/>
  <c r="X90" i="2" s="1"/>
  <c r="X109" i="3"/>
  <c r="X141" i="3" s="1"/>
  <c r="X85" i="3"/>
  <c r="X77" i="3"/>
  <c r="X58" i="3"/>
  <c r="X33" i="3"/>
  <c r="X15" i="2"/>
  <c r="X19" i="2"/>
  <c r="X19" i="3"/>
  <c r="X27" i="2"/>
  <c r="X27" i="3"/>
  <c r="X107" i="2"/>
  <c r="X106" i="2" s="1"/>
  <c r="X140" i="2" s="1"/>
  <c r="X84" i="3"/>
  <c r="X50" i="3"/>
  <c r="X49" i="3" s="1"/>
  <c r="X24" i="3"/>
  <c r="X24" i="2"/>
  <c r="X60" i="2"/>
  <c r="X59" i="2" s="1"/>
  <c r="X133" i="2" s="1"/>
  <c r="X75" i="2"/>
  <c r="X74" i="2" s="1"/>
  <c r="X102" i="2"/>
  <c r="X108" i="3"/>
  <c r="X99" i="3"/>
  <c r="X94" i="3"/>
  <c r="X28" i="3"/>
  <c r="X17" i="2"/>
  <c r="X25" i="2"/>
  <c r="X25" i="3"/>
  <c r="X54" i="2"/>
  <c r="X54" i="3"/>
  <c r="W107" i="3"/>
  <c r="W106" i="3" s="1"/>
  <c r="W140" i="3" s="1"/>
  <c r="W84" i="3"/>
  <c r="W53" i="3"/>
  <c r="W11" i="2"/>
  <c r="W11" i="3"/>
  <c r="W23" i="3"/>
  <c r="W23" i="2"/>
  <c r="W45" i="3"/>
  <c r="W45" i="2"/>
  <c r="W57" i="2"/>
  <c r="W88" i="3"/>
  <c r="W75" i="3"/>
  <c r="W74" i="3" s="1"/>
  <c r="W69" i="3"/>
  <c r="W25" i="3"/>
  <c r="W19" i="3"/>
  <c r="W20" i="2"/>
  <c r="W20" i="3"/>
  <c r="W28" i="2"/>
  <c r="W28" i="3"/>
  <c r="W85" i="2"/>
  <c r="W85" i="3"/>
  <c r="W89" i="2"/>
  <c r="W89" i="3"/>
  <c r="W102" i="3"/>
  <c r="W94" i="3"/>
  <c r="W93" i="3" s="1"/>
  <c r="W90" i="3" s="1"/>
  <c r="W41" i="3"/>
  <c r="W33" i="3"/>
  <c r="W17" i="3"/>
  <c r="W13" i="2"/>
  <c r="W21" i="2"/>
  <c r="W21" i="3"/>
  <c r="W29" i="3"/>
  <c r="W29" i="2"/>
  <c r="W39" i="2"/>
  <c r="W63" i="3"/>
  <c r="W63" i="2"/>
  <c r="W61" i="2" s="1"/>
  <c r="W59" i="2" s="1"/>
  <c r="W133" i="2" s="1"/>
  <c r="W69" i="2"/>
  <c r="W102" i="2"/>
  <c r="W100" i="3"/>
  <c r="W137" i="3" s="1"/>
  <c r="W86" i="3"/>
  <c r="W62" i="3"/>
  <c r="W15" i="3"/>
  <c r="W13" i="3" s="1"/>
  <c r="W10" i="2"/>
  <c r="W10" i="3"/>
  <c r="W18" i="2"/>
  <c r="W18" i="3"/>
  <c r="W26" i="2"/>
  <c r="W26" i="3"/>
  <c r="W37" i="3"/>
  <c r="W37" i="2"/>
  <c r="W44" i="2"/>
  <c r="W44" i="3"/>
  <c r="W51" i="2"/>
  <c r="W51" i="3"/>
  <c r="V83" i="3"/>
  <c r="V80" i="3" s="1"/>
  <c r="V33" i="3"/>
  <c r="V92" i="3"/>
  <c r="V70" i="3"/>
  <c r="V69" i="3" s="1"/>
  <c r="V39" i="3"/>
  <c r="V107" i="3"/>
  <c r="V13" i="2"/>
  <c r="V106" i="2"/>
  <c r="V140" i="2" s="1"/>
  <c r="V48" i="3"/>
  <c r="V109" i="3"/>
  <c r="V141" i="3" s="1"/>
  <c r="V9" i="3"/>
  <c r="V8" i="3" s="1"/>
  <c r="V104" i="3"/>
  <c r="V102" i="3" s="1"/>
  <c r="V64" i="3"/>
  <c r="V27" i="3"/>
  <c r="V25" i="3"/>
  <c r="V10" i="2"/>
  <c r="V8" i="2" s="1"/>
  <c r="V23" i="2"/>
  <c r="V29" i="2"/>
  <c r="V63" i="2"/>
  <c r="V61" i="2" s="1"/>
  <c r="V59" i="2" s="1"/>
  <c r="V133" i="2" s="1"/>
  <c r="V82" i="2"/>
  <c r="V108" i="3"/>
  <c r="V26" i="3"/>
  <c r="V20" i="3"/>
  <c r="U102" i="3"/>
  <c r="U139" i="3" s="1"/>
  <c r="U38" i="3"/>
  <c r="U100" i="3"/>
  <c r="U137" i="3" s="1"/>
  <c r="U93" i="2"/>
  <c r="U90" i="2" s="1"/>
  <c r="U109" i="3"/>
  <c r="U141" i="3" s="1"/>
  <c r="U35" i="3"/>
  <c r="U56" i="2"/>
  <c r="U55" i="2" s="1"/>
  <c r="U48" i="3"/>
  <c r="U86" i="3"/>
  <c r="U75" i="3"/>
  <c r="U74" i="3" s="1"/>
  <c r="U45" i="3"/>
  <c r="U27" i="3"/>
  <c r="U17" i="3"/>
  <c r="U19" i="2"/>
  <c r="U37" i="2"/>
  <c r="U60" i="2"/>
  <c r="U63" i="2"/>
  <c r="U61" i="2" s="1"/>
  <c r="U76" i="2"/>
  <c r="U74" i="2" s="1"/>
  <c r="U84" i="2"/>
  <c r="U83" i="2" s="1"/>
  <c r="U105" i="2"/>
  <c r="U102" i="2" s="1"/>
  <c r="U109" i="2"/>
  <c r="U141" i="2" s="1"/>
  <c r="U49" i="3"/>
  <c r="U53" i="2"/>
  <c r="U73" i="2"/>
  <c r="U69" i="2" s="1"/>
  <c r="U9" i="3"/>
  <c r="U8" i="3" s="1"/>
  <c r="U62" i="3"/>
  <c r="U61" i="3" s="1"/>
  <c r="U8" i="2"/>
  <c r="U50" i="2"/>
  <c r="U49" i="2" s="1"/>
  <c r="U81" i="2"/>
  <c r="T100" i="3"/>
  <c r="T137" i="3" s="1"/>
  <c r="T33" i="3"/>
  <c r="T57" i="3"/>
  <c r="T55" i="3" s="1"/>
  <c r="T75" i="2"/>
  <c r="T74" i="2" s="1"/>
  <c r="T85" i="2"/>
  <c r="T83" i="2" s="1"/>
  <c r="T80" i="2" s="1"/>
  <c r="T95" i="3"/>
  <c r="T95" i="2"/>
  <c r="T99" i="2"/>
  <c r="T99" i="3"/>
  <c r="T97" i="3"/>
  <c r="T49" i="3"/>
  <c r="T43" i="3"/>
  <c r="T8" i="2"/>
  <c r="T37" i="2"/>
  <c r="T40" i="2"/>
  <c r="T40" i="3"/>
  <c r="T44" i="2"/>
  <c r="T44" i="3"/>
  <c r="T48" i="2"/>
  <c r="T55" i="2"/>
  <c r="T52" i="2" s="1"/>
  <c r="T132" i="2" s="1"/>
  <c r="T62" i="2"/>
  <c r="T73" i="2"/>
  <c r="T69" i="2" s="1"/>
  <c r="T73" i="3"/>
  <c r="T104" i="2"/>
  <c r="T104" i="3"/>
  <c r="T107" i="2"/>
  <c r="T25" i="3"/>
  <c r="T16" i="2"/>
  <c r="T130" i="2" s="1"/>
  <c r="T63" i="2"/>
  <c r="T63" i="3"/>
  <c r="T105" i="2"/>
  <c r="T105" i="3"/>
  <c r="T108" i="2"/>
  <c r="T108" i="3"/>
  <c r="T72" i="3"/>
  <c r="T14" i="3"/>
  <c r="T13" i="3" s="1"/>
  <c r="T8" i="3"/>
  <c r="T42" i="3"/>
  <c r="T42" i="2"/>
  <c r="T94" i="2"/>
  <c r="T98" i="2"/>
  <c r="T98" i="3"/>
  <c r="T109" i="2"/>
  <c r="T141" i="2" s="1"/>
  <c r="S55" i="3"/>
  <c r="S59" i="1"/>
  <c r="S133" i="1" s="1"/>
  <c r="S10" i="3"/>
  <c r="S8" i="3" s="1"/>
  <c r="S62" i="3"/>
  <c r="S61" i="3" s="1"/>
  <c r="S49" i="3"/>
  <c r="S15" i="3"/>
  <c r="S13" i="3" s="1"/>
  <c r="S107" i="3"/>
  <c r="S106" i="3" s="1"/>
  <c r="S140" i="3" s="1"/>
  <c r="S44" i="2"/>
  <c r="S44" i="3"/>
  <c r="S60" i="2"/>
  <c r="S75" i="2"/>
  <c r="S74" i="2" s="1"/>
  <c r="S87" i="2"/>
  <c r="S87" i="3"/>
  <c r="S105" i="2"/>
  <c r="S105" i="3"/>
  <c r="S109" i="3"/>
  <c r="S141" i="3" s="1"/>
  <c r="S36" i="3"/>
  <c r="S28" i="3"/>
  <c r="S20" i="3"/>
  <c r="S42" i="2"/>
  <c r="S42" i="3"/>
  <c r="S85" i="2"/>
  <c r="S85" i="3"/>
  <c r="S93" i="2"/>
  <c r="S90" i="2" s="1"/>
  <c r="S103" i="2"/>
  <c r="S40" i="2"/>
  <c r="S40" i="3"/>
  <c r="S54" i="2"/>
  <c r="S54" i="3"/>
  <c r="S96" i="3"/>
  <c r="S91" i="3"/>
  <c r="S71" i="3"/>
  <c r="S69" i="3" s="1"/>
  <c r="S53" i="3"/>
  <c r="S39" i="3"/>
  <c r="S16" i="2"/>
  <c r="S130" i="2" s="1"/>
  <c r="S77" i="2"/>
  <c r="S77" i="3"/>
  <c r="S89" i="2"/>
  <c r="S89" i="3"/>
  <c r="R74" i="3"/>
  <c r="R35" i="3"/>
  <c r="R69" i="3"/>
  <c r="R61" i="3"/>
  <c r="R16" i="3"/>
  <c r="R55" i="3"/>
  <c r="R49" i="3"/>
  <c r="R61" i="2"/>
  <c r="R59" i="2" s="1"/>
  <c r="R133" i="2" s="1"/>
  <c r="R104" i="3"/>
  <c r="R102" i="3" s="1"/>
  <c r="R8" i="2"/>
  <c r="R74" i="2"/>
  <c r="R107" i="3"/>
  <c r="R106" i="3" s="1"/>
  <c r="R140" i="3" s="1"/>
  <c r="R13" i="2"/>
  <c r="R38" i="2"/>
  <c r="R69" i="2"/>
  <c r="R83" i="2"/>
  <c r="R80" i="2" s="1"/>
  <c r="R93" i="2"/>
  <c r="R90" i="2" s="1"/>
  <c r="R98" i="3"/>
  <c r="R96" i="3"/>
  <c r="R88" i="3"/>
  <c r="R86" i="3"/>
  <c r="R44" i="3"/>
  <c r="R42" i="3"/>
  <c r="R40" i="3"/>
  <c r="R11" i="3"/>
  <c r="Q49" i="3"/>
  <c r="Q106" i="3"/>
  <c r="Q140" i="3" s="1"/>
  <c r="Q93" i="3"/>
  <c r="Q90" i="3" s="1"/>
  <c r="Q35" i="3"/>
  <c r="Q13" i="3"/>
  <c r="Q100" i="3"/>
  <c r="Q137" i="3" s="1"/>
  <c r="Q33" i="3"/>
  <c r="Q89" i="3"/>
  <c r="Q86" i="3"/>
  <c r="Q77" i="3"/>
  <c r="Q73" i="3"/>
  <c r="Q17" i="3"/>
  <c r="Q72" i="2"/>
  <c r="Q69" i="2" s="1"/>
  <c r="Q76" i="2"/>
  <c r="Q74" i="2" s="1"/>
  <c r="Q85" i="2"/>
  <c r="Q83" i="2" s="1"/>
  <c r="Q80" i="2" s="1"/>
  <c r="Q100" i="2"/>
  <c r="Q137" i="2" s="1"/>
  <c r="Q88" i="3"/>
  <c r="P100" i="3"/>
  <c r="P137" i="3" s="1"/>
  <c r="P84" i="3"/>
  <c r="P36" i="3"/>
  <c r="P14" i="2"/>
  <c r="P20" i="2"/>
  <c r="P20" i="3"/>
  <c r="P28" i="2"/>
  <c r="P28" i="3"/>
  <c r="P45" i="2"/>
  <c r="P45" i="3"/>
  <c r="P75" i="2"/>
  <c r="P85" i="3"/>
  <c r="P85" i="2"/>
  <c r="P89" i="2"/>
  <c r="P89" i="3"/>
  <c r="P104" i="3"/>
  <c r="P82" i="3"/>
  <c r="P62" i="3"/>
  <c r="P41" i="3"/>
  <c r="P9" i="3"/>
  <c r="P8" i="3" s="1"/>
  <c r="P15" i="2"/>
  <c r="P15" i="3"/>
  <c r="P21" i="2"/>
  <c r="P21" i="3"/>
  <c r="P29" i="2"/>
  <c r="P29" i="3"/>
  <c r="P35" i="2"/>
  <c r="P76" i="3"/>
  <c r="P76" i="2"/>
  <c r="P95" i="3"/>
  <c r="P93" i="3" s="1"/>
  <c r="P90" i="3" s="1"/>
  <c r="P53" i="3"/>
  <c r="P17" i="2"/>
  <c r="P26" i="2"/>
  <c r="P26" i="3"/>
  <c r="P50" i="2"/>
  <c r="P49" i="2" s="1"/>
  <c r="P63" i="2"/>
  <c r="P63" i="3"/>
  <c r="P77" i="3"/>
  <c r="P58" i="3"/>
  <c r="P43" i="3"/>
  <c r="P22" i="3"/>
  <c r="P19" i="2"/>
  <c r="P19" i="3"/>
  <c r="P23" i="3"/>
  <c r="P23" i="2"/>
  <c r="P27" i="2"/>
  <c r="P27" i="3"/>
  <c r="P40" i="2"/>
  <c r="P40" i="3"/>
  <c r="P44" i="2"/>
  <c r="P44" i="3"/>
  <c r="P48" i="2"/>
  <c r="P57" i="2"/>
  <c r="P57" i="3"/>
  <c r="P64" i="2"/>
  <c r="P64" i="3"/>
  <c r="P69" i="2"/>
  <c r="P105" i="2"/>
  <c r="P102" i="2" s="1"/>
  <c r="P105" i="3"/>
  <c r="O69" i="3"/>
  <c r="O8" i="3"/>
  <c r="O100" i="3"/>
  <c r="O137" i="3" s="1"/>
  <c r="O22" i="2"/>
  <c r="O22" i="3"/>
  <c r="O48" i="3"/>
  <c r="O20" i="2"/>
  <c r="O20" i="3"/>
  <c r="O28" i="2"/>
  <c r="O28" i="3"/>
  <c r="O35" i="3"/>
  <c r="O51" i="2"/>
  <c r="O61" i="3"/>
  <c r="O74" i="2"/>
  <c r="O89" i="2"/>
  <c r="O83" i="2" s="1"/>
  <c r="O80" i="2" s="1"/>
  <c r="O104" i="3"/>
  <c r="O102" i="3" s="1"/>
  <c r="O75" i="3"/>
  <c r="O74" i="3" s="1"/>
  <c r="O60" i="3"/>
  <c r="O18" i="2"/>
  <c r="O26" i="2"/>
  <c r="O26" i="3"/>
  <c r="O54" i="2"/>
  <c r="O69" i="2"/>
  <c r="O93" i="2"/>
  <c r="O90" i="2" s="1"/>
  <c r="O94" i="3"/>
  <c r="O93" i="3" s="1"/>
  <c r="O90" i="3" s="1"/>
  <c r="O81" i="3"/>
  <c r="O15" i="2"/>
  <c r="O24" i="2"/>
  <c r="O24" i="3"/>
  <c r="N100" i="3"/>
  <c r="N137" i="3" s="1"/>
  <c r="N85" i="3"/>
  <c r="N83" i="3" s="1"/>
  <c r="N80" i="3" s="1"/>
  <c r="N48" i="3"/>
  <c r="N36" i="3"/>
  <c r="N24" i="3"/>
  <c r="N24" i="2"/>
  <c r="N28" i="2"/>
  <c r="N28" i="3"/>
  <c r="N76" i="2"/>
  <c r="N74" i="2" s="1"/>
  <c r="N76" i="3"/>
  <c r="N74" i="3" s="1"/>
  <c r="N94" i="2"/>
  <c r="N98" i="3"/>
  <c r="N64" i="3"/>
  <c r="N41" i="3"/>
  <c r="N33" i="3"/>
  <c r="N20" i="3"/>
  <c r="N8" i="2"/>
  <c r="N17" i="2"/>
  <c r="N29" i="2"/>
  <c r="N29" i="3"/>
  <c r="N40" i="2"/>
  <c r="N44" i="2"/>
  <c r="N44" i="3"/>
  <c r="N51" i="3"/>
  <c r="N51" i="2"/>
  <c r="N63" i="2"/>
  <c r="N61" i="2" s="1"/>
  <c r="N59" i="2" s="1"/>
  <c r="N133" i="2" s="1"/>
  <c r="N63" i="3"/>
  <c r="N99" i="2"/>
  <c r="N99" i="3"/>
  <c r="N109" i="3"/>
  <c r="N141" i="3" s="1"/>
  <c r="N22" i="3"/>
  <c r="N22" i="2"/>
  <c r="N26" i="2"/>
  <c r="N26" i="3"/>
  <c r="N96" i="2"/>
  <c r="N96" i="3"/>
  <c r="N50" i="3"/>
  <c r="N108" i="3"/>
  <c r="N106" i="3" s="1"/>
  <c r="N140" i="3" s="1"/>
  <c r="N71" i="3"/>
  <c r="N53" i="3"/>
  <c r="N43" i="3"/>
  <c r="N18" i="3"/>
  <c r="N23" i="2"/>
  <c r="N23" i="3"/>
  <c r="N27" i="2"/>
  <c r="N27" i="3"/>
  <c r="N57" i="2"/>
  <c r="N57" i="3"/>
  <c r="N72" i="2"/>
  <c r="N69" i="2" s="1"/>
  <c r="N72" i="3"/>
  <c r="N97" i="3"/>
  <c r="N97" i="2"/>
  <c r="M105" i="3"/>
  <c r="M102" i="3" s="1"/>
  <c r="M18" i="2"/>
  <c r="M24" i="2"/>
  <c r="M24" i="3"/>
  <c r="M36" i="2"/>
  <c r="M53" i="2"/>
  <c r="M69" i="2"/>
  <c r="M94" i="2"/>
  <c r="M109" i="2"/>
  <c r="M141" i="2" s="1"/>
  <c r="M96" i="3"/>
  <c r="M22" i="2"/>
  <c r="M22" i="3"/>
  <c r="M50" i="2"/>
  <c r="M49" i="2" s="1"/>
  <c r="M55" i="2"/>
  <c r="M76" i="2"/>
  <c r="M74" i="2" s="1"/>
  <c r="M81" i="2"/>
  <c r="M100" i="2"/>
  <c r="M137" i="2" s="1"/>
  <c r="M106" i="2"/>
  <c r="M140" i="2" s="1"/>
  <c r="M60" i="3"/>
  <c r="M62" i="3"/>
  <c r="M61" i="3" s="1"/>
  <c r="M8" i="3"/>
  <c r="M20" i="2"/>
  <c r="M20" i="3"/>
  <c r="M61" i="2"/>
  <c r="M59" i="2" s="1"/>
  <c r="M133" i="2" s="1"/>
  <c r="M89" i="2"/>
  <c r="M83" i="2" s="1"/>
  <c r="M89" i="3"/>
  <c r="M98" i="2"/>
  <c r="M98" i="3"/>
  <c r="L101" i="1"/>
  <c r="L83" i="3"/>
  <c r="L69" i="3"/>
  <c r="L60" i="3"/>
  <c r="L15" i="2"/>
  <c r="L15" i="3"/>
  <c r="L13" i="3" s="1"/>
  <c r="L95" i="3"/>
  <c r="L12" i="2"/>
  <c r="L12" i="3"/>
  <c r="L19" i="2"/>
  <c r="L19" i="3"/>
  <c r="L27" i="2"/>
  <c r="L27" i="3"/>
  <c r="L51" i="2"/>
  <c r="L51" i="3"/>
  <c r="L64" i="2"/>
  <c r="L64" i="3"/>
  <c r="L99" i="2"/>
  <c r="L99" i="3"/>
  <c r="L109" i="2"/>
  <c r="L141" i="2" s="1"/>
  <c r="L74" i="3"/>
  <c r="L10" i="2"/>
  <c r="L8" i="2" s="1"/>
  <c r="L10" i="3"/>
  <c r="L8" i="3" s="1"/>
  <c r="L17" i="2"/>
  <c r="L25" i="2"/>
  <c r="L25" i="3"/>
  <c r="L37" i="2"/>
  <c r="L40" i="2"/>
  <c r="L42" i="2"/>
  <c r="L44" i="2"/>
  <c r="L62" i="2"/>
  <c r="L88" i="2"/>
  <c r="L97" i="2"/>
  <c r="L97" i="3"/>
  <c r="L103" i="2"/>
  <c r="L102" i="2" s="1"/>
  <c r="L50" i="3"/>
  <c r="L21" i="3"/>
  <c r="L33" i="2"/>
  <c r="L69" i="2"/>
  <c r="L85" i="2"/>
  <c r="L86" i="2"/>
  <c r="L103" i="3"/>
  <c r="L102" i="3" s="1"/>
  <c r="K55" i="3"/>
  <c r="K83" i="3"/>
  <c r="K80" i="3" s="1"/>
  <c r="K100" i="3"/>
  <c r="K137" i="3" s="1"/>
  <c r="K102" i="3"/>
  <c r="K139" i="3" s="1"/>
  <c r="K95" i="3"/>
  <c r="K93" i="3" s="1"/>
  <c r="K37" i="2"/>
  <c r="K37" i="3"/>
  <c r="K50" i="3"/>
  <c r="K49" i="3" s="1"/>
  <c r="K109" i="3"/>
  <c r="K141" i="3" s="1"/>
  <c r="K75" i="3"/>
  <c r="K74" i="3" s="1"/>
  <c r="K48" i="3"/>
  <c r="K18" i="3"/>
  <c r="K18" i="2"/>
  <c r="K22" i="2"/>
  <c r="K22" i="3"/>
  <c r="K26" i="3"/>
  <c r="K26" i="2"/>
  <c r="K69" i="2"/>
  <c r="K14" i="3"/>
  <c r="K13" i="3" s="1"/>
  <c r="K38" i="2"/>
  <c r="K53" i="3"/>
  <c r="K92" i="3"/>
  <c r="K71" i="3"/>
  <c r="K64" i="3"/>
  <c r="K12" i="3"/>
  <c r="K51" i="2"/>
  <c r="J48" i="3"/>
  <c r="J93" i="3"/>
  <c r="J83" i="3"/>
  <c r="J80" i="3" s="1"/>
  <c r="J16" i="3"/>
  <c r="J36" i="2"/>
  <c r="J77" i="2"/>
  <c r="J77" i="3"/>
  <c r="J109" i="3"/>
  <c r="J141" i="3" s="1"/>
  <c r="J14" i="3"/>
  <c r="J13" i="3" s="1"/>
  <c r="J42" i="2"/>
  <c r="J42" i="3"/>
  <c r="J56" i="3"/>
  <c r="J55" i="3" s="1"/>
  <c r="J71" i="3"/>
  <c r="J69" i="3" s="1"/>
  <c r="J104" i="2"/>
  <c r="J102" i="2" s="1"/>
  <c r="J104" i="3"/>
  <c r="J102" i="3" s="1"/>
  <c r="J8" i="2"/>
  <c r="J44" i="2"/>
  <c r="J44" i="3"/>
  <c r="J75" i="2"/>
  <c r="J74" i="2" s="1"/>
  <c r="J100" i="2"/>
  <c r="J137" i="2" s="1"/>
  <c r="J92" i="3"/>
  <c r="J50" i="3"/>
  <c r="J49" i="3" s="1"/>
  <c r="J40" i="2"/>
  <c r="J108" i="2"/>
  <c r="J106" i="2" s="1"/>
  <c r="J140" i="2" s="1"/>
  <c r="I102" i="3"/>
  <c r="I139" i="3" s="1"/>
  <c r="I16" i="3"/>
  <c r="I35" i="3"/>
  <c r="I54" i="2"/>
  <c r="I88" i="2"/>
  <c r="I83" i="2" s="1"/>
  <c r="I80" i="2" s="1"/>
  <c r="I50" i="2"/>
  <c r="I49" i="2" s="1"/>
  <c r="I62" i="2"/>
  <c r="I61" i="2" s="1"/>
  <c r="I59" i="2" s="1"/>
  <c r="I133" i="2" s="1"/>
  <c r="I75" i="3"/>
  <c r="I74" i="3" s="1"/>
  <c r="I109" i="2"/>
  <c r="I91" i="3"/>
  <c r="I33" i="3"/>
  <c r="I39" i="3"/>
  <c r="I100" i="3"/>
  <c r="I137" i="3" s="1"/>
  <c r="I48" i="3"/>
  <c r="I98" i="2"/>
  <c r="I93" i="2" s="1"/>
  <c r="I90" i="2" s="1"/>
  <c r="I98" i="3"/>
  <c r="I93" i="3" s="1"/>
  <c r="H93" i="3"/>
  <c r="H83" i="3"/>
  <c r="H80" i="3" s="1"/>
  <c r="H8" i="3"/>
  <c r="H56" i="3"/>
  <c r="H40" i="3"/>
  <c r="H18" i="3"/>
  <c r="H16" i="3" s="1"/>
  <c r="H72" i="3"/>
  <c r="H69" i="3" s="1"/>
  <c r="H63" i="3"/>
  <c r="H58" i="3"/>
  <c r="H57" i="2"/>
  <c r="H108" i="2"/>
  <c r="H106" i="2" s="1"/>
  <c r="H92" i="3"/>
  <c r="H64" i="3"/>
  <c r="G59" i="1"/>
  <c r="G133" i="1" s="1"/>
  <c r="G69" i="3"/>
  <c r="G100" i="3"/>
  <c r="G137" i="3" s="1"/>
  <c r="G53" i="3"/>
  <c r="G109" i="3"/>
  <c r="G141" i="3" s="1"/>
  <c r="G48" i="3"/>
  <c r="G91" i="3"/>
  <c r="G16" i="3"/>
  <c r="G33" i="2"/>
  <c r="G41" i="2"/>
  <c r="G41" i="3"/>
  <c r="G88" i="2"/>
  <c r="G88" i="3"/>
  <c r="G50" i="3"/>
  <c r="G49" i="3" s="1"/>
  <c r="G11" i="2"/>
  <c r="G8" i="2" s="1"/>
  <c r="G86" i="2"/>
  <c r="G86" i="3"/>
  <c r="G107" i="3"/>
  <c r="G106" i="3" s="1"/>
  <c r="G140" i="3" s="1"/>
  <c r="G84" i="2"/>
  <c r="G97" i="2"/>
  <c r="G97" i="3"/>
  <c r="G61" i="3"/>
  <c r="G59" i="3" s="1"/>
  <c r="G133" i="3" s="1"/>
  <c r="G39" i="3"/>
  <c r="G14" i="3"/>
  <c r="G13" i="3" s="1"/>
  <c r="G18" i="2"/>
  <c r="G26" i="2"/>
  <c r="G37" i="2"/>
  <c r="G43" i="2"/>
  <c r="G43" i="3"/>
  <c r="G95" i="2"/>
  <c r="G95" i="3"/>
  <c r="G106" i="2"/>
  <c r="G140" i="2" s="1"/>
  <c r="F55" i="3"/>
  <c r="F75" i="3"/>
  <c r="F74" i="3" s="1"/>
  <c r="F13" i="3"/>
  <c r="F38" i="3"/>
  <c r="F91" i="2"/>
  <c r="F83" i="3"/>
  <c r="F53" i="3"/>
  <c r="F81" i="3"/>
  <c r="F73" i="3"/>
  <c r="F69" i="3" s="1"/>
  <c r="F54" i="3"/>
  <c r="F19" i="3"/>
  <c r="F29" i="2"/>
  <c r="F29" i="3"/>
  <c r="F41" i="2"/>
  <c r="F51" i="2"/>
  <c r="F106" i="2"/>
  <c r="F140" i="2" s="1"/>
  <c r="F61" i="3"/>
  <c r="F49" i="3"/>
  <c r="F8" i="2"/>
  <c r="F35" i="2"/>
  <c r="F35" i="3"/>
  <c r="F96" i="3"/>
  <c r="F93" i="3" s="1"/>
  <c r="F17" i="3"/>
  <c r="F45" i="2"/>
  <c r="F61" i="2"/>
  <c r="F59" i="2" s="1"/>
  <c r="F133" i="2" s="1"/>
  <c r="F69" i="2"/>
  <c r="F85" i="2"/>
  <c r="F83" i="2" s="1"/>
  <c r="F80" i="2" s="1"/>
  <c r="E102" i="3"/>
  <c r="E139" i="3" s="1"/>
  <c r="E83" i="3"/>
  <c r="E55" i="3"/>
  <c r="E16" i="3"/>
  <c r="E75" i="3"/>
  <c r="E62" i="3"/>
  <c r="E61" i="3" s="1"/>
  <c r="E39" i="2"/>
  <c r="E61" i="2"/>
  <c r="E81" i="2"/>
  <c r="E48" i="3"/>
  <c r="E14" i="3"/>
  <c r="E13" i="3" s="1"/>
  <c r="E43" i="2"/>
  <c r="E43" i="3"/>
  <c r="E91" i="2"/>
  <c r="E95" i="3"/>
  <c r="E93" i="3" s="1"/>
  <c r="E41" i="2"/>
  <c r="E41" i="3"/>
  <c r="E60" i="2"/>
  <c r="E100" i="2"/>
  <c r="E137" i="2" s="1"/>
  <c r="E12" i="2"/>
  <c r="E12" i="3"/>
  <c r="E45" i="2"/>
  <c r="E45" i="3"/>
  <c r="E69" i="2"/>
  <c r="E76" i="2"/>
  <c r="E74" i="2" s="1"/>
  <c r="E76" i="3"/>
  <c r="D61" i="3"/>
  <c r="D59" i="3" s="1"/>
  <c r="D133" i="3" s="1"/>
  <c r="D9" i="3"/>
  <c r="D8" i="3" s="1"/>
  <c r="D14" i="3"/>
  <c r="D13" i="3" s="1"/>
  <c r="D91" i="3"/>
  <c r="D56" i="3"/>
  <c r="D55" i="3" s="1"/>
  <c r="D69" i="3"/>
  <c r="D100" i="3"/>
  <c r="D137" i="3" s="1"/>
  <c r="D107" i="3"/>
  <c r="D106" i="3" s="1"/>
  <c r="D140" i="3" s="1"/>
  <c r="D102" i="3"/>
  <c r="D27" i="3"/>
  <c r="D76" i="2"/>
  <c r="D74" i="2" s="1"/>
  <c r="D89" i="2"/>
  <c r="D83" i="2" s="1"/>
  <c r="D80" i="2" s="1"/>
  <c r="D89" i="3"/>
  <c r="D99" i="2"/>
  <c r="D99" i="3"/>
  <c r="D95" i="2"/>
  <c r="D95" i="3"/>
  <c r="D109" i="3"/>
  <c r="D141" i="3" s="1"/>
  <c r="D54" i="3"/>
  <c r="D42" i="3"/>
  <c r="D38" i="3"/>
  <c r="D17" i="2"/>
  <c r="D21" i="2"/>
  <c r="D25" i="2"/>
  <c r="D29" i="2"/>
  <c r="D50" i="2"/>
  <c r="D49" i="2" s="1"/>
  <c r="D56" i="2"/>
  <c r="D55" i="2" s="1"/>
  <c r="D52" i="2" s="1"/>
  <c r="D132" i="2" s="1"/>
  <c r="D61" i="2"/>
  <c r="D59" i="2" s="1"/>
  <c r="D133" i="2" s="1"/>
  <c r="D73" i="2"/>
  <c r="D69" i="2" s="1"/>
  <c r="D97" i="2"/>
  <c r="D97" i="3"/>
  <c r="C112" i="5"/>
  <c r="C145" i="5"/>
  <c r="C166" i="5"/>
  <c r="M160" i="22"/>
  <c r="M159" i="22" s="1"/>
  <c r="M4" i="22"/>
  <c r="K6" i="22"/>
  <c r="C35" i="1"/>
  <c r="C90" i="1"/>
  <c r="AE90" i="1" s="1"/>
  <c r="C8" i="1"/>
  <c r="C13" i="5"/>
  <c r="C38" i="5"/>
  <c r="C137" i="1"/>
  <c r="AE137" i="1" s="1"/>
  <c r="C55" i="1"/>
  <c r="C102" i="1"/>
  <c r="AE102" i="1" s="1"/>
  <c r="C83" i="1"/>
  <c r="AE83" i="1" s="1"/>
  <c r="C37" i="2"/>
  <c r="C37" i="3"/>
  <c r="C75" i="2"/>
  <c r="AE75" i="2" s="1"/>
  <c r="C95" i="2"/>
  <c r="C58" i="2"/>
  <c r="C88" i="3"/>
  <c r="AE88" i="3" s="1"/>
  <c r="C88" i="2"/>
  <c r="AE88" i="2" s="1"/>
  <c r="C103" i="2"/>
  <c r="AE103" i="2" s="1"/>
  <c r="C26" i="2"/>
  <c r="AE26" i="2" s="1"/>
  <c r="C26" i="3"/>
  <c r="AE26" i="3" s="1"/>
  <c r="C84" i="2"/>
  <c r="AE84" i="2" s="1"/>
  <c r="C89" i="2"/>
  <c r="AE89" i="2" s="1"/>
  <c r="C89" i="3"/>
  <c r="AE89" i="3" s="1"/>
  <c r="C70" i="2"/>
  <c r="AE70" i="2" s="1"/>
  <c r="C53" i="2"/>
  <c r="C73" i="2"/>
  <c r="AE73" i="2" s="1"/>
  <c r="C73" i="3"/>
  <c r="AE73" i="3" s="1"/>
  <c r="C21" i="2"/>
  <c r="C25" i="2"/>
  <c r="C40" i="2"/>
  <c r="C44" i="2"/>
  <c r="C44" i="3"/>
  <c r="AE44" i="3" s="1"/>
  <c r="C62" i="2"/>
  <c r="AE62" i="2" s="1"/>
  <c r="C137" i="2"/>
  <c r="AE137" i="2" s="1"/>
  <c r="C100" i="3"/>
  <c r="AE100" i="3" s="1"/>
  <c r="C139" i="22"/>
  <c r="P139" i="22" s="1"/>
  <c r="D138" i="22"/>
  <c r="D7" i="41" l="1"/>
  <c r="E101" i="5"/>
  <c r="Z30" i="39"/>
  <c r="Z131" i="39" s="1"/>
  <c r="O34" i="41"/>
  <c r="O30" i="41" s="1"/>
  <c r="O131" i="41" s="1"/>
  <c r="E7" i="5"/>
  <c r="C7" i="40"/>
  <c r="AE7" i="40" s="1"/>
  <c r="O7" i="40"/>
  <c r="X30" i="41"/>
  <c r="X131" i="41" s="1"/>
  <c r="J30" i="39"/>
  <c r="Q165" i="3"/>
  <c r="X165" i="1"/>
  <c r="M34" i="5"/>
  <c r="M30" i="5" s="1"/>
  <c r="M131" i="5" s="1"/>
  <c r="N34" i="5"/>
  <c r="N165" i="3"/>
  <c r="K165" i="3"/>
  <c r="E38" i="2"/>
  <c r="F16" i="2"/>
  <c r="F130" i="2" s="1"/>
  <c r="J35" i="2"/>
  <c r="L31" i="2"/>
  <c r="P46" i="2"/>
  <c r="P38" i="2"/>
  <c r="U52" i="2"/>
  <c r="U132" i="2" s="1"/>
  <c r="W35" i="2"/>
  <c r="Y35" i="2"/>
  <c r="Y34" i="2" s="1"/>
  <c r="Y30" i="2" s="1"/>
  <c r="Y131" i="2" s="1"/>
  <c r="AE36" i="2"/>
  <c r="AE39" i="2"/>
  <c r="J38" i="2"/>
  <c r="K35" i="2"/>
  <c r="L38" i="2"/>
  <c r="L49" i="2"/>
  <c r="O13" i="2"/>
  <c r="O7" i="2" s="1"/>
  <c r="O129" i="2" s="1"/>
  <c r="T35" i="2"/>
  <c r="U35" i="2"/>
  <c r="W38" i="2"/>
  <c r="W55" i="2"/>
  <c r="W52" i="2" s="1"/>
  <c r="W132" i="2" s="1"/>
  <c r="Z13" i="2"/>
  <c r="AE44" i="2"/>
  <c r="F49" i="2"/>
  <c r="G35" i="2"/>
  <c r="G31" i="2"/>
  <c r="H55" i="2"/>
  <c r="H52" i="2" s="1"/>
  <c r="H132" i="2" s="1"/>
  <c r="K49" i="2"/>
  <c r="L35" i="2"/>
  <c r="L13" i="2"/>
  <c r="M35" i="2"/>
  <c r="N55" i="2"/>
  <c r="N52" i="2" s="1"/>
  <c r="N132" i="2" s="1"/>
  <c r="N49" i="2"/>
  <c r="N38" i="2"/>
  <c r="N34" i="2" s="1"/>
  <c r="N30" i="2" s="1"/>
  <c r="N131" i="2" s="1"/>
  <c r="O49" i="2"/>
  <c r="P55" i="2"/>
  <c r="P52" i="2" s="1"/>
  <c r="P132" i="2" s="1"/>
  <c r="S38" i="2"/>
  <c r="T46" i="2"/>
  <c r="T38" i="2"/>
  <c r="U16" i="2"/>
  <c r="U130" i="2" s="1"/>
  <c r="W49" i="2"/>
  <c r="X13" i="2"/>
  <c r="X8" i="2"/>
  <c r="Z38" i="2"/>
  <c r="Z35" i="2"/>
  <c r="U34" i="5"/>
  <c r="U30" i="5" s="1"/>
  <c r="U131" i="5" s="1"/>
  <c r="W34" i="1"/>
  <c r="F165" i="5"/>
  <c r="T165" i="3"/>
  <c r="Z165" i="3"/>
  <c r="W165" i="3"/>
  <c r="O165" i="3"/>
  <c r="P7" i="1"/>
  <c r="P129" i="1" s="1"/>
  <c r="W34" i="5"/>
  <c r="Q7" i="5"/>
  <c r="J34" i="5"/>
  <c r="P165" i="3"/>
  <c r="X7" i="1"/>
  <c r="Z144" i="3"/>
  <c r="V7" i="1"/>
  <c r="V129" i="1" s="1"/>
  <c r="M165" i="3"/>
  <c r="R165" i="3"/>
  <c r="X165" i="3"/>
  <c r="T144" i="2"/>
  <c r="P7" i="5"/>
  <c r="P129" i="5" s="1"/>
  <c r="M34" i="1"/>
  <c r="I165" i="3"/>
  <c r="U165" i="5"/>
  <c r="R144" i="5"/>
  <c r="Y165" i="5"/>
  <c r="H34" i="1"/>
  <c r="Q144" i="3"/>
  <c r="F144" i="3"/>
  <c r="E144" i="3"/>
  <c r="U165" i="3"/>
  <c r="O144" i="3"/>
  <c r="N144" i="3"/>
  <c r="W144" i="5"/>
  <c r="K7" i="5"/>
  <c r="C159" i="58"/>
  <c r="C19" i="44" s="1"/>
  <c r="C159" i="55"/>
  <c r="C16" i="44" s="1"/>
  <c r="C129" i="22"/>
  <c r="P129" i="22" s="1"/>
  <c r="C145" i="2"/>
  <c r="H165" i="2"/>
  <c r="C13" i="2"/>
  <c r="AE5" i="2"/>
  <c r="C106" i="2"/>
  <c r="AE106" i="2" s="1"/>
  <c r="E165" i="3"/>
  <c r="C46" i="2"/>
  <c r="R34" i="5"/>
  <c r="R30" i="5" s="1"/>
  <c r="R131" i="5" s="1"/>
  <c r="G34" i="1"/>
  <c r="G30" i="1" s="1"/>
  <c r="G131" i="1" s="1"/>
  <c r="G128" i="1" s="1"/>
  <c r="S165" i="3"/>
  <c r="M144" i="1"/>
  <c r="C31" i="2"/>
  <c r="U34" i="1"/>
  <c r="E130" i="3"/>
  <c r="J46" i="3"/>
  <c r="N35" i="3"/>
  <c r="E52" i="3"/>
  <c r="G130" i="3"/>
  <c r="G46" i="3"/>
  <c r="H130" i="3"/>
  <c r="I46" i="3"/>
  <c r="I38" i="3"/>
  <c r="I130" i="3"/>
  <c r="J52" i="3"/>
  <c r="J130" i="3"/>
  <c r="K46" i="3"/>
  <c r="N31" i="3"/>
  <c r="N46" i="3"/>
  <c r="O46" i="3"/>
  <c r="P38" i="3"/>
  <c r="P35" i="3"/>
  <c r="Q16" i="3"/>
  <c r="R130" i="3"/>
  <c r="T16" i="3"/>
  <c r="T52" i="3"/>
  <c r="U46" i="3"/>
  <c r="V46" i="3"/>
  <c r="V38" i="3"/>
  <c r="W31" i="3"/>
  <c r="V52" i="3"/>
  <c r="AE39" i="3"/>
  <c r="E46" i="3"/>
  <c r="G38" i="3"/>
  <c r="H38" i="3"/>
  <c r="I31" i="3"/>
  <c r="Q31" i="3"/>
  <c r="R38" i="3"/>
  <c r="S35" i="3"/>
  <c r="T31" i="3"/>
  <c r="V31" i="3"/>
  <c r="X31" i="3"/>
  <c r="X35" i="3"/>
  <c r="X46" i="3"/>
  <c r="AE36" i="3"/>
  <c r="C167" i="2"/>
  <c r="C112" i="2"/>
  <c r="E7" i="2"/>
  <c r="E129" i="2" s="1"/>
  <c r="C148" i="2"/>
  <c r="K127" i="22"/>
  <c r="M127" i="22"/>
  <c r="R7" i="1"/>
  <c r="R129" i="1" s="1"/>
  <c r="Y34" i="1"/>
  <c r="Y30" i="1" s="1"/>
  <c r="Y131" i="1" s="1"/>
  <c r="H7" i="2"/>
  <c r="P165" i="2"/>
  <c r="F7" i="1"/>
  <c r="F129" i="1" s="1"/>
  <c r="F144" i="2"/>
  <c r="H7" i="1"/>
  <c r="H129" i="1" s="1"/>
  <c r="I68" i="5"/>
  <c r="I67" i="5" s="1"/>
  <c r="I135" i="5" s="1"/>
  <c r="I34" i="2"/>
  <c r="I30" i="2" s="1"/>
  <c r="I131" i="2" s="1"/>
  <c r="L68" i="5"/>
  <c r="L67" i="5" s="1"/>
  <c r="M30" i="1"/>
  <c r="M131" i="1" s="1"/>
  <c r="U7" i="1"/>
  <c r="U129" i="1" s="1"/>
  <c r="D34" i="1"/>
  <c r="D30" i="1" s="1"/>
  <c r="D131" i="1" s="1"/>
  <c r="O165" i="1"/>
  <c r="W7" i="5"/>
  <c r="W129" i="5" s="1"/>
  <c r="D7" i="2"/>
  <c r="I52" i="2"/>
  <c r="I132" i="2" s="1"/>
  <c r="N7" i="2"/>
  <c r="G127" i="22"/>
  <c r="Y7" i="2"/>
  <c r="Y129" i="2" s="1"/>
  <c r="G165" i="2"/>
  <c r="M68" i="5"/>
  <c r="M67" i="5" s="1"/>
  <c r="M135" i="5" s="1"/>
  <c r="E34" i="5"/>
  <c r="E30" i="5" s="1"/>
  <c r="E131" i="5" s="1"/>
  <c r="S34" i="5"/>
  <c r="S30" i="5" s="1"/>
  <c r="S131" i="5" s="1"/>
  <c r="L34" i="5"/>
  <c r="L30" i="5" s="1"/>
  <c r="L131" i="5" s="1"/>
  <c r="R7" i="5"/>
  <c r="R129" i="5" s="1"/>
  <c r="H30" i="1"/>
  <c r="H131" i="1" s="1"/>
  <c r="C166" i="2"/>
  <c r="C127" i="55"/>
  <c r="C127" i="56"/>
  <c r="T7" i="2"/>
  <c r="T129" i="2" s="1"/>
  <c r="X34" i="2"/>
  <c r="X30" i="2" s="1"/>
  <c r="X131" i="2" s="1"/>
  <c r="X101" i="5"/>
  <c r="N101" i="5"/>
  <c r="C159" i="56"/>
  <c r="C127" i="58"/>
  <c r="C8" i="2"/>
  <c r="F68" i="2"/>
  <c r="F67" i="2" s="1"/>
  <c r="F135" i="2" s="1"/>
  <c r="F127" i="22"/>
  <c r="D34" i="2"/>
  <c r="D30" i="2" s="1"/>
  <c r="D131" i="2" s="1"/>
  <c r="F101" i="5"/>
  <c r="M7" i="2"/>
  <c r="M129" i="2" s="1"/>
  <c r="S7" i="2"/>
  <c r="S129" i="2" s="1"/>
  <c r="S7" i="1"/>
  <c r="S129" i="1" s="1"/>
  <c r="C49" i="2"/>
  <c r="X34" i="1"/>
  <c r="X30" i="1" s="1"/>
  <c r="X131" i="1" s="1"/>
  <c r="R144" i="2"/>
  <c r="C159" i="57"/>
  <c r="C127" i="57"/>
  <c r="T68" i="5"/>
  <c r="T67" i="5" s="1"/>
  <c r="T135" i="5" s="1"/>
  <c r="C138" i="22"/>
  <c r="C80" i="5"/>
  <c r="Z7" i="1"/>
  <c r="Z129" i="1" s="1"/>
  <c r="Z79" i="5"/>
  <c r="Z136" i="5" s="1"/>
  <c r="J7" i="5"/>
  <c r="J129" i="5" s="1"/>
  <c r="N165" i="5"/>
  <c r="X144" i="3"/>
  <c r="O34" i="2"/>
  <c r="O30" i="2" s="1"/>
  <c r="O131" i="2" s="1"/>
  <c r="N138" i="2"/>
  <c r="G68" i="2"/>
  <c r="G67" i="2" s="1"/>
  <c r="G135" i="2" s="1"/>
  <c r="E165" i="1"/>
  <c r="M7" i="5"/>
  <c r="M129" i="5" s="1"/>
  <c r="O79" i="41"/>
  <c r="O136" i="41" s="1"/>
  <c r="K138" i="40"/>
  <c r="Z79" i="40"/>
  <c r="Z136" i="40" s="1"/>
  <c r="O79" i="40"/>
  <c r="O136" i="40" s="1"/>
  <c r="F144" i="41"/>
  <c r="C169" i="41"/>
  <c r="AE169" i="41" s="1"/>
  <c r="J144" i="39"/>
  <c r="M144" i="39"/>
  <c r="Q165" i="40"/>
  <c r="I138" i="40"/>
  <c r="Q140" i="41"/>
  <c r="Q138" i="41" s="1"/>
  <c r="P138" i="39"/>
  <c r="O101" i="40"/>
  <c r="O162" i="40" s="1"/>
  <c r="V101" i="39"/>
  <c r="V162" i="39" s="1"/>
  <c r="J79" i="40"/>
  <c r="J136" i="40" s="1"/>
  <c r="Q79" i="39"/>
  <c r="Q136" i="39" s="1"/>
  <c r="S79" i="40"/>
  <c r="S136" i="40" s="1"/>
  <c r="Y79" i="40"/>
  <c r="Y136" i="40" s="1"/>
  <c r="T68" i="41"/>
  <c r="T67" i="41" s="1"/>
  <c r="T135" i="41" s="1"/>
  <c r="W67" i="41"/>
  <c r="W135" i="41" s="1"/>
  <c r="K67" i="41"/>
  <c r="K135" i="41" s="1"/>
  <c r="M67" i="41"/>
  <c r="M135" i="41" s="1"/>
  <c r="N67" i="41"/>
  <c r="N135" i="41" s="1"/>
  <c r="S67" i="40"/>
  <c r="S135" i="40" s="1"/>
  <c r="S134" i="40" s="1"/>
  <c r="X67" i="39"/>
  <c r="H67" i="39"/>
  <c r="H135" i="39" s="1"/>
  <c r="N67" i="39"/>
  <c r="N135" i="39" s="1"/>
  <c r="X67" i="41"/>
  <c r="X135" i="41" s="1"/>
  <c r="G67" i="41"/>
  <c r="G135" i="41" s="1"/>
  <c r="V67" i="39"/>
  <c r="V66" i="39" s="1"/>
  <c r="V161" i="39" s="1"/>
  <c r="Y67" i="39"/>
  <c r="Y135" i="39" s="1"/>
  <c r="L67" i="39"/>
  <c r="L135" i="39" s="1"/>
  <c r="J67" i="39"/>
  <c r="J135" i="39" s="1"/>
  <c r="R67" i="39"/>
  <c r="R135" i="39" s="1"/>
  <c r="Q67" i="39"/>
  <c r="Q135" i="39" s="1"/>
  <c r="Q67" i="40"/>
  <c r="Q135" i="40" s="1"/>
  <c r="O67" i="40"/>
  <c r="O135" i="40" s="1"/>
  <c r="O67" i="41"/>
  <c r="O135" i="41" s="1"/>
  <c r="L67" i="40"/>
  <c r="L135" i="40" s="1"/>
  <c r="F67" i="41"/>
  <c r="F135" i="41" s="1"/>
  <c r="J67" i="41"/>
  <c r="J135" i="41" s="1"/>
  <c r="Z67" i="41"/>
  <c r="Z135" i="41" s="1"/>
  <c r="W67" i="40"/>
  <c r="W135" i="40" s="1"/>
  <c r="S67" i="41"/>
  <c r="S66" i="41" s="1"/>
  <c r="S161" i="41" s="1"/>
  <c r="S6" i="39"/>
  <c r="S160" i="39" s="1"/>
  <c r="V30" i="39"/>
  <c r="V131" i="39" s="1"/>
  <c r="F30" i="39"/>
  <c r="F131" i="39" s="1"/>
  <c r="L30" i="40"/>
  <c r="L131" i="40" s="1"/>
  <c r="L128" i="40" s="1"/>
  <c r="T30" i="40"/>
  <c r="T131" i="40" s="1"/>
  <c r="W34" i="41"/>
  <c r="W30" i="41" s="1"/>
  <c r="W131" i="41" s="1"/>
  <c r="H34" i="39"/>
  <c r="H30" i="39" s="1"/>
  <c r="H131" i="39" s="1"/>
  <c r="F7" i="41"/>
  <c r="F129" i="41" s="1"/>
  <c r="X7" i="39"/>
  <c r="X129" i="39" s="1"/>
  <c r="X128" i="39" s="1"/>
  <c r="H7" i="39"/>
  <c r="H129" i="39" s="1"/>
  <c r="J7" i="41"/>
  <c r="J129" i="41" s="1"/>
  <c r="S7" i="40"/>
  <c r="L7" i="41"/>
  <c r="Y6" i="41"/>
  <c r="Y160" i="41" s="1"/>
  <c r="C34" i="39"/>
  <c r="AE34" i="39" s="1"/>
  <c r="C140" i="39"/>
  <c r="AE140" i="39" s="1"/>
  <c r="H101" i="1"/>
  <c r="J101" i="1"/>
  <c r="E101" i="1"/>
  <c r="W79" i="1"/>
  <c r="W136" i="1" s="1"/>
  <c r="Q68" i="1"/>
  <c r="Q67" i="1" s="1"/>
  <c r="Q135" i="1" s="1"/>
  <c r="F67" i="1"/>
  <c r="F135" i="1" s="1"/>
  <c r="K67" i="1"/>
  <c r="K135" i="1" s="1"/>
  <c r="J67" i="1"/>
  <c r="J135" i="1" s="1"/>
  <c r="T68" i="1"/>
  <c r="E67" i="1"/>
  <c r="E135" i="1" s="1"/>
  <c r="H67" i="1"/>
  <c r="O135" i="1"/>
  <c r="O67" i="1"/>
  <c r="Z67" i="1"/>
  <c r="Z135" i="1" s="1"/>
  <c r="R67" i="1"/>
  <c r="R135" i="1" s="1"/>
  <c r="D67" i="1"/>
  <c r="D135" i="1" s="1"/>
  <c r="G30" i="41"/>
  <c r="G131" i="41" s="1"/>
  <c r="V79" i="40"/>
  <c r="V136" i="40" s="1"/>
  <c r="U101" i="40"/>
  <c r="U162" i="40" s="1"/>
  <c r="Z79" i="39"/>
  <c r="Z136" i="39" s="1"/>
  <c r="M79" i="1"/>
  <c r="M136" i="1" s="1"/>
  <c r="J138" i="40"/>
  <c r="E144" i="5"/>
  <c r="J79" i="1"/>
  <c r="J136" i="1" s="1"/>
  <c r="G68" i="1"/>
  <c r="N34" i="1"/>
  <c r="N30" i="1" s="1"/>
  <c r="N131" i="1" s="1"/>
  <c r="O7" i="1"/>
  <c r="O129" i="1" s="1"/>
  <c r="U101" i="5"/>
  <c r="U68" i="1"/>
  <c r="E34" i="1"/>
  <c r="E30" i="1" s="1"/>
  <c r="E131" i="1" s="1"/>
  <c r="L101" i="5"/>
  <c r="M101" i="41"/>
  <c r="M162" i="41" s="1"/>
  <c r="Y79" i="5"/>
  <c r="Y136" i="5" s="1"/>
  <c r="F34" i="5"/>
  <c r="F30" i="5" s="1"/>
  <c r="F131" i="5" s="1"/>
  <c r="V144" i="2"/>
  <c r="H138" i="41"/>
  <c r="U101" i="41"/>
  <c r="U162" i="41" s="1"/>
  <c r="Y101" i="39"/>
  <c r="Y162" i="39" s="1"/>
  <c r="K30" i="41"/>
  <c r="K131" i="41" s="1"/>
  <c r="L79" i="1"/>
  <c r="L136" i="1" s="1"/>
  <c r="S165" i="5"/>
  <c r="V34" i="2"/>
  <c r="V30" i="2" s="1"/>
  <c r="V131" i="2" s="1"/>
  <c r="X138" i="41"/>
  <c r="E34" i="40"/>
  <c r="E30" i="40" s="1"/>
  <c r="E131" i="40" s="1"/>
  <c r="E128" i="40" s="1"/>
  <c r="D34" i="40"/>
  <c r="D30" i="40" s="1"/>
  <c r="D131" i="40" s="1"/>
  <c r="D128" i="40" s="1"/>
  <c r="Q165" i="2"/>
  <c r="K79" i="39"/>
  <c r="K136" i="39" s="1"/>
  <c r="K128" i="39"/>
  <c r="T138" i="39"/>
  <c r="D68" i="5"/>
  <c r="T30" i="41"/>
  <c r="T131" i="41" s="1"/>
  <c r="N79" i="5"/>
  <c r="N136" i="5" s="1"/>
  <c r="N68" i="1"/>
  <c r="Z144" i="39"/>
  <c r="P68" i="40"/>
  <c r="T101" i="5"/>
  <c r="R101" i="39"/>
  <c r="R162" i="39" s="1"/>
  <c r="W7" i="40"/>
  <c r="W129" i="40" s="1"/>
  <c r="W128" i="40" s="1"/>
  <c r="M144" i="40"/>
  <c r="C68" i="1"/>
  <c r="C52" i="5"/>
  <c r="F90" i="2"/>
  <c r="F79" i="2" s="1"/>
  <c r="F136" i="2" s="1"/>
  <c r="N101" i="2"/>
  <c r="N162" i="2" s="1"/>
  <c r="N30" i="5"/>
  <c r="N131" i="5" s="1"/>
  <c r="X7" i="5"/>
  <c r="X129" i="5" s="1"/>
  <c r="U79" i="1"/>
  <c r="U136" i="1" s="1"/>
  <c r="X34" i="5"/>
  <c r="X30" i="5" s="1"/>
  <c r="X131" i="5" s="1"/>
  <c r="W68" i="5"/>
  <c r="Z165" i="2"/>
  <c r="H101" i="41"/>
  <c r="H162" i="41" s="1"/>
  <c r="I101" i="40"/>
  <c r="I162" i="40" s="1"/>
  <c r="G165" i="5"/>
  <c r="U138" i="41"/>
  <c r="E7" i="1"/>
  <c r="E129" i="1" s="1"/>
  <c r="M144" i="3"/>
  <c r="Q68" i="41"/>
  <c r="S101" i="39"/>
  <c r="S162" i="39" s="1"/>
  <c r="W7" i="1"/>
  <c r="W129" i="1" s="1"/>
  <c r="H79" i="40"/>
  <c r="H136" i="40" s="1"/>
  <c r="V7" i="5"/>
  <c r="V129" i="5" s="1"/>
  <c r="R7" i="40"/>
  <c r="R129" i="40" s="1"/>
  <c r="R128" i="40" s="1"/>
  <c r="P165" i="1"/>
  <c r="C144" i="39"/>
  <c r="AE144" i="39" s="1"/>
  <c r="D144" i="40"/>
  <c r="R79" i="40"/>
  <c r="R136" i="40" s="1"/>
  <c r="S138" i="39"/>
  <c r="I101" i="1"/>
  <c r="C144" i="41"/>
  <c r="AE144" i="41" s="1"/>
  <c r="W138" i="41"/>
  <c r="H68" i="41"/>
  <c r="H67" i="41" s="1"/>
  <c r="H135" i="41" s="1"/>
  <c r="H34" i="41"/>
  <c r="H30" i="41" s="1"/>
  <c r="H131" i="41" s="1"/>
  <c r="I165" i="40"/>
  <c r="E138" i="40"/>
  <c r="P144" i="41"/>
  <c r="U144" i="40"/>
  <c r="S16" i="3"/>
  <c r="P144" i="3"/>
  <c r="W144" i="3"/>
  <c r="J7" i="3"/>
  <c r="F138" i="3"/>
  <c r="C144" i="1"/>
  <c r="Y79" i="39"/>
  <c r="Y136" i="39" s="1"/>
  <c r="L30" i="41"/>
  <c r="L131" i="41" s="1"/>
  <c r="J90" i="3"/>
  <c r="S79" i="1"/>
  <c r="S136" i="1" s="1"/>
  <c r="E144" i="40"/>
  <c r="O101" i="39"/>
  <c r="O162" i="39" s="1"/>
  <c r="Z135" i="39"/>
  <c r="Z134" i="39" s="1"/>
  <c r="F144" i="1"/>
  <c r="H34" i="5"/>
  <c r="H30" i="5" s="1"/>
  <c r="H131" i="5" s="1"/>
  <c r="R144" i="3"/>
  <c r="I79" i="41"/>
  <c r="I136" i="41" s="1"/>
  <c r="J34" i="41"/>
  <c r="J30" i="41" s="1"/>
  <c r="M79" i="39"/>
  <c r="M136" i="39" s="1"/>
  <c r="P101" i="40"/>
  <c r="P162" i="40" s="1"/>
  <c r="R139" i="39"/>
  <c r="R138" i="39" s="1"/>
  <c r="C139" i="40"/>
  <c r="AE139" i="40" s="1"/>
  <c r="L7" i="5"/>
  <c r="L129" i="5" s="1"/>
  <c r="P68" i="1"/>
  <c r="D34" i="41"/>
  <c r="D30" i="41" s="1"/>
  <c r="D131" i="41" s="1"/>
  <c r="W68" i="39"/>
  <c r="G68" i="39"/>
  <c r="W101" i="1"/>
  <c r="U144" i="3"/>
  <c r="D144" i="1"/>
  <c r="K144" i="3"/>
  <c r="G101" i="1"/>
  <c r="C130" i="1"/>
  <c r="S101" i="5"/>
  <c r="H68" i="40"/>
  <c r="E101" i="40"/>
  <c r="E162" i="40" s="1"/>
  <c r="I7" i="1"/>
  <c r="I129" i="1" s="1"/>
  <c r="P30" i="5"/>
  <c r="P131" i="5" s="1"/>
  <c r="J144" i="41"/>
  <c r="O138" i="41"/>
  <c r="I34" i="41"/>
  <c r="P34" i="40"/>
  <c r="P30" i="40" s="1"/>
  <c r="P131" i="40" s="1"/>
  <c r="W30" i="5"/>
  <c r="W131" i="5" s="1"/>
  <c r="X79" i="41"/>
  <c r="X136" i="41" s="1"/>
  <c r="X79" i="40"/>
  <c r="X136" i="40" s="1"/>
  <c r="I79" i="39"/>
  <c r="I136" i="39" s="1"/>
  <c r="C68" i="41"/>
  <c r="E7" i="41"/>
  <c r="E129" i="41" s="1"/>
  <c r="G101" i="39"/>
  <c r="G162" i="39" s="1"/>
  <c r="T7" i="41"/>
  <c r="T129" i="41" s="1"/>
  <c r="C101" i="40"/>
  <c r="AE101" i="40" s="1"/>
  <c r="O7" i="41"/>
  <c r="O129" i="41" s="1"/>
  <c r="O128" i="41" s="1"/>
  <c r="T68" i="40"/>
  <c r="Z101" i="39"/>
  <c r="Z162" i="39" s="1"/>
  <c r="N79" i="39"/>
  <c r="Q101" i="5"/>
  <c r="S68" i="39"/>
  <c r="C169" i="39"/>
  <c r="AE169" i="39" s="1"/>
  <c r="H79" i="39"/>
  <c r="H136" i="39" s="1"/>
  <c r="C90" i="40"/>
  <c r="AE90" i="40" s="1"/>
  <c r="W101" i="41"/>
  <c r="W162" i="41" s="1"/>
  <c r="X68" i="1"/>
  <c r="X67" i="1" s="1"/>
  <c r="X135" i="1" s="1"/>
  <c r="U144" i="1"/>
  <c r="C165" i="39"/>
  <c r="AE165" i="39" s="1"/>
  <c r="N61" i="3"/>
  <c r="N59" i="3" s="1"/>
  <c r="N133" i="3" s="1"/>
  <c r="U7" i="3"/>
  <c r="C130" i="5"/>
  <c r="D34" i="5"/>
  <c r="D30" i="5" s="1"/>
  <c r="D131" i="5" s="1"/>
  <c r="D128" i="5" s="1"/>
  <c r="K7" i="1"/>
  <c r="K129" i="1" s="1"/>
  <c r="Q79" i="41"/>
  <c r="Q136" i="41" s="1"/>
  <c r="W101" i="5"/>
  <c r="S129" i="39"/>
  <c r="S128" i="39" s="1"/>
  <c r="E79" i="40"/>
  <c r="E136" i="40" s="1"/>
  <c r="P79" i="39"/>
  <c r="P136" i="39" s="1"/>
  <c r="F165" i="3"/>
  <c r="H101" i="39"/>
  <c r="H162" i="39" s="1"/>
  <c r="J165" i="41"/>
  <c r="U7" i="5"/>
  <c r="U129" i="5" s="1"/>
  <c r="P30" i="41"/>
  <c r="P131" i="41" s="1"/>
  <c r="V101" i="1"/>
  <c r="G7" i="41"/>
  <c r="I68" i="40"/>
  <c r="F68" i="40"/>
  <c r="L144" i="41"/>
  <c r="I7" i="3"/>
  <c r="Y165" i="40"/>
  <c r="Z68" i="5"/>
  <c r="H7" i="40"/>
  <c r="H6" i="40" s="1"/>
  <c r="I68" i="41"/>
  <c r="I67" i="41" s="1"/>
  <c r="I66" i="41" s="1"/>
  <c r="I161" i="41" s="1"/>
  <c r="N30" i="41"/>
  <c r="N131" i="41" s="1"/>
  <c r="N128" i="41" s="1"/>
  <c r="C130" i="41"/>
  <c r="AE130" i="41" s="1"/>
  <c r="V165" i="1"/>
  <c r="Q79" i="40"/>
  <c r="Q136" i="40" s="1"/>
  <c r="X68" i="40"/>
  <c r="Y128" i="41"/>
  <c r="W79" i="39"/>
  <c r="W136" i="39" s="1"/>
  <c r="G7" i="40"/>
  <c r="G129" i="40" s="1"/>
  <c r="G128" i="40" s="1"/>
  <c r="V138" i="39"/>
  <c r="F101" i="39"/>
  <c r="F162" i="39" s="1"/>
  <c r="K7" i="41"/>
  <c r="K129" i="41" s="1"/>
  <c r="T7" i="39"/>
  <c r="T129" i="39" s="1"/>
  <c r="D7" i="39"/>
  <c r="D129" i="39" s="1"/>
  <c r="L7" i="39"/>
  <c r="L129" i="39" s="1"/>
  <c r="M101" i="1"/>
  <c r="C169" i="1"/>
  <c r="AE169" i="1" s="1"/>
  <c r="C141" i="2"/>
  <c r="AE141" i="2" s="1"/>
  <c r="E34" i="2"/>
  <c r="E30" i="2" s="1"/>
  <c r="E131" i="2" s="1"/>
  <c r="O144" i="2"/>
  <c r="K144" i="2"/>
  <c r="C140" i="2"/>
  <c r="AE140" i="2" s="1"/>
  <c r="Q79" i="2"/>
  <c r="Q136" i="2" s="1"/>
  <c r="R34" i="2"/>
  <c r="R30" i="2" s="1"/>
  <c r="R131" i="2" s="1"/>
  <c r="U34" i="2"/>
  <c r="U30" i="2" s="1"/>
  <c r="U131" i="2" s="1"/>
  <c r="P165" i="22"/>
  <c r="R132" i="41"/>
  <c r="R128" i="41" s="1"/>
  <c r="R6" i="41"/>
  <c r="R160" i="41" s="1"/>
  <c r="O6" i="39"/>
  <c r="O160" i="39" s="1"/>
  <c r="O129" i="39"/>
  <c r="O128" i="39" s="1"/>
  <c r="Z128" i="41"/>
  <c r="C13" i="3"/>
  <c r="F68" i="3"/>
  <c r="O144" i="40"/>
  <c r="H79" i="1"/>
  <c r="H136" i="1" s="1"/>
  <c r="Q7" i="1"/>
  <c r="Q129" i="1" s="1"/>
  <c r="Y7" i="5"/>
  <c r="Y129" i="5" s="1"/>
  <c r="K101" i="5"/>
  <c r="F138" i="39"/>
  <c r="G79" i="41"/>
  <c r="R30" i="39"/>
  <c r="R6" i="39" s="1"/>
  <c r="M79" i="40"/>
  <c r="M136" i="40" s="1"/>
  <c r="K101" i="40"/>
  <c r="K162" i="40" s="1"/>
  <c r="I30" i="41"/>
  <c r="I131" i="41" s="1"/>
  <c r="I128" i="41" s="1"/>
  <c r="R79" i="1"/>
  <c r="R136" i="1" s="1"/>
  <c r="E68" i="40"/>
  <c r="Z139" i="39"/>
  <c r="Z138" i="39" s="1"/>
  <c r="J139" i="39"/>
  <c r="J138" i="39" s="1"/>
  <c r="S34" i="1"/>
  <c r="S30" i="1" s="1"/>
  <c r="S131" i="1" s="1"/>
  <c r="D34" i="39"/>
  <c r="D30" i="39" s="1"/>
  <c r="D131" i="39" s="1"/>
  <c r="T101" i="39"/>
  <c r="T162" i="39" s="1"/>
  <c r="G138" i="3"/>
  <c r="F79" i="1"/>
  <c r="F136" i="1" s="1"/>
  <c r="G134" i="40"/>
  <c r="T79" i="39"/>
  <c r="T136" i="39" s="1"/>
  <c r="T134" i="39" s="1"/>
  <c r="N139" i="41"/>
  <c r="N138" i="41" s="1"/>
  <c r="P34" i="1"/>
  <c r="P30" i="1" s="1"/>
  <c r="H7" i="5"/>
  <c r="H129" i="5" s="1"/>
  <c r="V128" i="39"/>
  <c r="D79" i="1"/>
  <c r="D66" i="1" s="1"/>
  <c r="D161" i="1" s="1"/>
  <c r="C140" i="41"/>
  <c r="AE140" i="41" s="1"/>
  <c r="X144" i="5"/>
  <c r="T34" i="39"/>
  <c r="T30" i="39" s="1"/>
  <c r="T131" i="39" s="1"/>
  <c r="N68" i="40"/>
  <c r="D101" i="41"/>
  <c r="D162" i="41" s="1"/>
  <c r="S68" i="1"/>
  <c r="J34" i="1"/>
  <c r="J30" i="1" s="1"/>
  <c r="J131" i="1" s="1"/>
  <c r="E68" i="5"/>
  <c r="E67" i="5" s="1"/>
  <c r="S68" i="5"/>
  <c r="I144" i="3"/>
  <c r="M34" i="41"/>
  <c r="M30" i="41" s="1"/>
  <c r="M131" i="41" s="1"/>
  <c r="N101" i="1"/>
  <c r="W165" i="1"/>
  <c r="Q30" i="41"/>
  <c r="Q6" i="41" s="1"/>
  <c r="I101" i="41"/>
  <c r="I162" i="41" s="1"/>
  <c r="X79" i="39"/>
  <c r="X136" i="39" s="1"/>
  <c r="R144" i="41"/>
  <c r="N79" i="1"/>
  <c r="N136" i="1" s="1"/>
  <c r="Y7" i="1"/>
  <c r="Y129" i="1" s="1"/>
  <c r="O101" i="41"/>
  <c r="O162" i="41" s="1"/>
  <c r="V6" i="39"/>
  <c r="V160" i="39" s="1"/>
  <c r="F7" i="5"/>
  <c r="F129" i="5" s="1"/>
  <c r="H79" i="5"/>
  <c r="H136" i="5" s="1"/>
  <c r="Z34" i="5"/>
  <c r="Z30" i="5" s="1"/>
  <c r="Z131" i="5" s="1"/>
  <c r="Z68" i="40"/>
  <c r="V128" i="40"/>
  <c r="Z34" i="40"/>
  <c r="Z30" i="40" s="1"/>
  <c r="Z131" i="40" s="1"/>
  <c r="Z128" i="40" s="1"/>
  <c r="P79" i="40"/>
  <c r="P136" i="40" s="1"/>
  <c r="V68" i="40"/>
  <c r="H101" i="5"/>
  <c r="U101" i="39"/>
  <c r="U162" i="39" s="1"/>
  <c r="M7" i="1"/>
  <c r="M129" i="1" s="1"/>
  <c r="P34" i="39"/>
  <c r="P30" i="39" s="1"/>
  <c r="P131" i="39" s="1"/>
  <c r="O68" i="39"/>
  <c r="C59" i="41"/>
  <c r="AE59" i="41" s="1"/>
  <c r="C165" i="40"/>
  <c r="AE165" i="40" s="1"/>
  <c r="V90" i="3"/>
  <c r="C106" i="3"/>
  <c r="AE106" i="3" s="1"/>
  <c r="S101" i="1"/>
  <c r="W68" i="1"/>
  <c r="T34" i="1"/>
  <c r="T30" i="1" s="1"/>
  <c r="T131" i="1" s="1"/>
  <c r="Q34" i="5"/>
  <c r="Q30" i="5" s="1"/>
  <c r="Q131" i="5" s="1"/>
  <c r="R101" i="1"/>
  <c r="L79" i="41"/>
  <c r="L136" i="41" s="1"/>
  <c r="L134" i="41" s="1"/>
  <c r="Y101" i="1"/>
  <c r="P68" i="5"/>
  <c r="P138" i="41"/>
  <c r="Z165" i="39"/>
  <c r="Q101" i="40"/>
  <c r="Q162" i="40" s="1"/>
  <c r="Y101" i="41"/>
  <c r="Y162" i="41" s="1"/>
  <c r="I138" i="41"/>
  <c r="P79" i="41"/>
  <c r="P136" i="41" s="1"/>
  <c r="P68" i="41"/>
  <c r="P67" i="41" s="1"/>
  <c r="P135" i="41" s="1"/>
  <c r="J79" i="39"/>
  <c r="J136" i="39" s="1"/>
  <c r="X101" i="41"/>
  <c r="X162" i="41" s="1"/>
  <c r="Z165" i="5"/>
  <c r="N144" i="39"/>
  <c r="V144" i="3"/>
  <c r="P101" i="39"/>
  <c r="P162" i="39" s="1"/>
  <c r="H68" i="5"/>
  <c r="I7" i="5"/>
  <c r="I129" i="5" s="1"/>
  <c r="T144" i="5"/>
  <c r="V144" i="5"/>
  <c r="Y34" i="5"/>
  <c r="Y30" i="5" s="1"/>
  <c r="Y131" i="5" s="1"/>
  <c r="P101" i="41"/>
  <c r="P162" i="41" s="1"/>
  <c r="V79" i="41"/>
  <c r="V136" i="41" s="1"/>
  <c r="T79" i="41"/>
  <c r="T136" i="41" s="1"/>
  <c r="H7" i="41"/>
  <c r="H129" i="41" s="1"/>
  <c r="D79" i="40"/>
  <c r="D136" i="40" s="1"/>
  <c r="D134" i="40" s="1"/>
  <c r="R68" i="40"/>
  <c r="D138" i="41"/>
  <c r="W7" i="41"/>
  <c r="W129" i="41" s="1"/>
  <c r="U79" i="40"/>
  <c r="U136" i="40" s="1"/>
  <c r="D79" i="39"/>
  <c r="I68" i="1"/>
  <c r="Q34" i="1"/>
  <c r="Q30" i="1" s="1"/>
  <c r="Q131" i="1" s="1"/>
  <c r="F34" i="1"/>
  <c r="F30" i="1" s="1"/>
  <c r="C52" i="41"/>
  <c r="AE52" i="41" s="1"/>
  <c r="L79" i="40"/>
  <c r="L136" i="40" s="1"/>
  <c r="C52" i="40"/>
  <c r="AE52" i="40" s="1"/>
  <c r="K34" i="40"/>
  <c r="K30" i="40" s="1"/>
  <c r="U79" i="39"/>
  <c r="U136" i="39" s="1"/>
  <c r="N79" i="40"/>
  <c r="N136" i="40" s="1"/>
  <c r="E79" i="39"/>
  <c r="E136" i="39" s="1"/>
  <c r="G79" i="39"/>
  <c r="G136" i="39" s="1"/>
  <c r="L34" i="39"/>
  <c r="L30" i="39" s="1"/>
  <c r="L131" i="39" s="1"/>
  <c r="N30" i="39"/>
  <c r="K68" i="39"/>
  <c r="K67" i="39" s="1"/>
  <c r="D101" i="39"/>
  <c r="D162" i="39" s="1"/>
  <c r="W8" i="2"/>
  <c r="W7" i="2" s="1"/>
  <c r="W129" i="2" s="1"/>
  <c r="F7" i="2"/>
  <c r="F129" i="2" s="1"/>
  <c r="N68" i="2"/>
  <c r="U59" i="2"/>
  <c r="U133" i="2" s="1"/>
  <c r="Q138" i="2"/>
  <c r="E165" i="2"/>
  <c r="G93" i="2"/>
  <c r="G90" i="2" s="1"/>
  <c r="G7" i="2"/>
  <c r="G129" i="2" s="1"/>
  <c r="J7" i="2"/>
  <c r="J129" i="2" s="1"/>
  <c r="Y68" i="2"/>
  <c r="D101" i="2"/>
  <c r="D162" i="2" s="1"/>
  <c r="K7" i="2"/>
  <c r="K129" i="2" s="1"/>
  <c r="V138" i="2"/>
  <c r="H34" i="2"/>
  <c r="H30" i="2" s="1"/>
  <c r="H131" i="2" s="1"/>
  <c r="I68" i="2"/>
  <c r="G34" i="5"/>
  <c r="G30" i="5" s="1"/>
  <c r="G131" i="5" s="1"/>
  <c r="H68" i="3"/>
  <c r="J79" i="5"/>
  <c r="J136" i="5" s="1"/>
  <c r="K34" i="2"/>
  <c r="K30" i="2" s="1"/>
  <c r="K131" i="2" s="1"/>
  <c r="Q165" i="5"/>
  <c r="N144" i="2"/>
  <c r="C48" i="3"/>
  <c r="C90" i="5"/>
  <c r="C68" i="5"/>
  <c r="C113" i="3"/>
  <c r="J68" i="2"/>
  <c r="O138" i="2"/>
  <c r="O79" i="2"/>
  <c r="O136" i="2" s="1"/>
  <c r="O34" i="3"/>
  <c r="U7" i="2"/>
  <c r="U129" i="2" s="1"/>
  <c r="C148" i="3"/>
  <c r="Y68" i="5"/>
  <c r="W144" i="2"/>
  <c r="T144" i="3"/>
  <c r="J7" i="1"/>
  <c r="J129" i="1" s="1"/>
  <c r="J165" i="5"/>
  <c r="O7" i="5"/>
  <c r="O129" i="5" s="1"/>
  <c r="S144" i="3"/>
  <c r="J30" i="5"/>
  <c r="J131" i="5" s="1"/>
  <c r="Q7" i="2"/>
  <c r="Q129" i="2" s="1"/>
  <c r="N68" i="5"/>
  <c r="I144" i="2"/>
  <c r="E80" i="2"/>
  <c r="G101" i="3"/>
  <c r="G162" i="3" s="1"/>
  <c r="S68" i="2"/>
  <c r="S67" i="2" s="1"/>
  <c r="S135" i="2" s="1"/>
  <c r="F68" i="5"/>
  <c r="K34" i="1"/>
  <c r="K30" i="1" s="1"/>
  <c r="K131" i="1" s="1"/>
  <c r="P112" i="22"/>
  <c r="E79" i="1"/>
  <c r="E136" i="1" s="1"/>
  <c r="H7" i="3"/>
  <c r="S52" i="3"/>
  <c r="U34" i="3"/>
  <c r="C33" i="3"/>
  <c r="V34" i="5"/>
  <c r="V30" i="5" s="1"/>
  <c r="V131" i="5" s="1"/>
  <c r="S144" i="1"/>
  <c r="Z34" i="1"/>
  <c r="Z30" i="1" s="1"/>
  <c r="Z131" i="1" s="1"/>
  <c r="R79" i="5"/>
  <c r="R136" i="5" s="1"/>
  <c r="W79" i="5"/>
  <c r="W136" i="5" s="1"/>
  <c r="G7" i="5"/>
  <c r="G129" i="5" s="1"/>
  <c r="Y144" i="3"/>
  <c r="K165" i="2"/>
  <c r="G68" i="5"/>
  <c r="I34" i="5"/>
  <c r="I30" i="5" s="1"/>
  <c r="I131" i="5" s="1"/>
  <c r="I34" i="1"/>
  <c r="I30" i="1" s="1"/>
  <c r="I131" i="1" s="1"/>
  <c r="L79" i="5"/>
  <c r="L136" i="5" s="1"/>
  <c r="Q68" i="5"/>
  <c r="R138" i="2"/>
  <c r="X68" i="5"/>
  <c r="Y165" i="1"/>
  <c r="O34" i="1"/>
  <c r="O30" i="1" s="1"/>
  <c r="O131" i="1" s="1"/>
  <c r="C7" i="5"/>
  <c r="L34" i="1"/>
  <c r="L30" i="1" s="1"/>
  <c r="L131" i="1" s="1"/>
  <c r="Z7" i="5"/>
  <c r="Z129" i="5" s="1"/>
  <c r="J133" i="40"/>
  <c r="J6" i="40"/>
  <c r="J160" i="40" s="1"/>
  <c r="U129" i="41"/>
  <c r="U128" i="41" s="1"/>
  <c r="U6" i="41"/>
  <c r="U160" i="41" s="1"/>
  <c r="Y6" i="40"/>
  <c r="Y160" i="40" s="1"/>
  <c r="K79" i="1"/>
  <c r="K136" i="1" s="1"/>
  <c r="T79" i="1"/>
  <c r="T136" i="1" s="1"/>
  <c r="F101" i="41"/>
  <c r="F162" i="41" s="1"/>
  <c r="F139" i="41"/>
  <c r="F138" i="41" s="1"/>
  <c r="O144" i="41"/>
  <c r="W139" i="39"/>
  <c r="W138" i="39" s="1"/>
  <c r="W101" i="39"/>
  <c r="W162" i="39" s="1"/>
  <c r="P106" i="22"/>
  <c r="C52" i="1"/>
  <c r="E101" i="3"/>
  <c r="E162" i="3" s="1"/>
  <c r="P101" i="1"/>
  <c r="K34" i="5"/>
  <c r="K30" i="5" s="1"/>
  <c r="K131" i="5" s="1"/>
  <c r="F79" i="5"/>
  <c r="F136" i="5" s="1"/>
  <c r="E101" i="2"/>
  <c r="E162" i="2" s="1"/>
  <c r="V79" i="1"/>
  <c r="V136" i="1" s="1"/>
  <c r="T101" i="41"/>
  <c r="T162" i="41" s="1"/>
  <c r="K79" i="41"/>
  <c r="K136" i="41" s="1"/>
  <c r="P144" i="5"/>
  <c r="Y79" i="41"/>
  <c r="Y136" i="41" s="1"/>
  <c r="R101" i="41"/>
  <c r="R162" i="41" s="1"/>
  <c r="R139" i="41"/>
  <c r="R138" i="41" s="1"/>
  <c r="F79" i="41"/>
  <c r="C52" i="39"/>
  <c r="AE52" i="39" s="1"/>
  <c r="C68" i="40"/>
  <c r="C139" i="39"/>
  <c r="AE139" i="39" s="1"/>
  <c r="C101" i="39"/>
  <c r="AE101" i="39" s="1"/>
  <c r="F165" i="1"/>
  <c r="H68" i="2"/>
  <c r="C101" i="5"/>
  <c r="AE101" i="5" s="1"/>
  <c r="F101" i="3"/>
  <c r="F162" i="3" s="1"/>
  <c r="K138" i="2"/>
  <c r="K79" i="2"/>
  <c r="K136" i="2" s="1"/>
  <c r="K16" i="3"/>
  <c r="T68" i="2"/>
  <c r="V7" i="2"/>
  <c r="E30" i="22"/>
  <c r="E131" i="22" s="1"/>
  <c r="C131" i="22" s="1"/>
  <c r="P131" i="22" s="1"/>
  <c r="C114" i="3"/>
  <c r="D7" i="1"/>
  <c r="D129" i="1" s="1"/>
  <c r="D144" i="3"/>
  <c r="Q34" i="2"/>
  <c r="Q30" i="2" s="1"/>
  <c r="Q131" i="2" s="1"/>
  <c r="G144" i="40"/>
  <c r="P79" i="1"/>
  <c r="P136" i="1" s="1"/>
  <c r="W30" i="1"/>
  <c r="W131" i="1" s="1"/>
  <c r="T7" i="1"/>
  <c r="T129" i="1" s="1"/>
  <c r="I101" i="5"/>
  <c r="M79" i="5"/>
  <c r="O68" i="5"/>
  <c r="O30" i="5"/>
  <c r="O131" i="5" s="1"/>
  <c r="R68" i="5"/>
  <c r="Z101" i="40"/>
  <c r="Z162" i="40" s="1"/>
  <c r="W165" i="2"/>
  <c r="G165" i="3"/>
  <c r="E101" i="39"/>
  <c r="E162" i="39" s="1"/>
  <c r="G139" i="39"/>
  <c r="G138" i="39" s="1"/>
  <c r="K68" i="5"/>
  <c r="J79" i="41"/>
  <c r="J136" i="41" s="1"/>
  <c r="H79" i="41"/>
  <c r="H136" i="41" s="1"/>
  <c r="E34" i="41"/>
  <c r="E30" i="41" s="1"/>
  <c r="E131" i="41" s="1"/>
  <c r="T79" i="40"/>
  <c r="R79" i="39"/>
  <c r="R136" i="39" s="1"/>
  <c r="N165" i="39"/>
  <c r="K6" i="39"/>
  <c r="K160" i="39" s="1"/>
  <c r="S101" i="41"/>
  <c r="S162" i="41" s="1"/>
  <c r="Y129" i="40"/>
  <c r="Y128" i="40" s="1"/>
  <c r="Q66" i="39"/>
  <c r="Q161" i="39" s="1"/>
  <c r="L139" i="41"/>
  <c r="L138" i="41" s="1"/>
  <c r="L101" i="41"/>
  <c r="L162" i="41" s="1"/>
  <c r="X101" i="40"/>
  <c r="X162" i="40" s="1"/>
  <c r="X139" i="40"/>
  <c r="X138" i="40" s="1"/>
  <c r="Y68" i="40"/>
  <c r="Y67" i="40" s="1"/>
  <c r="M68" i="1"/>
  <c r="C59" i="39"/>
  <c r="AE59" i="39" s="1"/>
  <c r="C129" i="40"/>
  <c r="AE129" i="40" s="1"/>
  <c r="C90" i="39"/>
  <c r="AE90" i="39" s="1"/>
  <c r="C68" i="39"/>
  <c r="C130" i="39"/>
  <c r="AE130" i="39" s="1"/>
  <c r="C165" i="41"/>
  <c r="AE165" i="41" s="1"/>
  <c r="V135" i="41"/>
  <c r="D165" i="40"/>
  <c r="X30" i="40"/>
  <c r="C7" i="39"/>
  <c r="AE7" i="39" s="1"/>
  <c r="V144" i="1"/>
  <c r="C59" i="1"/>
  <c r="AE59" i="1" s="1"/>
  <c r="C79" i="40"/>
  <c r="AE79" i="40" s="1"/>
  <c r="N7" i="1"/>
  <c r="N129" i="1" s="1"/>
  <c r="C59" i="5"/>
  <c r="AE59" i="5" s="1"/>
  <c r="Q79" i="1"/>
  <c r="Q136" i="1" s="1"/>
  <c r="Q134" i="1" s="1"/>
  <c r="R79" i="41"/>
  <c r="R136" i="41" s="1"/>
  <c r="V101" i="41"/>
  <c r="V162" i="41" s="1"/>
  <c r="V139" i="41"/>
  <c r="V138" i="41" s="1"/>
  <c r="M79" i="41"/>
  <c r="M136" i="41" s="1"/>
  <c r="P129" i="40"/>
  <c r="J68" i="40"/>
  <c r="J67" i="40" s="1"/>
  <c r="C139" i="41"/>
  <c r="AE139" i="41" s="1"/>
  <c r="C101" i="41"/>
  <c r="AE101" i="41" s="1"/>
  <c r="C109" i="3"/>
  <c r="AE109" i="3" s="1"/>
  <c r="C130" i="40"/>
  <c r="AE130" i="40" s="1"/>
  <c r="C7" i="41"/>
  <c r="AE7" i="41" s="1"/>
  <c r="P49" i="22"/>
  <c r="E138" i="3"/>
  <c r="S59" i="2"/>
  <c r="S133" i="2" s="1"/>
  <c r="R34" i="1"/>
  <c r="R30" i="1" s="1"/>
  <c r="R131" i="1" s="1"/>
  <c r="R128" i="1" s="1"/>
  <c r="G79" i="1"/>
  <c r="G136" i="1" s="1"/>
  <c r="J128" i="40"/>
  <c r="C80" i="39"/>
  <c r="AE80" i="39" s="1"/>
  <c r="I79" i="40"/>
  <c r="I136" i="40" s="1"/>
  <c r="C34" i="40"/>
  <c r="AE34" i="40" s="1"/>
  <c r="D139" i="2"/>
  <c r="D138" i="2" s="1"/>
  <c r="E90" i="2"/>
  <c r="G52" i="3"/>
  <c r="M34" i="2"/>
  <c r="M30" i="2" s="1"/>
  <c r="M131" i="2" s="1"/>
  <c r="O68" i="3"/>
  <c r="P83" i="2"/>
  <c r="P80" i="2" s="1"/>
  <c r="P79" i="2" s="1"/>
  <c r="P136" i="2" s="1"/>
  <c r="Q101" i="2"/>
  <c r="Q162" i="2" s="1"/>
  <c r="Q138" i="3"/>
  <c r="Q34" i="3"/>
  <c r="R101" i="2"/>
  <c r="R162" i="2" s="1"/>
  <c r="W83" i="2"/>
  <c r="W80" i="2" s="1"/>
  <c r="W79" i="2" s="1"/>
  <c r="W136" i="2" s="1"/>
  <c r="C16" i="3"/>
  <c r="S7" i="5"/>
  <c r="S129" i="5" s="1"/>
  <c r="O79" i="1"/>
  <c r="O136" i="1" s="1"/>
  <c r="J68" i="5"/>
  <c r="S66" i="40"/>
  <c r="S161" i="40" s="1"/>
  <c r="J165" i="1"/>
  <c r="O101" i="2"/>
  <c r="O162" i="2" s="1"/>
  <c r="K101" i="2"/>
  <c r="K162" i="2" s="1"/>
  <c r="I7" i="2"/>
  <c r="I129" i="2" s="1"/>
  <c r="I144" i="5"/>
  <c r="F165" i="41"/>
  <c r="W79" i="41"/>
  <c r="W136" i="41" s="1"/>
  <c r="G66" i="40"/>
  <c r="G161" i="40" s="1"/>
  <c r="V6" i="40"/>
  <c r="P129" i="39"/>
  <c r="Y138" i="41"/>
  <c r="U79" i="41"/>
  <c r="U136" i="41" s="1"/>
  <c r="W144" i="40"/>
  <c r="F79" i="40"/>
  <c r="F136" i="40" s="1"/>
  <c r="Q101" i="39"/>
  <c r="Q162" i="39" s="1"/>
  <c r="Z144" i="1"/>
  <c r="I79" i="1"/>
  <c r="I136" i="1" s="1"/>
  <c r="U138" i="39"/>
  <c r="R165" i="41"/>
  <c r="Z79" i="41"/>
  <c r="Z136" i="41" s="1"/>
  <c r="N101" i="40"/>
  <c r="N162" i="40" s="1"/>
  <c r="V165" i="3"/>
  <c r="Z128" i="39"/>
  <c r="N7" i="5"/>
  <c r="N129" i="5" s="1"/>
  <c r="N165" i="1"/>
  <c r="T79" i="5"/>
  <c r="J139" i="41"/>
  <c r="J138" i="41" s="1"/>
  <c r="J101" i="41"/>
  <c r="J162" i="41" s="1"/>
  <c r="U68" i="40"/>
  <c r="U67" i="40" s="1"/>
  <c r="C34" i="41"/>
  <c r="AE34" i="41" s="1"/>
  <c r="C59" i="40"/>
  <c r="AE59" i="40" s="1"/>
  <c r="F140" i="40"/>
  <c r="F138" i="40" s="1"/>
  <c r="F101" i="40"/>
  <c r="F162" i="40" s="1"/>
  <c r="W79" i="40"/>
  <c r="K139" i="39"/>
  <c r="K138" i="39" s="1"/>
  <c r="K101" i="39"/>
  <c r="K162" i="39" s="1"/>
  <c r="C90" i="41"/>
  <c r="AE90" i="41" s="1"/>
  <c r="K79" i="40"/>
  <c r="K136" i="40" s="1"/>
  <c r="Z49" i="2"/>
  <c r="Y79" i="2"/>
  <c r="Y136" i="2" s="1"/>
  <c r="Y138" i="2"/>
  <c r="Y93" i="3"/>
  <c r="Y90" i="3" s="1"/>
  <c r="X52" i="2"/>
  <c r="X132" i="2" s="1"/>
  <c r="X68" i="2"/>
  <c r="X79" i="1"/>
  <c r="X136" i="1" s="1"/>
  <c r="W16" i="2"/>
  <c r="W130" i="2" s="1"/>
  <c r="W68" i="2"/>
  <c r="W67" i="2" s="1"/>
  <c r="W135" i="2" s="1"/>
  <c r="V68" i="2"/>
  <c r="V16" i="2"/>
  <c r="V130" i="2" s="1"/>
  <c r="V68" i="5"/>
  <c r="U79" i="5"/>
  <c r="U136" i="5" s="1"/>
  <c r="U80" i="2"/>
  <c r="U79" i="2" s="1"/>
  <c r="U136" i="2" s="1"/>
  <c r="U68" i="5"/>
  <c r="U30" i="1"/>
  <c r="U131" i="1" s="1"/>
  <c r="T34" i="5"/>
  <c r="T30" i="5" s="1"/>
  <c r="T131" i="5" s="1"/>
  <c r="T7" i="5"/>
  <c r="T129" i="5" s="1"/>
  <c r="S7" i="3"/>
  <c r="S102" i="2"/>
  <c r="S101" i="2" s="1"/>
  <c r="S162" i="2" s="1"/>
  <c r="S79" i="5"/>
  <c r="S136" i="5" s="1"/>
  <c r="R68" i="2"/>
  <c r="Q7" i="3"/>
  <c r="O52" i="2"/>
  <c r="O132" i="2" s="1"/>
  <c r="O79" i="5"/>
  <c r="M138" i="2"/>
  <c r="L135" i="5"/>
  <c r="L93" i="3"/>
  <c r="L90" i="3" s="1"/>
  <c r="L83" i="2"/>
  <c r="L80" i="2" s="1"/>
  <c r="L16" i="2"/>
  <c r="L130" i="2" s="1"/>
  <c r="L7" i="1"/>
  <c r="L129" i="1" s="1"/>
  <c r="K68" i="2"/>
  <c r="K52" i="3"/>
  <c r="I79" i="2"/>
  <c r="I136" i="2" s="1"/>
  <c r="I79" i="5"/>
  <c r="H144" i="3"/>
  <c r="H79" i="2"/>
  <c r="H136" i="2" s="1"/>
  <c r="H165" i="3"/>
  <c r="G79" i="5"/>
  <c r="G136" i="5" s="1"/>
  <c r="E129" i="5"/>
  <c r="E79" i="5"/>
  <c r="E136" i="5" s="1"/>
  <c r="V132" i="5"/>
  <c r="Q131" i="41"/>
  <c r="Q128" i="41" s="1"/>
  <c r="M131" i="40"/>
  <c r="M128" i="40" s="1"/>
  <c r="M6" i="40"/>
  <c r="R131" i="39"/>
  <c r="R128" i="39" s="1"/>
  <c r="G131" i="39"/>
  <c r="G128" i="39" s="1"/>
  <c r="G6" i="39"/>
  <c r="J131" i="39"/>
  <c r="J128" i="39" s="1"/>
  <c r="J6" i="39"/>
  <c r="N136" i="39"/>
  <c r="W131" i="39"/>
  <c r="W128" i="39" s="1"/>
  <c r="W6" i="39"/>
  <c r="K7" i="3"/>
  <c r="L7" i="2"/>
  <c r="L129" i="2" s="1"/>
  <c r="N101" i="3"/>
  <c r="N162" i="3" s="1"/>
  <c r="X7" i="2"/>
  <c r="X129" i="2" s="1"/>
  <c r="Y79" i="1"/>
  <c r="Y136" i="1" s="1"/>
  <c r="L129" i="41"/>
  <c r="P135" i="39"/>
  <c r="P66" i="39"/>
  <c r="P161" i="39" s="1"/>
  <c r="Y135" i="41"/>
  <c r="G129" i="41"/>
  <c r="M135" i="40"/>
  <c r="I6" i="40"/>
  <c r="I130" i="40"/>
  <c r="I128" i="40" s="1"/>
  <c r="M135" i="39"/>
  <c r="M66" i="39"/>
  <c r="M161" i="39" s="1"/>
  <c r="I135" i="41"/>
  <c r="M6" i="39"/>
  <c r="M129" i="39"/>
  <c r="M128" i="39" s="1"/>
  <c r="W6" i="40"/>
  <c r="Q128" i="39"/>
  <c r="X6" i="41"/>
  <c r="F16" i="3"/>
  <c r="F34" i="2"/>
  <c r="F30" i="2" s="1"/>
  <c r="F131" i="2" s="1"/>
  <c r="G138" i="2"/>
  <c r="L93" i="2"/>
  <c r="L90" i="2" s="1"/>
  <c r="L68" i="3"/>
  <c r="O68" i="2"/>
  <c r="O67" i="2" s="1"/>
  <c r="P55" i="3"/>
  <c r="S38" i="3"/>
  <c r="S34" i="2"/>
  <c r="S30" i="2" s="1"/>
  <c r="S131" i="2" s="1"/>
  <c r="T102" i="2"/>
  <c r="T139" i="2" s="1"/>
  <c r="V80" i="2"/>
  <c r="V79" i="2" s="1"/>
  <c r="V136" i="2" s="1"/>
  <c r="V101" i="2"/>
  <c r="V162" i="2" s="1"/>
  <c r="V68" i="3"/>
  <c r="W34" i="2"/>
  <c r="W30" i="2" s="1"/>
  <c r="W131" i="2" s="1"/>
  <c r="Z74" i="2"/>
  <c r="Z68" i="2" s="1"/>
  <c r="Z101" i="2"/>
  <c r="Z162" i="2" s="1"/>
  <c r="Z93" i="2"/>
  <c r="Z90" i="2" s="1"/>
  <c r="J79" i="2"/>
  <c r="J136" i="2" s="1"/>
  <c r="K101" i="1"/>
  <c r="L68" i="1"/>
  <c r="L67" i="1" s="1"/>
  <c r="V79" i="5"/>
  <c r="H129" i="40"/>
  <c r="H128" i="40" s="1"/>
  <c r="J144" i="1"/>
  <c r="V34" i="1"/>
  <c r="V30" i="1" s="1"/>
  <c r="V131" i="1" s="1"/>
  <c r="V128" i="1" s="1"/>
  <c r="V101" i="5"/>
  <c r="G144" i="3"/>
  <c r="L79" i="39"/>
  <c r="Y6" i="39"/>
  <c r="Y129" i="39"/>
  <c r="Y128" i="39" s="1"/>
  <c r="R135" i="41"/>
  <c r="S129" i="41"/>
  <c r="S128" i="41" s="1"/>
  <c r="S6" i="41"/>
  <c r="O129" i="40"/>
  <c r="O128" i="40" s="1"/>
  <c r="O6" i="40"/>
  <c r="S129" i="40"/>
  <c r="S128" i="40" s="1"/>
  <c r="S6" i="40"/>
  <c r="I135" i="39"/>
  <c r="F128" i="41"/>
  <c r="Z165" i="1"/>
  <c r="Z6" i="41"/>
  <c r="U6" i="39"/>
  <c r="U129" i="39"/>
  <c r="U128" i="39" s="1"/>
  <c r="F66" i="39"/>
  <c r="F161" i="39" s="1"/>
  <c r="Z6" i="39"/>
  <c r="I6" i="39"/>
  <c r="K16" i="2"/>
  <c r="K130" i="2" s="1"/>
  <c r="Z79" i="1"/>
  <c r="Z136" i="1" s="1"/>
  <c r="K144" i="40"/>
  <c r="N79" i="41"/>
  <c r="P129" i="41"/>
  <c r="U6" i="40"/>
  <c r="U129" i="40"/>
  <c r="U128" i="40" s="1"/>
  <c r="Q129" i="40"/>
  <c r="Q128" i="40" s="1"/>
  <c r="Q6" i="40"/>
  <c r="E135" i="39"/>
  <c r="H130" i="39"/>
  <c r="H6" i="39"/>
  <c r="F6" i="41"/>
  <c r="P79" i="5"/>
  <c r="V128" i="41"/>
  <c r="F128" i="40"/>
  <c r="F134" i="39"/>
  <c r="I128" i="39"/>
  <c r="E138" i="2"/>
  <c r="F34" i="3"/>
  <c r="I68" i="3"/>
  <c r="L68" i="2"/>
  <c r="L67" i="2" s="1"/>
  <c r="L61" i="2"/>
  <c r="L59" i="2" s="1"/>
  <c r="L133" i="2" s="1"/>
  <c r="L34" i="2"/>
  <c r="L30" i="2" s="1"/>
  <c r="L131" i="2" s="1"/>
  <c r="M7" i="3"/>
  <c r="N49" i="3"/>
  <c r="O16" i="2"/>
  <c r="O130" i="2" s="1"/>
  <c r="O59" i="3"/>
  <c r="O133" i="3" s="1"/>
  <c r="P61" i="3"/>
  <c r="P59" i="3" s="1"/>
  <c r="P133" i="3" s="1"/>
  <c r="R6" i="5"/>
  <c r="R160" i="5" s="1"/>
  <c r="S52" i="2"/>
  <c r="S132" i="2" s="1"/>
  <c r="T34" i="2"/>
  <c r="T30" i="2" s="1"/>
  <c r="T131" i="2" s="1"/>
  <c r="X79" i="5"/>
  <c r="X136" i="5" s="1"/>
  <c r="Y101" i="2"/>
  <c r="Y162" i="2" s="1"/>
  <c r="Y16" i="2"/>
  <c r="Y130" i="2" s="1"/>
  <c r="Z7" i="2"/>
  <c r="Z129" i="2" s="1"/>
  <c r="E135" i="41"/>
  <c r="E134" i="41" s="1"/>
  <c r="E66" i="41"/>
  <c r="E161" i="41" s="1"/>
  <c r="U135" i="41"/>
  <c r="M129" i="41"/>
  <c r="S144" i="40"/>
  <c r="S139" i="40"/>
  <c r="S138" i="40" s="1"/>
  <c r="S101" i="40"/>
  <c r="S162" i="40" s="1"/>
  <c r="K135" i="40"/>
  <c r="K134" i="40" s="1"/>
  <c r="T130" i="40"/>
  <c r="N6" i="40"/>
  <c r="N129" i="40"/>
  <c r="N128" i="40" s="1"/>
  <c r="U135" i="39"/>
  <c r="U134" i="39" s="1"/>
  <c r="F6" i="39"/>
  <c r="F129" i="39"/>
  <c r="V68" i="1"/>
  <c r="V67" i="1" s="1"/>
  <c r="K79" i="5"/>
  <c r="Y165" i="3"/>
  <c r="E129" i="39"/>
  <c r="E128" i="39" s="1"/>
  <c r="E6" i="39"/>
  <c r="V6" i="41"/>
  <c r="F6" i="40"/>
  <c r="Q6" i="39"/>
  <c r="X128" i="41"/>
  <c r="D7" i="3"/>
  <c r="D52" i="3"/>
  <c r="D79" i="41"/>
  <c r="D79" i="5"/>
  <c r="D93" i="2"/>
  <c r="D90" i="2" s="1"/>
  <c r="D79" i="2" s="1"/>
  <c r="D136" i="2" s="1"/>
  <c r="D129" i="41"/>
  <c r="C115" i="3"/>
  <c r="AE115" i="3" s="1"/>
  <c r="P168" i="22"/>
  <c r="L127" i="22"/>
  <c r="P8" i="22"/>
  <c r="N127" i="22"/>
  <c r="N4" i="22"/>
  <c r="G160" i="22"/>
  <c r="G159" i="22" s="1"/>
  <c r="C165" i="1"/>
  <c r="C80" i="22"/>
  <c r="C135" i="22"/>
  <c r="P135" i="22" s="1"/>
  <c r="P35" i="22"/>
  <c r="P13" i="22"/>
  <c r="F4" i="22"/>
  <c r="C8" i="3"/>
  <c r="Z14" i="3"/>
  <c r="Z34" i="2"/>
  <c r="Z16" i="2"/>
  <c r="Z130" i="2" s="1"/>
  <c r="Z83" i="2"/>
  <c r="Z80" i="2" s="1"/>
  <c r="Z50" i="3"/>
  <c r="Z49" i="3" s="1"/>
  <c r="Z138" i="2"/>
  <c r="Z81" i="3"/>
  <c r="Z40" i="3"/>
  <c r="Z36" i="3"/>
  <c r="Z94" i="3"/>
  <c r="Z93" i="3" s="1"/>
  <c r="Z90" i="3" s="1"/>
  <c r="Z139" i="3"/>
  <c r="Z75" i="3"/>
  <c r="Z74" i="3" s="1"/>
  <c r="Z68" i="3" s="1"/>
  <c r="Z55" i="2"/>
  <c r="Z52" i="2" s="1"/>
  <c r="Z132" i="2" s="1"/>
  <c r="Z54" i="3"/>
  <c r="Z56" i="3"/>
  <c r="Z55" i="3" s="1"/>
  <c r="Z17" i="3"/>
  <c r="Z109" i="3"/>
  <c r="Z141" i="3" s="1"/>
  <c r="Z84" i="3"/>
  <c r="Z83" i="3" s="1"/>
  <c r="Y135" i="1"/>
  <c r="Y81" i="3"/>
  <c r="Y80" i="3" s="1"/>
  <c r="Y109" i="3"/>
  <c r="Y141" i="3" s="1"/>
  <c r="Y138" i="3" s="1"/>
  <c r="Y68" i="3"/>
  <c r="Y37" i="3"/>
  <c r="Y52" i="3"/>
  <c r="Y50" i="3"/>
  <c r="Y49" i="3" s="1"/>
  <c r="Y9" i="3"/>
  <c r="Y8" i="3" s="1"/>
  <c r="Y100" i="3"/>
  <c r="Y137" i="3" s="1"/>
  <c r="Y16" i="3"/>
  <c r="X34" i="3"/>
  <c r="X129" i="1"/>
  <c r="X17" i="3"/>
  <c r="X75" i="3"/>
  <c r="X74" i="3" s="1"/>
  <c r="X15" i="3"/>
  <c r="X13" i="3" s="1"/>
  <c r="X16" i="2"/>
  <c r="X130" i="2" s="1"/>
  <c r="X56" i="3"/>
  <c r="X55" i="3" s="1"/>
  <c r="X83" i="3"/>
  <c r="X80" i="3" s="1"/>
  <c r="X9" i="3"/>
  <c r="X8" i="3" s="1"/>
  <c r="X101" i="2"/>
  <c r="X162" i="2" s="1"/>
  <c r="X139" i="2"/>
  <c r="X138" i="2" s="1"/>
  <c r="X70" i="3"/>
  <c r="X69" i="3" s="1"/>
  <c r="X93" i="3"/>
  <c r="X90" i="3" s="1"/>
  <c r="X79" i="2"/>
  <c r="X136" i="2" s="1"/>
  <c r="X60" i="3"/>
  <c r="X59" i="3" s="1"/>
  <c r="X133" i="3" s="1"/>
  <c r="X107" i="3"/>
  <c r="X106" i="3" s="1"/>
  <c r="W61" i="3"/>
  <c r="W59" i="3" s="1"/>
  <c r="W133" i="3" s="1"/>
  <c r="W9" i="3"/>
  <c r="W8" i="3" s="1"/>
  <c r="W139" i="3"/>
  <c r="W138" i="3" s="1"/>
  <c r="W101" i="3"/>
  <c r="W162" i="3" s="1"/>
  <c r="W39" i="3"/>
  <c r="W16" i="3"/>
  <c r="W36" i="3"/>
  <c r="W57" i="3"/>
  <c r="W55" i="3" s="1"/>
  <c r="W83" i="3"/>
  <c r="W80" i="3" s="1"/>
  <c r="W50" i="3"/>
  <c r="W49" i="3" s="1"/>
  <c r="W101" i="2"/>
  <c r="W162" i="2" s="1"/>
  <c r="W139" i="2"/>
  <c r="W138" i="2" s="1"/>
  <c r="W68" i="3"/>
  <c r="V16" i="3"/>
  <c r="V106" i="3"/>
  <c r="V140" i="3" s="1"/>
  <c r="V15" i="3"/>
  <c r="V13" i="3" s="1"/>
  <c r="V62" i="3"/>
  <c r="V61" i="3" s="1"/>
  <c r="V59" i="3" s="1"/>
  <c r="V133" i="3" s="1"/>
  <c r="V139" i="3"/>
  <c r="U16" i="3"/>
  <c r="U101" i="2"/>
  <c r="U162" i="2" s="1"/>
  <c r="U139" i="2"/>
  <c r="U138" i="2" s="1"/>
  <c r="U68" i="2"/>
  <c r="U67" i="2" s="1"/>
  <c r="U91" i="3"/>
  <c r="U53" i="3"/>
  <c r="U84" i="3"/>
  <c r="U83" i="3" s="1"/>
  <c r="U80" i="3" s="1"/>
  <c r="U60" i="3"/>
  <c r="U59" i="3" s="1"/>
  <c r="U133" i="3" s="1"/>
  <c r="U99" i="3"/>
  <c r="U93" i="3" s="1"/>
  <c r="U56" i="3"/>
  <c r="U55" i="3" s="1"/>
  <c r="U73" i="3"/>
  <c r="U69" i="3" s="1"/>
  <c r="U68" i="3" s="1"/>
  <c r="U107" i="3"/>
  <c r="U106" i="3" s="1"/>
  <c r="T102" i="3"/>
  <c r="T139" i="3" s="1"/>
  <c r="T93" i="2"/>
  <c r="T90" i="2" s="1"/>
  <c r="T79" i="2" s="1"/>
  <c r="T7" i="3"/>
  <c r="T107" i="3"/>
  <c r="T106" i="3" s="1"/>
  <c r="T140" i="3" s="1"/>
  <c r="T106" i="2"/>
  <c r="T140" i="2" s="1"/>
  <c r="T48" i="3"/>
  <c r="T70" i="3"/>
  <c r="T69" i="3" s="1"/>
  <c r="T75" i="3"/>
  <c r="T74" i="3" s="1"/>
  <c r="T62" i="3"/>
  <c r="T61" i="3" s="1"/>
  <c r="T59" i="3" s="1"/>
  <c r="T133" i="3" s="1"/>
  <c r="T85" i="3"/>
  <c r="T83" i="3" s="1"/>
  <c r="T80" i="3" s="1"/>
  <c r="T109" i="3"/>
  <c r="T141" i="3" s="1"/>
  <c r="T94" i="3"/>
  <c r="T93" i="3" s="1"/>
  <c r="T90" i="3" s="1"/>
  <c r="T39" i="3"/>
  <c r="T61" i="2"/>
  <c r="T59" i="2" s="1"/>
  <c r="T133" i="2" s="1"/>
  <c r="T37" i="3"/>
  <c r="S83" i="3"/>
  <c r="S80" i="3" s="1"/>
  <c r="S60" i="3"/>
  <c r="S59" i="3" s="1"/>
  <c r="S133" i="3" s="1"/>
  <c r="S94" i="3"/>
  <c r="S93" i="3" s="1"/>
  <c r="S90" i="3" s="1"/>
  <c r="S103" i="3"/>
  <c r="S102" i="3" s="1"/>
  <c r="S75" i="3"/>
  <c r="S74" i="3" s="1"/>
  <c r="S68" i="3" s="1"/>
  <c r="S83" i="2"/>
  <c r="S80" i="2" s="1"/>
  <c r="S79" i="2" s="1"/>
  <c r="S136" i="2" s="1"/>
  <c r="R68" i="3"/>
  <c r="R128" i="5"/>
  <c r="R84" i="3"/>
  <c r="R83" i="3" s="1"/>
  <c r="R80" i="3" s="1"/>
  <c r="R9" i="3"/>
  <c r="R8" i="3" s="1"/>
  <c r="R139" i="3"/>
  <c r="R138" i="3" s="1"/>
  <c r="R101" i="3"/>
  <c r="R162" i="3" s="1"/>
  <c r="R60" i="3"/>
  <c r="R59" i="3" s="1"/>
  <c r="R133" i="3" s="1"/>
  <c r="R94" i="3"/>
  <c r="R93" i="3" s="1"/>
  <c r="R7" i="2"/>
  <c r="R14" i="3"/>
  <c r="R13" i="3" s="1"/>
  <c r="R53" i="3"/>
  <c r="R91" i="3"/>
  <c r="R79" i="2"/>
  <c r="R136" i="2" s="1"/>
  <c r="Q129" i="5"/>
  <c r="Q101" i="3"/>
  <c r="Q162" i="3" s="1"/>
  <c r="Q79" i="5"/>
  <c r="Q68" i="2"/>
  <c r="Q67" i="2" s="1"/>
  <c r="Q53" i="3"/>
  <c r="Q48" i="3"/>
  <c r="Q84" i="3"/>
  <c r="Q83" i="3" s="1"/>
  <c r="Q80" i="3" s="1"/>
  <c r="Q71" i="3"/>
  <c r="Q69" i="3" s="1"/>
  <c r="Q68" i="3" s="1"/>
  <c r="P102" i="3"/>
  <c r="P101" i="3" s="1"/>
  <c r="P162" i="3" s="1"/>
  <c r="P48" i="3"/>
  <c r="P50" i="3"/>
  <c r="P49" i="3" s="1"/>
  <c r="P17" i="3"/>
  <c r="P14" i="3"/>
  <c r="P13" i="3" s="1"/>
  <c r="P16" i="2"/>
  <c r="P130" i="2" s="1"/>
  <c r="P83" i="3"/>
  <c r="P80" i="3" s="1"/>
  <c r="P34" i="2"/>
  <c r="P30" i="2" s="1"/>
  <c r="P131" i="2" s="1"/>
  <c r="P139" i="2"/>
  <c r="P138" i="2" s="1"/>
  <c r="P101" i="2"/>
  <c r="P162" i="2" s="1"/>
  <c r="P61" i="2"/>
  <c r="P59" i="2" s="1"/>
  <c r="P133" i="2" s="1"/>
  <c r="P33" i="3"/>
  <c r="P75" i="3"/>
  <c r="P74" i="3" s="1"/>
  <c r="P68" i="3" s="1"/>
  <c r="P74" i="2"/>
  <c r="P68" i="2" s="1"/>
  <c r="P67" i="2" s="1"/>
  <c r="P13" i="2"/>
  <c r="P7" i="2" s="1"/>
  <c r="O89" i="3"/>
  <c r="O83" i="3" s="1"/>
  <c r="O80" i="3" s="1"/>
  <c r="O51" i="3"/>
  <c r="O49" i="3" s="1"/>
  <c r="O54" i="3"/>
  <c r="O18" i="3"/>
  <c r="O16" i="3" s="1"/>
  <c r="O139" i="3"/>
  <c r="O138" i="3" s="1"/>
  <c r="O101" i="3"/>
  <c r="O162" i="3" s="1"/>
  <c r="O15" i="3"/>
  <c r="O13" i="3" s="1"/>
  <c r="N69" i="3"/>
  <c r="N68" i="3" s="1"/>
  <c r="N17" i="3"/>
  <c r="N40" i="3"/>
  <c r="N16" i="2"/>
  <c r="N130" i="2" s="1"/>
  <c r="N138" i="3"/>
  <c r="N129" i="2"/>
  <c r="N94" i="3"/>
  <c r="N93" i="3" s="1"/>
  <c r="N90" i="3" s="1"/>
  <c r="N56" i="3"/>
  <c r="N55" i="3" s="1"/>
  <c r="N14" i="3"/>
  <c r="N13" i="3" s="1"/>
  <c r="N93" i="2"/>
  <c r="N90" i="2" s="1"/>
  <c r="N79" i="2" s="1"/>
  <c r="N136" i="2" s="1"/>
  <c r="M76" i="3"/>
  <c r="M74" i="3" s="1"/>
  <c r="M68" i="3" s="1"/>
  <c r="M85" i="3"/>
  <c r="M83" i="3" s="1"/>
  <c r="M80" i="3" s="1"/>
  <c r="M109" i="3"/>
  <c r="M141" i="3" s="1"/>
  <c r="M68" i="2"/>
  <c r="M67" i="2" s="1"/>
  <c r="M18" i="3"/>
  <c r="M16" i="3" s="1"/>
  <c r="M59" i="3"/>
  <c r="M133" i="3" s="1"/>
  <c r="M100" i="3"/>
  <c r="M137" i="3" s="1"/>
  <c r="M91" i="3"/>
  <c r="M53" i="3"/>
  <c r="M16" i="2"/>
  <c r="M48" i="3"/>
  <c r="M108" i="3"/>
  <c r="M106" i="3" s="1"/>
  <c r="M140" i="3" s="1"/>
  <c r="M94" i="3"/>
  <c r="M93" i="3" s="1"/>
  <c r="M52" i="2"/>
  <c r="M132" i="2" s="1"/>
  <c r="M101" i="2"/>
  <c r="M162" i="2" s="1"/>
  <c r="M80" i="2"/>
  <c r="M50" i="3"/>
  <c r="M49" i="3" s="1"/>
  <c r="M57" i="3"/>
  <c r="M55" i="3" s="1"/>
  <c r="M93" i="2"/>
  <c r="M90" i="2" s="1"/>
  <c r="M36" i="3"/>
  <c r="M139" i="3"/>
  <c r="L81" i="3"/>
  <c r="L80" i="3" s="1"/>
  <c r="L139" i="3"/>
  <c r="L49" i="3"/>
  <c r="L7" i="3"/>
  <c r="L109" i="3"/>
  <c r="L141" i="3" s="1"/>
  <c r="L33" i="3"/>
  <c r="L56" i="3"/>
  <c r="L55" i="3" s="1"/>
  <c r="L139" i="2"/>
  <c r="L138" i="2" s="1"/>
  <c r="L101" i="2"/>
  <c r="L162" i="2" s="1"/>
  <c r="L62" i="3"/>
  <c r="L61" i="3" s="1"/>
  <c r="L59" i="3" s="1"/>
  <c r="L133" i="3" s="1"/>
  <c r="L108" i="3"/>
  <c r="L106" i="3" s="1"/>
  <c r="L140" i="3" s="1"/>
  <c r="L37" i="3"/>
  <c r="L17" i="3"/>
  <c r="K129" i="5"/>
  <c r="K70" i="3"/>
  <c r="K69" i="3" s="1"/>
  <c r="K68" i="3" s="1"/>
  <c r="K91" i="3"/>
  <c r="K90" i="3" s="1"/>
  <c r="K36" i="3"/>
  <c r="K138" i="3"/>
  <c r="K62" i="3"/>
  <c r="K61" i="3" s="1"/>
  <c r="K59" i="3" s="1"/>
  <c r="K133" i="3" s="1"/>
  <c r="K101" i="3"/>
  <c r="K162" i="3" s="1"/>
  <c r="J139" i="3"/>
  <c r="J108" i="3"/>
  <c r="J106" i="3" s="1"/>
  <c r="J140" i="3" s="1"/>
  <c r="J75" i="3"/>
  <c r="J74" i="3" s="1"/>
  <c r="J68" i="3" s="1"/>
  <c r="J139" i="2"/>
  <c r="J138" i="2" s="1"/>
  <c r="J101" i="2"/>
  <c r="J162" i="2" s="1"/>
  <c r="J36" i="3"/>
  <c r="J34" i="2"/>
  <c r="J30" i="2" s="1"/>
  <c r="J131" i="2" s="1"/>
  <c r="J40" i="3"/>
  <c r="J100" i="3"/>
  <c r="J137" i="3" s="1"/>
  <c r="I50" i="3"/>
  <c r="I49" i="3" s="1"/>
  <c r="I88" i="3"/>
  <c r="I83" i="3" s="1"/>
  <c r="I80" i="3" s="1"/>
  <c r="I90" i="3"/>
  <c r="I34" i="3"/>
  <c r="I109" i="3"/>
  <c r="I141" i="3" s="1"/>
  <c r="I62" i="3"/>
  <c r="I61" i="3" s="1"/>
  <c r="I59" i="3" s="1"/>
  <c r="I133" i="3" s="1"/>
  <c r="I107" i="3"/>
  <c r="I106" i="3" s="1"/>
  <c r="I141" i="2"/>
  <c r="I138" i="2" s="1"/>
  <c r="I101" i="2"/>
  <c r="I162" i="2" s="1"/>
  <c r="I54" i="3"/>
  <c r="H140" i="2"/>
  <c r="H138" i="2" s="1"/>
  <c r="H101" i="2"/>
  <c r="H162" i="2" s="1"/>
  <c r="H107" i="3"/>
  <c r="H106" i="3" s="1"/>
  <c r="H109" i="3"/>
  <c r="H141" i="3" s="1"/>
  <c r="H55" i="3"/>
  <c r="H62" i="3"/>
  <c r="H61" i="3" s="1"/>
  <c r="H59" i="3" s="1"/>
  <c r="H133" i="3" s="1"/>
  <c r="H48" i="3"/>
  <c r="H91" i="3"/>
  <c r="H90" i="3" s="1"/>
  <c r="H6" i="2"/>
  <c r="H129" i="2"/>
  <c r="G93" i="3"/>
  <c r="G90" i="3" s="1"/>
  <c r="G76" i="3"/>
  <c r="G74" i="3" s="1"/>
  <c r="G68" i="3" s="1"/>
  <c r="G11" i="3"/>
  <c r="G8" i="3" s="1"/>
  <c r="G34" i="2"/>
  <c r="G30" i="2" s="1"/>
  <c r="G131" i="2" s="1"/>
  <c r="G82" i="3"/>
  <c r="G84" i="3"/>
  <c r="G83" i="3" s="1"/>
  <c r="G33" i="3"/>
  <c r="G37" i="3"/>
  <c r="G16" i="2"/>
  <c r="G130" i="2" s="1"/>
  <c r="G83" i="2"/>
  <c r="G80" i="2" s="1"/>
  <c r="G101" i="2"/>
  <c r="G162" i="2" s="1"/>
  <c r="F80" i="3"/>
  <c r="F10" i="3"/>
  <c r="F8" i="3" s="1"/>
  <c r="F91" i="3"/>
  <c r="F90" i="3" s="1"/>
  <c r="F60" i="3"/>
  <c r="F59" i="3" s="1"/>
  <c r="F133" i="3" s="1"/>
  <c r="F52" i="3"/>
  <c r="F138" i="2"/>
  <c r="F101" i="2"/>
  <c r="F162" i="2" s="1"/>
  <c r="E135" i="5"/>
  <c r="E74" i="3"/>
  <c r="E68" i="3" s="1"/>
  <c r="E68" i="2"/>
  <c r="E67" i="2" s="1"/>
  <c r="E60" i="3"/>
  <c r="E59" i="3" s="1"/>
  <c r="E133" i="3" s="1"/>
  <c r="E39" i="3"/>
  <c r="E10" i="3"/>
  <c r="E8" i="3" s="1"/>
  <c r="E100" i="3"/>
  <c r="E137" i="3" s="1"/>
  <c r="E59" i="2"/>
  <c r="E133" i="2" s="1"/>
  <c r="E91" i="3"/>
  <c r="E90" i="3" s="1"/>
  <c r="E81" i="3"/>
  <c r="E80" i="3" s="1"/>
  <c r="D93" i="3"/>
  <c r="D90" i="3" s="1"/>
  <c r="D85" i="3"/>
  <c r="D83" i="3" s="1"/>
  <c r="D80" i="3" s="1"/>
  <c r="D139" i="3"/>
  <c r="D138" i="3" s="1"/>
  <c r="D101" i="3"/>
  <c r="D162" i="3" s="1"/>
  <c r="D68" i="2"/>
  <c r="D67" i="2" s="1"/>
  <c r="D16" i="2"/>
  <c r="D130" i="2" s="1"/>
  <c r="D76" i="3"/>
  <c r="D74" i="3" s="1"/>
  <c r="D68" i="3" s="1"/>
  <c r="D23" i="3"/>
  <c r="D16" i="3" s="1"/>
  <c r="D50" i="3"/>
  <c r="D49" i="3" s="1"/>
  <c r="D129" i="2"/>
  <c r="D37" i="3"/>
  <c r="C144" i="5"/>
  <c r="C165" i="5"/>
  <c r="C144" i="2"/>
  <c r="K4" i="22"/>
  <c r="K160" i="22"/>
  <c r="K159" i="22" s="1"/>
  <c r="C80" i="1"/>
  <c r="AE80" i="1" s="1"/>
  <c r="C49" i="3"/>
  <c r="C34" i="5"/>
  <c r="C101" i="1"/>
  <c r="AE101" i="1" s="1"/>
  <c r="C7" i="1"/>
  <c r="C34" i="1"/>
  <c r="C16" i="2"/>
  <c r="C103" i="3"/>
  <c r="AE103" i="3" s="1"/>
  <c r="P102" i="22"/>
  <c r="P55" i="22"/>
  <c r="P52" i="22" s="1"/>
  <c r="C58" i="3"/>
  <c r="C74" i="2"/>
  <c r="AE74" i="2" s="1"/>
  <c r="C35" i="3"/>
  <c r="C62" i="3"/>
  <c r="AE62" i="3" s="1"/>
  <c r="P61" i="22"/>
  <c r="P59" i="22" s="1"/>
  <c r="C61" i="2"/>
  <c r="AE61" i="2" s="1"/>
  <c r="P38" i="22"/>
  <c r="C40" i="3"/>
  <c r="P16" i="22"/>
  <c r="C35" i="2"/>
  <c r="C53" i="3"/>
  <c r="C69" i="2"/>
  <c r="AE69" i="2" s="1"/>
  <c r="C84" i="3"/>
  <c r="AE84" i="3" s="1"/>
  <c r="P83" i="22"/>
  <c r="P80" i="22" s="1"/>
  <c r="C95" i="3"/>
  <c r="P93" i="22"/>
  <c r="P90" i="22" s="1"/>
  <c r="C137" i="3"/>
  <c r="AE137" i="3" s="1"/>
  <c r="C102" i="2"/>
  <c r="AE102" i="2" s="1"/>
  <c r="C93" i="2"/>
  <c r="C55" i="2"/>
  <c r="C38" i="2"/>
  <c r="C70" i="3"/>
  <c r="P69" i="22"/>
  <c r="C83" i="2"/>
  <c r="P74" i="22"/>
  <c r="C75" i="3"/>
  <c r="D127" i="22"/>
  <c r="D128" i="41" l="1"/>
  <c r="L128" i="39"/>
  <c r="R6" i="40"/>
  <c r="I66" i="39"/>
  <c r="I161" i="39" s="1"/>
  <c r="W128" i="41"/>
  <c r="O134" i="41"/>
  <c r="C132" i="41"/>
  <c r="AE132" i="41" s="1"/>
  <c r="M128" i="5"/>
  <c r="V66" i="41"/>
  <c r="V161" i="41" s="1"/>
  <c r="P128" i="5"/>
  <c r="M6" i="5"/>
  <c r="M160" i="5" s="1"/>
  <c r="P34" i="22"/>
  <c r="P30" i="22" s="1"/>
  <c r="K79" i="3"/>
  <c r="H79" i="3"/>
  <c r="N79" i="3"/>
  <c r="H34" i="3"/>
  <c r="O79" i="3"/>
  <c r="R34" i="3"/>
  <c r="P79" i="3"/>
  <c r="P136" i="3" s="1"/>
  <c r="Q79" i="3"/>
  <c r="W79" i="3"/>
  <c r="V79" i="3"/>
  <c r="J79" i="3"/>
  <c r="V34" i="3"/>
  <c r="V30" i="3" s="1"/>
  <c r="F30" i="3"/>
  <c r="L128" i="1"/>
  <c r="U30" i="3"/>
  <c r="P34" i="3"/>
  <c r="C7" i="2"/>
  <c r="C129" i="2" s="1"/>
  <c r="G6" i="1"/>
  <c r="G160" i="1" s="1"/>
  <c r="X30" i="3"/>
  <c r="W134" i="2"/>
  <c r="C169" i="2"/>
  <c r="F6" i="1"/>
  <c r="W128" i="5"/>
  <c r="D130" i="3"/>
  <c r="E38" i="3"/>
  <c r="F7" i="3"/>
  <c r="G31" i="3"/>
  <c r="G7" i="3"/>
  <c r="H46" i="3"/>
  <c r="H52" i="3"/>
  <c r="J38" i="3"/>
  <c r="J35" i="3"/>
  <c r="L35" i="3"/>
  <c r="L31" i="3"/>
  <c r="M46" i="3"/>
  <c r="M130" i="3"/>
  <c r="M67" i="3"/>
  <c r="N52" i="3"/>
  <c r="N16" i="3"/>
  <c r="O7" i="3"/>
  <c r="O52" i="3"/>
  <c r="O136" i="3"/>
  <c r="P67" i="3"/>
  <c r="P7" i="3"/>
  <c r="Q52" i="3"/>
  <c r="S67" i="3"/>
  <c r="T35" i="3"/>
  <c r="T38" i="3"/>
  <c r="T46" i="3"/>
  <c r="V130" i="3"/>
  <c r="W52" i="3"/>
  <c r="W130" i="3"/>
  <c r="W7" i="3"/>
  <c r="Y130" i="3"/>
  <c r="Y7" i="3"/>
  <c r="Y132" i="3"/>
  <c r="Y67" i="3"/>
  <c r="Z67" i="3"/>
  <c r="Z38" i="3"/>
  <c r="D132" i="3"/>
  <c r="P52" i="3"/>
  <c r="K132" i="3"/>
  <c r="Q129" i="3"/>
  <c r="S129" i="3"/>
  <c r="K130" i="3"/>
  <c r="S132" i="3"/>
  <c r="I129" i="3"/>
  <c r="J136" i="3"/>
  <c r="J129" i="3"/>
  <c r="V132" i="3"/>
  <c r="Q130" i="3"/>
  <c r="D35" i="3"/>
  <c r="D67" i="3"/>
  <c r="E7" i="3"/>
  <c r="E67" i="3"/>
  <c r="F132" i="3"/>
  <c r="G35" i="3"/>
  <c r="G67" i="3"/>
  <c r="I52" i="3"/>
  <c r="J67" i="3"/>
  <c r="K35" i="3"/>
  <c r="K67" i="3"/>
  <c r="L16" i="3"/>
  <c r="L52" i="3"/>
  <c r="M35" i="3"/>
  <c r="N7" i="3"/>
  <c r="N38" i="3"/>
  <c r="O130" i="3"/>
  <c r="P31" i="3"/>
  <c r="P16" i="3"/>
  <c r="P46" i="3"/>
  <c r="Q67" i="3"/>
  <c r="Q66" i="3" s="1"/>
  <c r="Q46" i="3"/>
  <c r="R52" i="3"/>
  <c r="U67" i="3"/>
  <c r="U130" i="3"/>
  <c r="V7" i="3"/>
  <c r="W67" i="3"/>
  <c r="W136" i="3"/>
  <c r="W35" i="3"/>
  <c r="W38" i="3"/>
  <c r="X52" i="3"/>
  <c r="X16" i="3"/>
  <c r="Y35" i="3"/>
  <c r="Z35" i="3"/>
  <c r="D129" i="3"/>
  <c r="M129" i="3"/>
  <c r="S34" i="3"/>
  <c r="F130" i="3"/>
  <c r="K129" i="3"/>
  <c r="G132" i="3"/>
  <c r="H129" i="3"/>
  <c r="H67" i="3"/>
  <c r="U129" i="3"/>
  <c r="S130" i="3"/>
  <c r="M128" i="1"/>
  <c r="H128" i="1"/>
  <c r="T132" i="3"/>
  <c r="T130" i="3"/>
  <c r="J132" i="3"/>
  <c r="E132" i="3"/>
  <c r="H6" i="1"/>
  <c r="H160" i="1" s="1"/>
  <c r="I66" i="5"/>
  <c r="I161" i="5" s="1"/>
  <c r="W128" i="1"/>
  <c r="D136" i="1"/>
  <c r="D134" i="1" s="1"/>
  <c r="I128" i="1"/>
  <c r="S128" i="1"/>
  <c r="C165" i="2"/>
  <c r="Q128" i="1"/>
  <c r="Q127" i="1" s="1"/>
  <c r="C132" i="5"/>
  <c r="H128" i="5"/>
  <c r="F134" i="2"/>
  <c r="C17" i="44"/>
  <c r="R66" i="1"/>
  <c r="R161" i="1" s="1"/>
  <c r="O128" i="1"/>
  <c r="E128" i="1"/>
  <c r="C18" i="44"/>
  <c r="H128" i="2"/>
  <c r="Q6" i="5"/>
  <c r="Q160" i="5" s="1"/>
  <c r="S128" i="5"/>
  <c r="X6" i="1"/>
  <c r="T66" i="5"/>
  <c r="T161" i="5" s="1"/>
  <c r="J128" i="5"/>
  <c r="U128" i="5"/>
  <c r="E128" i="5"/>
  <c r="I67" i="3"/>
  <c r="L67" i="3"/>
  <c r="V67" i="2"/>
  <c r="V135" i="2" s="1"/>
  <c r="V134" i="2" s="1"/>
  <c r="R67" i="5"/>
  <c r="R135" i="5" s="1"/>
  <c r="R134" i="5" s="1"/>
  <c r="R127" i="5" s="1"/>
  <c r="Y67" i="2"/>
  <c r="Y135" i="2" s="1"/>
  <c r="Y134" i="2" s="1"/>
  <c r="P67" i="5"/>
  <c r="P135" i="5" s="1"/>
  <c r="Z67" i="5"/>
  <c r="Z66" i="5" s="1"/>
  <c r="Z161" i="5" s="1"/>
  <c r="O67" i="3"/>
  <c r="Q67" i="5"/>
  <c r="Q135" i="5" s="1"/>
  <c r="G67" i="5"/>
  <c r="G66" i="5" s="1"/>
  <c r="G161" i="5" s="1"/>
  <c r="K67" i="2"/>
  <c r="K66" i="2" s="1"/>
  <c r="K161" i="2" s="1"/>
  <c r="V67" i="5"/>
  <c r="V66" i="5" s="1"/>
  <c r="J67" i="5"/>
  <c r="J135" i="5" s="1"/>
  <c r="J134" i="5" s="1"/>
  <c r="K67" i="5"/>
  <c r="K66" i="5" s="1"/>
  <c r="K161" i="5" s="1"/>
  <c r="O67" i="5"/>
  <c r="O135" i="5" s="1"/>
  <c r="H67" i="2"/>
  <c r="H66" i="2" s="1"/>
  <c r="H161" i="2" s="1"/>
  <c r="Y67" i="5"/>
  <c r="Y66" i="5" s="1"/>
  <c r="Y161" i="5" s="1"/>
  <c r="C67" i="5"/>
  <c r="H67" i="5"/>
  <c r="H135" i="5" s="1"/>
  <c r="H134" i="5" s="1"/>
  <c r="S67" i="5"/>
  <c r="S135" i="5" s="1"/>
  <c r="S134" i="5" s="1"/>
  <c r="D67" i="5"/>
  <c r="D66" i="5" s="1"/>
  <c r="D161" i="5" s="1"/>
  <c r="R67" i="2"/>
  <c r="R135" i="2" s="1"/>
  <c r="R134" i="2" s="1"/>
  <c r="X67" i="2"/>
  <c r="X135" i="2" s="1"/>
  <c r="X134" i="2" s="1"/>
  <c r="J67" i="2"/>
  <c r="J135" i="2" s="1"/>
  <c r="J134" i="2" s="1"/>
  <c r="N67" i="2"/>
  <c r="N135" i="2" s="1"/>
  <c r="N134" i="2" s="1"/>
  <c r="W67" i="5"/>
  <c r="W135" i="5" s="1"/>
  <c r="W134" i="5" s="1"/>
  <c r="R67" i="3"/>
  <c r="Z67" i="2"/>
  <c r="Z135" i="2" s="1"/>
  <c r="N67" i="5"/>
  <c r="N135" i="5" s="1"/>
  <c r="N134" i="5" s="1"/>
  <c r="F67" i="3"/>
  <c r="N67" i="3"/>
  <c r="V67" i="3"/>
  <c r="U67" i="5"/>
  <c r="U135" i="5" s="1"/>
  <c r="U134" i="5" s="1"/>
  <c r="T67" i="2"/>
  <c r="T66" i="2" s="1"/>
  <c r="T161" i="2" s="1"/>
  <c r="X67" i="5"/>
  <c r="X135" i="5" s="1"/>
  <c r="X134" i="5" s="1"/>
  <c r="F67" i="5"/>
  <c r="F135" i="5" s="1"/>
  <c r="F134" i="5" s="1"/>
  <c r="I67" i="2"/>
  <c r="I66" i="2" s="1"/>
  <c r="I161" i="2" s="1"/>
  <c r="E6" i="22"/>
  <c r="C6" i="22" s="1"/>
  <c r="L128" i="5"/>
  <c r="Z128" i="5"/>
  <c r="T128" i="41"/>
  <c r="K128" i="41"/>
  <c r="D6" i="41"/>
  <c r="D160" i="41" s="1"/>
  <c r="N6" i="41"/>
  <c r="N160" i="41" s="1"/>
  <c r="M134" i="41"/>
  <c r="O66" i="40"/>
  <c r="O161" i="40" s="1"/>
  <c r="O134" i="40"/>
  <c r="O127" i="40" s="1"/>
  <c r="L6" i="40"/>
  <c r="L160" i="40" s="1"/>
  <c r="T128" i="40"/>
  <c r="T66" i="39"/>
  <c r="T161" i="39" s="1"/>
  <c r="U66" i="39"/>
  <c r="U161" i="39" s="1"/>
  <c r="I134" i="41"/>
  <c r="I127" i="41" s="1"/>
  <c r="Q134" i="39"/>
  <c r="Q127" i="39" s="1"/>
  <c r="H66" i="39"/>
  <c r="H161" i="39" s="1"/>
  <c r="V134" i="41"/>
  <c r="V127" i="41" s="1"/>
  <c r="Y134" i="39"/>
  <c r="Y127" i="39" s="1"/>
  <c r="W134" i="41"/>
  <c r="W127" i="41" s="1"/>
  <c r="J134" i="39"/>
  <c r="X66" i="39"/>
  <c r="X161" i="39" s="1"/>
  <c r="P134" i="39"/>
  <c r="Z66" i="39"/>
  <c r="Z161" i="39" s="1"/>
  <c r="H134" i="39"/>
  <c r="J134" i="41"/>
  <c r="G66" i="41"/>
  <c r="G161" i="41" s="1"/>
  <c r="X66" i="41"/>
  <c r="X161" i="41" s="1"/>
  <c r="W66" i="41"/>
  <c r="W161" i="41" s="1"/>
  <c r="L134" i="40"/>
  <c r="L127" i="40" s="1"/>
  <c r="R67" i="40"/>
  <c r="R66" i="40" s="1"/>
  <c r="R161" i="40" s="1"/>
  <c r="T67" i="40"/>
  <c r="T66" i="40" s="1"/>
  <c r="T161" i="40" s="1"/>
  <c r="X134" i="41"/>
  <c r="X127" i="41" s="1"/>
  <c r="S135" i="41"/>
  <c r="S134" i="41" s="1"/>
  <c r="S127" i="41" s="1"/>
  <c r="O66" i="41"/>
  <c r="O161" i="41" s="1"/>
  <c r="N66" i="39"/>
  <c r="N161" i="39" s="1"/>
  <c r="Q66" i="40"/>
  <c r="Q161" i="40" s="1"/>
  <c r="Z134" i="41"/>
  <c r="Z127" i="41" s="1"/>
  <c r="R134" i="39"/>
  <c r="R127" i="39" s="1"/>
  <c r="K134" i="41"/>
  <c r="V67" i="40"/>
  <c r="V135" i="40" s="1"/>
  <c r="V134" i="40" s="1"/>
  <c r="V127" i="40" s="1"/>
  <c r="Z67" i="40"/>
  <c r="Z66" i="40" s="1"/>
  <c r="Z161" i="40" s="1"/>
  <c r="X67" i="40"/>
  <c r="X66" i="40" s="1"/>
  <c r="X161" i="40" s="1"/>
  <c r="I67" i="40"/>
  <c r="I135" i="40" s="1"/>
  <c r="H67" i="40"/>
  <c r="H66" i="40" s="1"/>
  <c r="G67" i="39"/>
  <c r="G135" i="39" s="1"/>
  <c r="G134" i="39" s="1"/>
  <c r="G127" i="39" s="1"/>
  <c r="Q67" i="41"/>
  <c r="Q135" i="41" s="1"/>
  <c r="Q134" i="41" s="1"/>
  <c r="Q127" i="41" s="1"/>
  <c r="V135" i="39"/>
  <c r="V134" i="39" s="1"/>
  <c r="V127" i="39" s="1"/>
  <c r="S67" i="39"/>
  <c r="S66" i="39" s="1"/>
  <c r="S161" i="39" s="1"/>
  <c r="S159" i="39" s="1"/>
  <c r="S8" i="44" s="1"/>
  <c r="O67" i="39"/>
  <c r="O135" i="39" s="1"/>
  <c r="O134" i="39" s="1"/>
  <c r="O127" i="39" s="1"/>
  <c r="E67" i="40"/>
  <c r="E135" i="40" s="1"/>
  <c r="E134" i="40" s="1"/>
  <c r="E127" i="40" s="1"/>
  <c r="F67" i="40"/>
  <c r="F66" i="40" s="1"/>
  <c r="X135" i="39"/>
  <c r="X134" i="39" s="1"/>
  <c r="X127" i="39" s="1"/>
  <c r="N134" i="39"/>
  <c r="Q134" i="40"/>
  <c r="Q127" i="40" s="1"/>
  <c r="N67" i="40"/>
  <c r="N135" i="40" s="1"/>
  <c r="N134" i="40" s="1"/>
  <c r="N127" i="40" s="1"/>
  <c r="W67" i="39"/>
  <c r="W135" i="39" s="1"/>
  <c r="W134" i="39" s="1"/>
  <c r="W127" i="39" s="1"/>
  <c r="P67" i="40"/>
  <c r="P66" i="40" s="1"/>
  <c r="P161" i="40" s="1"/>
  <c r="F128" i="39"/>
  <c r="T6" i="40"/>
  <c r="T160" i="40" s="1"/>
  <c r="H128" i="39"/>
  <c r="T6" i="41"/>
  <c r="T160" i="41" s="1"/>
  <c r="I6" i="41"/>
  <c r="I4" i="41" s="1"/>
  <c r="G6" i="41"/>
  <c r="G160" i="41" s="1"/>
  <c r="G128" i="41"/>
  <c r="H128" i="41"/>
  <c r="D128" i="39"/>
  <c r="P128" i="41"/>
  <c r="L128" i="41"/>
  <c r="L127" i="41" s="1"/>
  <c r="K6" i="41"/>
  <c r="K160" i="41" s="1"/>
  <c r="D6" i="39"/>
  <c r="D160" i="39" s="1"/>
  <c r="X6" i="39"/>
  <c r="X160" i="39" s="1"/>
  <c r="O6" i="41"/>
  <c r="AE68" i="39"/>
  <c r="C67" i="39"/>
  <c r="AE67" i="39" s="1"/>
  <c r="AE68" i="40"/>
  <c r="C67" i="40"/>
  <c r="AE67" i="40" s="1"/>
  <c r="C30" i="39"/>
  <c r="AE68" i="41"/>
  <c r="C67" i="41"/>
  <c r="AE67" i="41" s="1"/>
  <c r="J134" i="1"/>
  <c r="Q66" i="1"/>
  <c r="Q161" i="1" s="1"/>
  <c r="R134" i="1"/>
  <c r="R127" i="1" s="1"/>
  <c r="H66" i="1"/>
  <c r="H161" i="1" s="1"/>
  <c r="F134" i="1"/>
  <c r="O134" i="1"/>
  <c r="E134" i="1"/>
  <c r="K134" i="1"/>
  <c r="I67" i="1"/>
  <c r="I135" i="1" s="1"/>
  <c r="I134" i="1" s="1"/>
  <c r="T67" i="1"/>
  <c r="T135" i="1" s="1"/>
  <c r="T134" i="1" s="1"/>
  <c r="X66" i="1"/>
  <c r="X161" i="1" s="1"/>
  <c r="M67" i="1"/>
  <c r="M135" i="1" s="1"/>
  <c r="M134" i="1" s="1"/>
  <c r="H135" i="1"/>
  <c r="H134" i="1" s="1"/>
  <c r="Z134" i="1"/>
  <c r="W67" i="1"/>
  <c r="W135" i="1" s="1"/>
  <c r="W134" i="1" s="1"/>
  <c r="P135" i="1"/>
  <c r="P134" i="1" s="1"/>
  <c r="P67" i="1"/>
  <c r="N67" i="1"/>
  <c r="N66" i="1" s="1"/>
  <c r="N161" i="1" s="1"/>
  <c r="U67" i="1"/>
  <c r="U135" i="1" s="1"/>
  <c r="U134" i="1" s="1"/>
  <c r="G67" i="1"/>
  <c r="G66" i="1" s="1"/>
  <c r="G161" i="1" s="1"/>
  <c r="S67" i="1"/>
  <c r="S66" i="1" s="1"/>
  <c r="S161" i="1" s="1"/>
  <c r="F131" i="1"/>
  <c r="F128" i="1" s="1"/>
  <c r="X128" i="1"/>
  <c r="AE68" i="1"/>
  <c r="C67" i="1"/>
  <c r="Z127" i="39"/>
  <c r="F128" i="5"/>
  <c r="Q128" i="5"/>
  <c r="T6" i="5"/>
  <c r="T160" i="5" s="1"/>
  <c r="U6" i="5"/>
  <c r="U160" i="5" s="1"/>
  <c r="J131" i="41"/>
  <c r="J128" i="41" s="1"/>
  <c r="J6" i="41"/>
  <c r="J160" i="41" s="1"/>
  <c r="C129" i="5"/>
  <c r="U66" i="1"/>
  <c r="U161" i="1" s="1"/>
  <c r="M134" i="39"/>
  <c r="M127" i="39" s="1"/>
  <c r="C132" i="40"/>
  <c r="AE132" i="40" s="1"/>
  <c r="D6" i="5"/>
  <c r="D160" i="5" s="1"/>
  <c r="J6" i="1"/>
  <c r="J160" i="1" s="1"/>
  <c r="H6" i="41"/>
  <c r="H160" i="41" s="1"/>
  <c r="E66" i="39"/>
  <c r="E161" i="39" s="1"/>
  <c r="P134" i="41"/>
  <c r="Y66" i="39"/>
  <c r="Y161" i="39" s="1"/>
  <c r="I134" i="39"/>
  <c r="I127" i="39" s="1"/>
  <c r="R134" i="41"/>
  <c r="R127" i="41" s="1"/>
  <c r="Y134" i="41"/>
  <c r="Y127" i="41" s="1"/>
  <c r="R66" i="39"/>
  <c r="R161" i="39" s="1"/>
  <c r="X128" i="5"/>
  <c r="J66" i="1"/>
  <c r="J161" i="1" s="1"/>
  <c r="C79" i="41"/>
  <c r="AE79" i="41" s="1"/>
  <c r="P6" i="40"/>
  <c r="P160" i="40" s="1"/>
  <c r="W66" i="39"/>
  <c r="W161" i="39" s="1"/>
  <c r="P6" i="41"/>
  <c r="T136" i="5"/>
  <c r="T134" i="5" s="1"/>
  <c r="T128" i="1"/>
  <c r="J128" i="1"/>
  <c r="AE67" i="1"/>
  <c r="Q6" i="1"/>
  <c r="S6" i="1"/>
  <c r="S160" i="1" s="1"/>
  <c r="L66" i="41"/>
  <c r="L161" i="41" s="1"/>
  <c r="E6" i="40"/>
  <c r="E160" i="40" s="1"/>
  <c r="G6" i="40"/>
  <c r="G4" i="40" s="1"/>
  <c r="O66" i="2"/>
  <c r="O161" i="2" s="1"/>
  <c r="E6" i="1"/>
  <c r="E160" i="1" s="1"/>
  <c r="X6" i="5"/>
  <c r="X160" i="5" s="1"/>
  <c r="M6" i="1"/>
  <c r="M160" i="1" s="1"/>
  <c r="L6" i="5"/>
  <c r="L160" i="5" s="1"/>
  <c r="P6" i="5"/>
  <c r="P160" i="5" s="1"/>
  <c r="P128" i="40"/>
  <c r="C138" i="40"/>
  <c r="AE138" i="40" s="1"/>
  <c r="C145" i="3"/>
  <c r="P144" i="22"/>
  <c r="C46" i="3"/>
  <c r="C140" i="3"/>
  <c r="AE140" i="3" s="1"/>
  <c r="P7" i="22"/>
  <c r="C167" i="3"/>
  <c r="E134" i="5"/>
  <c r="R6" i="1"/>
  <c r="R160" i="1" s="1"/>
  <c r="D6" i="40"/>
  <c r="Y66" i="41"/>
  <c r="Y161" i="41" s="1"/>
  <c r="Y159" i="41" s="1"/>
  <c r="Y10" i="44" s="1"/>
  <c r="T66" i="41"/>
  <c r="T161" i="41" s="1"/>
  <c r="N128" i="5"/>
  <c r="L6" i="39"/>
  <c r="L160" i="39" s="1"/>
  <c r="G127" i="40"/>
  <c r="M6" i="41"/>
  <c r="M160" i="41" s="1"/>
  <c r="T128" i="39"/>
  <c r="T127" i="39" s="1"/>
  <c r="T134" i="41"/>
  <c r="T127" i="41" s="1"/>
  <c r="W6" i="5"/>
  <c r="P128" i="39"/>
  <c r="C162" i="40"/>
  <c r="AE162" i="40" s="1"/>
  <c r="L134" i="5"/>
  <c r="P66" i="41"/>
  <c r="P161" i="41" s="1"/>
  <c r="C132" i="1"/>
  <c r="M128" i="41"/>
  <c r="M127" i="41" s="1"/>
  <c r="F6" i="5"/>
  <c r="F160" i="5" s="1"/>
  <c r="L66" i="40"/>
  <c r="L6" i="41"/>
  <c r="O66" i="1"/>
  <c r="O161" i="1" s="1"/>
  <c r="J6" i="5"/>
  <c r="J160" i="5" s="1"/>
  <c r="D128" i="1"/>
  <c r="G136" i="41"/>
  <c r="G134" i="41" s="1"/>
  <c r="K128" i="1"/>
  <c r="Y128" i="5"/>
  <c r="Y128" i="1"/>
  <c r="E79" i="2"/>
  <c r="E136" i="2" s="1"/>
  <c r="I6" i="2"/>
  <c r="O135" i="2"/>
  <c r="O134" i="2" s="1"/>
  <c r="Z79" i="2"/>
  <c r="Z136" i="2" s="1"/>
  <c r="Q128" i="2"/>
  <c r="C31" i="3"/>
  <c r="C130" i="3"/>
  <c r="C166" i="3"/>
  <c r="C146" i="3"/>
  <c r="S79" i="3"/>
  <c r="Y79" i="3"/>
  <c r="C169" i="3"/>
  <c r="L79" i="3"/>
  <c r="C112" i="3"/>
  <c r="K131" i="40"/>
  <c r="K128" i="40" s="1"/>
  <c r="K127" i="40" s="1"/>
  <c r="K6" i="40"/>
  <c r="K160" i="40" s="1"/>
  <c r="P131" i="1"/>
  <c r="P128" i="1" s="1"/>
  <c r="P6" i="1"/>
  <c r="P160" i="1" s="1"/>
  <c r="Y6" i="5"/>
  <c r="Z6" i="40"/>
  <c r="Z160" i="40" s="1"/>
  <c r="K66" i="41"/>
  <c r="K161" i="41" s="1"/>
  <c r="N131" i="39"/>
  <c r="N128" i="39" s="1"/>
  <c r="N6" i="39"/>
  <c r="N160" i="39" s="1"/>
  <c r="T6" i="1"/>
  <c r="T160" i="1" s="1"/>
  <c r="Z66" i="1"/>
  <c r="Z161" i="1" s="1"/>
  <c r="V159" i="39"/>
  <c r="V8" i="44" s="1"/>
  <c r="F127" i="39"/>
  <c r="E134" i="39"/>
  <c r="E127" i="39" s="1"/>
  <c r="R66" i="41"/>
  <c r="R161" i="41" s="1"/>
  <c r="R159" i="41" s="1"/>
  <c r="R10" i="44" s="1"/>
  <c r="W6" i="41"/>
  <c r="M66" i="40"/>
  <c r="M161" i="40" s="1"/>
  <c r="E6" i="41"/>
  <c r="E160" i="41" s="1"/>
  <c r="E159" i="41" s="1"/>
  <c r="E10" i="44" s="1"/>
  <c r="T6" i="39"/>
  <c r="T4" i="39" s="1"/>
  <c r="V128" i="5"/>
  <c r="T128" i="5"/>
  <c r="I128" i="5"/>
  <c r="G128" i="5"/>
  <c r="K135" i="39"/>
  <c r="K134" i="39" s="1"/>
  <c r="K127" i="39" s="1"/>
  <c r="K66" i="39"/>
  <c r="K161" i="39" s="1"/>
  <c r="K159" i="39" s="1"/>
  <c r="K8" i="44" s="1"/>
  <c r="G66" i="39"/>
  <c r="G161" i="39" s="1"/>
  <c r="X134" i="1"/>
  <c r="V4" i="39"/>
  <c r="V6" i="5"/>
  <c r="V160" i="5" s="1"/>
  <c r="I6" i="1"/>
  <c r="I160" i="1" s="1"/>
  <c r="Y6" i="1"/>
  <c r="Y160" i="1" s="1"/>
  <c r="D66" i="40"/>
  <c r="D161" i="40" s="1"/>
  <c r="Z66" i="41"/>
  <c r="Z161" i="41" s="1"/>
  <c r="K66" i="40"/>
  <c r="K161" i="40" s="1"/>
  <c r="U134" i="41"/>
  <c r="U127" i="41" s="1"/>
  <c r="M134" i="40"/>
  <c r="M127" i="40" s="1"/>
  <c r="E128" i="41"/>
  <c r="E127" i="41" s="1"/>
  <c r="F66" i="1"/>
  <c r="F161" i="1" s="1"/>
  <c r="O6" i="5"/>
  <c r="O160" i="5" s="1"/>
  <c r="E6" i="5"/>
  <c r="E160" i="5" s="1"/>
  <c r="L66" i="5"/>
  <c r="L161" i="5" s="1"/>
  <c r="D136" i="39"/>
  <c r="D134" i="39" s="1"/>
  <c r="D127" i="39" s="1"/>
  <c r="D66" i="39"/>
  <c r="C133" i="41"/>
  <c r="AE133" i="41" s="1"/>
  <c r="P6" i="39"/>
  <c r="P160" i="39" s="1"/>
  <c r="P159" i="39" s="1"/>
  <c r="P8" i="44" s="1"/>
  <c r="J66" i="39"/>
  <c r="J161" i="39" s="1"/>
  <c r="F66" i="2"/>
  <c r="F161" i="2" s="1"/>
  <c r="G79" i="2"/>
  <c r="G136" i="2" s="1"/>
  <c r="G134" i="2" s="1"/>
  <c r="W66" i="2"/>
  <c r="W161" i="2" s="1"/>
  <c r="U128" i="2"/>
  <c r="S139" i="2"/>
  <c r="S138" i="2" s="1"/>
  <c r="I128" i="2"/>
  <c r="D6" i="1"/>
  <c r="D160" i="1" s="1"/>
  <c r="D159" i="1" s="1"/>
  <c r="D6" i="44" s="1"/>
  <c r="Z30" i="2"/>
  <c r="Z131" i="2" s="1"/>
  <c r="Z128" i="2" s="1"/>
  <c r="T66" i="1"/>
  <c r="T161" i="1" s="1"/>
  <c r="O128" i="5"/>
  <c r="C79" i="5"/>
  <c r="D128" i="2"/>
  <c r="F128" i="2"/>
  <c r="H6" i="5"/>
  <c r="K6" i="1"/>
  <c r="K160" i="1" s="1"/>
  <c r="L6" i="1"/>
  <c r="L160" i="1" s="1"/>
  <c r="U6" i="1"/>
  <c r="U160" i="1" s="1"/>
  <c r="Y66" i="1"/>
  <c r="Y161" i="1" s="1"/>
  <c r="N66" i="5"/>
  <c r="N161" i="5" s="1"/>
  <c r="G6" i="5"/>
  <c r="G160" i="5" s="1"/>
  <c r="K66" i="1"/>
  <c r="K161" i="1" s="1"/>
  <c r="N6" i="5"/>
  <c r="N128" i="1"/>
  <c r="O6" i="1"/>
  <c r="Z6" i="5"/>
  <c r="Z160" i="5" s="1"/>
  <c r="I6" i="5"/>
  <c r="I160" i="5" s="1"/>
  <c r="E66" i="1"/>
  <c r="E161" i="1" s="1"/>
  <c r="F6" i="2"/>
  <c r="O30" i="3"/>
  <c r="U128" i="1"/>
  <c r="V6" i="1"/>
  <c r="V160" i="1" s="1"/>
  <c r="Z128" i="1"/>
  <c r="L79" i="2"/>
  <c r="L136" i="2" s="1"/>
  <c r="V6" i="2"/>
  <c r="C30" i="40"/>
  <c r="AE30" i="40" s="1"/>
  <c r="C133" i="5"/>
  <c r="AE133" i="5" s="1"/>
  <c r="C133" i="39"/>
  <c r="AE133" i="39" s="1"/>
  <c r="Y128" i="2"/>
  <c r="Z6" i="1"/>
  <c r="C30" i="41"/>
  <c r="AE30" i="41" s="1"/>
  <c r="C162" i="41"/>
  <c r="AE162" i="41" s="1"/>
  <c r="X131" i="40"/>
  <c r="X128" i="40" s="1"/>
  <c r="X6" i="40"/>
  <c r="X160" i="40" s="1"/>
  <c r="C162" i="39"/>
  <c r="AE162" i="39" s="1"/>
  <c r="K128" i="2"/>
  <c r="K6" i="5"/>
  <c r="K160" i="5" s="1"/>
  <c r="Q6" i="2"/>
  <c r="V129" i="2"/>
  <c r="V128" i="2" s="1"/>
  <c r="X79" i="3"/>
  <c r="C30" i="22"/>
  <c r="U127" i="39"/>
  <c r="V160" i="40"/>
  <c r="H134" i="41"/>
  <c r="W6" i="1"/>
  <c r="W160" i="1" s="1"/>
  <c r="J66" i="41"/>
  <c r="I136" i="5"/>
  <c r="I134" i="5" s="1"/>
  <c r="C133" i="40"/>
  <c r="AE133" i="40" s="1"/>
  <c r="C129" i="41"/>
  <c r="AE129" i="41" s="1"/>
  <c r="C141" i="3"/>
  <c r="AE141" i="3" s="1"/>
  <c r="C138" i="41"/>
  <c r="AE138" i="41" s="1"/>
  <c r="C136" i="40"/>
  <c r="AE136" i="40" s="1"/>
  <c r="I134" i="40"/>
  <c r="I127" i="40" s="1"/>
  <c r="T136" i="40"/>
  <c r="C132" i="39"/>
  <c r="AE132" i="39" s="1"/>
  <c r="F136" i="41"/>
  <c r="F134" i="41" s="1"/>
  <c r="F127" i="41" s="1"/>
  <c r="F66" i="41"/>
  <c r="F161" i="41" s="1"/>
  <c r="C79" i="39"/>
  <c r="AE79" i="39" s="1"/>
  <c r="J66" i="40"/>
  <c r="J135" i="40"/>
  <c r="J134" i="40" s="1"/>
  <c r="J127" i="40" s="1"/>
  <c r="X6" i="2"/>
  <c r="N6" i="1"/>
  <c r="N160" i="1" s="1"/>
  <c r="U135" i="40"/>
  <c r="U134" i="40" s="1"/>
  <c r="U127" i="40" s="1"/>
  <c r="U66" i="40"/>
  <c r="U161" i="40" s="1"/>
  <c r="M136" i="5"/>
  <c r="M134" i="5" s="1"/>
  <c r="M127" i="5" s="1"/>
  <c r="M66" i="5"/>
  <c r="M161" i="5" s="1"/>
  <c r="K128" i="5"/>
  <c r="S6" i="5"/>
  <c r="S160" i="5" s="1"/>
  <c r="E128" i="22"/>
  <c r="C128" i="22" s="1"/>
  <c r="U66" i="41"/>
  <c r="U161" i="41" s="1"/>
  <c r="U159" i="41" s="1"/>
  <c r="U10" i="44" s="1"/>
  <c r="O127" i="41"/>
  <c r="H66" i="41"/>
  <c r="H161" i="41" s="1"/>
  <c r="J127" i="39"/>
  <c r="W136" i="40"/>
  <c r="W134" i="40" s="1"/>
  <c r="W127" i="40" s="1"/>
  <c r="W66" i="40"/>
  <c r="W161" i="40" s="1"/>
  <c r="C133" i="1"/>
  <c r="AE133" i="1" s="1"/>
  <c r="C6" i="39"/>
  <c r="AE6" i="39" s="1"/>
  <c r="C129" i="39"/>
  <c r="AE129" i="39" s="1"/>
  <c r="Y135" i="40"/>
  <c r="Y134" i="40" s="1"/>
  <c r="Y127" i="40" s="1"/>
  <c r="Y66" i="40"/>
  <c r="P66" i="1"/>
  <c r="P161" i="1" s="1"/>
  <c r="C138" i="39"/>
  <c r="AE138" i="39" s="1"/>
  <c r="M66" i="41"/>
  <c r="M161" i="41" s="1"/>
  <c r="S6" i="2"/>
  <c r="O128" i="2"/>
  <c r="O136" i="5"/>
  <c r="O6" i="2"/>
  <c r="M138" i="3"/>
  <c r="L135" i="2"/>
  <c r="L6" i="2"/>
  <c r="K6" i="2"/>
  <c r="I30" i="3"/>
  <c r="I79" i="3"/>
  <c r="E66" i="5"/>
  <c r="E161" i="5" s="1"/>
  <c r="T136" i="2"/>
  <c r="S66" i="2"/>
  <c r="S161" i="2" s="1"/>
  <c r="V135" i="1"/>
  <c r="V134" i="1" s="1"/>
  <c r="V127" i="1" s="1"/>
  <c r="V66" i="1"/>
  <c r="V161" i="1" s="1"/>
  <c r="F160" i="41"/>
  <c r="U160" i="40"/>
  <c r="I160" i="39"/>
  <c r="I159" i="39" s="1"/>
  <c r="I8" i="44" s="1"/>
  <c r="I4" i="39"/>
  <c r="Z160" i="41"/>
  <c r="O160" i="40"/>
  <c r="O159" i="40" s="1"/>
  <c r="O9" i="44" s="1"/>
  <c r="O4" i="40"/>
  <c r="S4" i="41"/>
  <c r="S160" i="41"/>
  <c r="S159" i="41" s="1"/>
  <c r="S10" i="44" s="1"/>
  <c r="V136" i="5"/>
  <c r="W160" i="40"/>
  <c r="R160" i="39"/>
  <c r="R4" i="39"/>
  <c r="E79" i="3"/>
  <c r="F79" i="3"/>
  <c r="J6" i="2"/>
  <c r="M79" i="2"/>
  <c r="M136" i="2" s="1"/>
  <c r="S128" i="2"/>
  <c r="S134" i="2"/>
  <c r="U6" i="2"/>
  <c r="V101" i="3"/>
  <c r="V162" i="3" s="1"/>
  <c r="X128" i="2"/>
  <c r="Y134" i="1"/>
  <c r="F160" i="40"/>
  <c r="R160" i="40"/>
  <c r="P136" i="5"/>
  <c r="H160" i="39"/>
  <c r="H4" i="39"/>
  <c r="Q160" i="40"/>
  <c r="N136" i="41"/>
  <c r="N134" i="41" s="1"/>
  <c r="N127" i="41" s="1"/>
  <c r="N66" i="41"/>
  <c r="N161" i="41" s="1"/>
  <c r="U160" i="39"/>
  <c r="U159" i="39" s="1"/>
  <c r="U8" i="44" s="1"/>
  <c r="I160" i="41"/>
  <c r="I159" i="41" s="1"/>
  <c r="I10" i="44" s="1"/>
  <c r="H160" i="40"/>
  <c r="L66" i="1"/>
  <c r="L161" i="1" s="1"/>
  <c r="L135" i="1"/>
  <c r="L134" i="1" s="1"/>
  <c r="L127" i="1" s="1"/>
  <c r="Q160" i="41"/>
  <c r="Q160" i="39"/>
  <c r="Q159" i="39" s="1"/>
  <c r="Q8" i="44" s="1"/>
  <c r="Q4" i="39"/>
  <c r="Z160" i="39"/>
  <c r="Z4" i="39"/>
  <c r="S160" i="40"/>
  <c r="S159" i="40" s="1"/>
  <c r="S9" i="44" s="1"/>
  <c r="S4" i="40"/>
  <c r="Y160" i="39"/>
  <c r="X160" i="41"/>
  <c r="M160" i="39"/>
  <c r="M159" i="39" s="1"/>
  <c r="M8" i="44" s="1"/>
  <c r="M4" i="39"/>
  <c r="G160" i="39"/>
  <c r="M160" i="40"/>
  <c r="G128" i="2"/>
  <c r="P139" i="3"/>
  <c r="P138" i="3" s="1"/>
  <c r="V4" i="41"/>
  <c r="V160" i="41"/>
  <c r="V159" i="41" s="1"/>
  <c r="V10" i="44" s="1"/>
  <c r="E160" i="39"/>
  <c r="K136" i="5"/>
  <c r="F160" i="39"/>
  <c r="F159" i="39" s="1"/>
  <c r="F8" i="44" s="1"/>
  <c r="F4" i="39"/>
  <c r="N160" i="40"/>
  <c r="S127" i="40"/>
  <c r="L136" i="39"/>
  <c r="L134" i="39" s="1"/>
  <c r="L127" i="39" s="1"/>
  <c r="L66" i="39"/>
  <c r="I160" i="40"/>
  <c r="W160" i="39"/>
  <c r="J160" i="39"/>
  <c r="D127" i="40"/>
  <c r="D136" i="41"/>
  <c r="D134" i="41" s="1"/>
  <c r="D127" i="41" s="1"/>
  <c r="D66" i="41"/>
  <c r="D161" i="41" s="1"/>
  <c r="D136" i="5"/>
  <c r="C168" i="3"/>
  <c r="AE168" i="3" s="1"/>
  <c r="C147" i="3"/>
  <c r="AE147" i="3" s="1"/>
  <c r="E136" i="22"/>
  <c r="C79" i="22"/>
  <c r="E160" i="22"/>
  <c r="C160" i="22" s="1"/>
  <c r="P160" i="22" s="1"/>
  <c r="C7" i="3"/>
  <c r="Z80" i="3"/>
  <c r="Z138" i="3"/>
  <c r="Z52" i="3"/>
  <c r="Z13" i="3"/>
  <c r="Z16" i="3"/>
  <c r="Z101" i="3"/>
  <c r="Z162" i="3" s="1"/>
  <c r="Z34" i="3"/>
  <c r="Y6" i="2"/>
  <c r="Y101" i="3"/>
  <c r="Y162" i="3" s="1"/>
  <c r="X160" i="1"/>
  <c r="X68" i="3"/>
  <c r="X140" i="3"/>
  <c r="X138" i="3" s="1"/>
  <c r="X101" i="3"/>
  <c r="X162" i="3" s="1"/>
  <c r="X7" i="3"/>
  <c r="W128" i="2"/>
  <c r="W127" i="2" s="1"/>
  <c r="W135" i="3"/>
  <c r="W6" i="2"/>
  <c r="V138" i="3"/>
  <c r="U52" i="3"/>
  <c r="U90" i="3"/>
  <c r="U140" i="3"/>
  <c r="U138" i="3" s="1"/>
  <c r="U101" i="3"/>
  <c r="U162" i="3" s="1"/>
  <c r="U66" i="2"/>
  <c r="U161" i="2" s="1"/>
  <c r="U135" i="2"/>
  <c r="U134" i="2" s="1"/>
  <c r="U127" i="2" s="1"/>
  <c r="T6" i="2"/>
  <c r="T129" i="3"/>
  <c r="T101" i="2"/>
  <c r="T162" i="2" s="1"/>
  <c r="T128" i="2"/>
  <c r="T138" i="2"/>
  <c r="T138" i="3"/>
  <c r="T79" i="3"/>
  <c r="T68" i="3"/>
  <c r="T101" i="3"/>
  <c r="T162" i="3" s="1"/>
  <c r="S101" i="3"/>
  <c r="S162" i="3" s="1"/>
  <c r="S139" i="3"/>
  <c r="S138" i="3" s="1"/>
  <c r="R7" i="3"/>
  <c r="R6" i="2"/>
  <c r="R129" i="2"/>
  <c r="R128" i="2" s="1"/>
  <c r="R90" i="3"/>
  <c r="Q136" i="5"/>
  <c r="Q66" i="2"/>
  <c r="Q161" i="2" s="1"/>
  <c r="Q135" i="2"/>
  <c r="Q134" i="2" s="1"/>
  <c r="P135" i="2"/>
  <c r="P134" i="2" s="1"/>
  <c r="P66" i="2"/>
  <c r="P161" i="2" s="1"/>
  <c r="P6" i="2"/>
  <c r="P129" i="2"/>
  <c r="P128" i="2" s="1"/>
  <c r="P135" i="3"/>
  <c r="N128" i="2"/>
  <c r="N6" i="2"/>
  <c r="M90" i="3"/>
  <c r="M135" i="2"/>
  <c r="M101" i="3"/>
  <c r="M162" i="3" s="1"/>
  <c r="M130" i="2"/>
  <c r="M128" i="2" s="1"/>
  <c r="M6" i="2"/>
  <c r="M52" i="3"/>
  <c r="L138" i="3"/>
  <c r="L129" i="3"/>
  <c r="L101" i="3"/>
  <c r="L162" i="3" s="1"/>
  <c r="L128" i="2"/>
  <c r="K66" i="3"/>
  <c r="J138" i="3"/>
  <c r="J128" i="2"/>
  <c r="J101" i="3"/>
  <c r="J162" i="3" s="1"/>
  <c r="I140" i="3"/>
  <c r="I138" i="3" s="1"/>
  <c r="I101" i="3"/>
  <c r="I162" i="3" s="1"/>
  <c r="H136" i="3"/>
  <c r="H140" i="3"/>
  <c r="H138" i="3" s="1"/>
  <c r="H101" i="3"/>
  <c r="H162" i="3" s="1"/>
  <c r="H160" i="2"/>
  <c r="G80" i="3"/>
  <c r="G135" i="3"/>
  <c r="G6" i="2"/>
  <c r="F160" i="1"/>
  <c r="E128" i="2"/>
  <c r="E135" i="3"/>
  <c r="E6" i="2"/>
  <c r="E135" i="2"/>
  <c r="D79" i="3"/>
  <c r="D6" i="2"/>
  <c r="D66" i="2"/>
  <c r="D161" i="2" s="1"/>
  <c r="D135" i="2"/>
  <c r="D134" i="2" s="1"/>
  <c r="C30" i="5"/>
  <c r="C30" i="1"/>
  <c r="P79" i="22"/>
  <c r="C129" i="1"/>
  <c r="P68" i="22"/>
  <c r="C79" i="1"/>
  <c r="AE79" i="1" s="1"/>
  <c r="C38" i="3"/>
  <c r="C74" i="3"/>
  <c r="C83" i="3"/>
  <c r="C34" i="2"/>
  <c r="C61" i="3"/>
  <c r="AE61" i="3" s="1"/>
  <c r="C102" i="3"/>
  <c r="AE102" i="3" s="1"/>
  <c r="C69" i="3"/>
  <c r="C68" i="2"/>
  <c r="C59" i="2"/>
  <c r="AE59" i="2" s="1"/>
  <c r="C55" i="3"/>
  <c r="C130" i="2"/>
  <c r="C90" i="2"/>
  <c r="P101" i="22"/>
  <c r="P138" i="22"/>
  <c r="C80" i="2"/>
  <c r="C101" i="2"/>
  <c r="AE101" i="2" s="1"/>
  <c r="C139" i="2"/>
  <c r="AE139" i="2" s="1"/>
  <c r="C93" i="3"/>
  <c r="C52" i="2"/>
  <c r="I2" i="39"/>
  <c r="H2" i="39"/>
  <c r="V2" i="41"/>
  <c r="Z2" i="39"/>
  <c r="G2" i="40"/>
  <c r="V2" i="39"/>
  <c r="O2" i="40"/>
  <c r="S2" i="40"/>
  <c r="S2" i="41"/>
  <c r="F2" i="39"/>
  <c r="T2" i="39"/>
  <c r="R2" i="39"/>
  <c r="I2" i="41"/>
  <c r="M2" i="39"/>
  <c r="Q2" i="39"/>
  <c r="S135" i="1" l="1"/>
  <c r="S134" i="1" s="1"/>
  <c r="S127" i="1" s="1"/>
  <c r="Q135" i="3"/>
  <c r="P134" i="3"/>
  <c r="Y129" i="3"/>
  <c r="O129" i="3"/>
  <c r="F131" i="3"/>
  <c r="K136" i="3"/>
  <c r="Z135" i="3"/>
  <c r="Q136" i="3"/>
  <c r="Q134" i="3" s="1"/>
  <c r="H66" i="3"/>
  <c r="D135" i="3"/>
  <c r="Y135" i="3"/>
  <c r="W129" i="3"/>
  <c r="X131" i="3"/>
  <c r="N136" i="3"/>
  <c r="V136" i="3"/>
  <c r="H30" i="3"/>
  <c r="N66" i="2"/>
  <c r="N161" i="2" s="1"/>
  <c r="W134" i="3"/>
  <c r="U66" i="5"/>
  <c r="U161" i="5" s="1"/>
  <c r="H159" i="1"/>
  <c r="H6" i="44" s="1"/>
  <c r="W127" i="5"/>
  <c r="W66" i="3"/>
  <c r="R66" i="5"/>
  <c r="R161" i="5" s="1"/>
  <c r="R159" i="5" s="1"/>
  <c r="R5" i="44" s="1"/>
  <c r="X66" i="5"/>
  <c r="X161" i="5" s="1"/>
  <c r="S127" i="5"/>
  <c r="G79" i="3"/>
  <c r="K160" i="2"/>
  <c r="K159" i="2" s="1"/>
  <c r="K4" i="44" s="1"/>
  <c r="M127" i="1"/>
  <c r="S30" i="3"/>
  <c r="V6" i="3"/>
  <c r="Q30" i="3"/>
  <c r="N129" i="3"/>
  <c r="K135" i="3"/>
  <c r="K134" i="3" s="1"/>
  <c r="E129" i="3"/>
  <c r="V131" i="3"/>
  <c r="M79" i="3"/>
  <c r="U79" i="3"/>
  <c r="Z79" i="3"/>
  <c r="E127" i="1"/>
  <c r="S135" i="3"/>
  <c r="P129" i="3"/>
  <c r="M135" i="3"/>
  <c r="F6" i="3"/>
  <c r="U131" i="3"/>
  <c r="R79" i="3"/>
  <c r="Z30" i="3"/>
  <c r="U135" i="3"/>
  <c r="J66" i="3"/>
  <c r="R30" i="3"/>
  <c r="P66" i="3"/>
  <c r="G129" i="3"/>
  <c r="H127" i="5"/>
  <c r="H127" i="1"/>
  <c r="M66" i="1"/>
  <c r="M161" i="1" s="1"/>
  <c r="M159" i="1" s="1"/>
  <c r="M6" i="44" s="1"/>
  <c r="G135" i="1"/>
  <c r="G134" i="1" s="1"/>
  <c r="G127" i="1" s="1"/>
  <c r="N135" i="1"/>
  <c r="N134" i="1" s="1"/>
  <c r="N127" i="1" s="1"/>
  <c r="W66" i="1"/>
  <c r="W161" i="1" s="1"/>
  <c r="W159" i="1" s="1"/>
  <c r="W6" i="44" s="1"/>
  <c r="J127" i="1"/>
  <c r="W34" i="3"/>
  <c r="T34" i="3"/>
  <c r="J34" i="3"/>
  <c r="P30" i="3"/>
  <c r="F129" i="3"/>
  <c r="F128" i="3" s="1"/>
  <c r="J135" i="3"/>
  <c r="J134" i="3" s="1"/>
  <c r="Q127" i="2"/>
  <c r="E134" i="2"/>
  <c r="E127" i="2" s="1"/>
  <c r="Q66" i="5"/>
  <c r="Q161" i="5" s="1"/>
  <c r="Q159" i="5" s="1"/>
  <c r="Q5" i="44" s="1"/>
  <c r="H161" i="3"/>
  <c r="J161" i="3"/>
  <c r="Q161" i="3"/>
  <c r="K161" i="3"/>
  <c r="V129" i="3"/>
  <c r="W127" i="1"/>
  <c r="Z135" i="5"/>
  <c r="Z134" i="5" s="1"/>
  <c r="Z127" i="5" s="1"/>
  <c r="T159" i="5"/>
  <c r="T5" i="44" s="1"/>
  <c r="I127" i="1"/>
  <c r="T136" i="3"/>
  <c r="J160" i="2"/>
  <c r="I136" i="3"/>
  <c r="L160" i="2"/>
  <c r="S160" i="2"/>
  <c r="S159" i="2" s="1"/>
  <c r="S4" i="44" s="1"/>
  <c r="X160" i="2"/>
  <c r="Q160" i="2"/>
  <c r="O131" i="3"/>
  <c r="S136" i="3"/>
  <c r="I160" i="2"/>
  <c r="I159" i="2" s="1"/>
  <c r="I4" i="44" s="1"/>
  <c r="N135" i="3"/>
  <c r="R135" i="3"/>
  <c r="O135" i="3"/>
  <c r="O134" i="3" s="1"/>
  <c r="L135" i="3"/>
  <c r="H135" i="3"/>
  <c r="H134" i="3" s="1"/>
  <c r="Y34" i="3"/>
  <c r="X130" i="3"/>
  <c r="X132" i="3"/>
  <c r="P130" i="3"/>
  <c r="N34" i="3"/>
  <c r="K34" i="3"/>
  <c r="G34" i="3"/>
  <c r="P132" i="3"/>
  <c r="W132" i="3"/>
  <c r="Q132" i="3"/>
  <c r="O132" i="3"/>
  <c r="N130" i="3"/>
  <c r="N132" i="3"/>
  <c r="L34" i="3"/>
  <c r="D136" i="3"/>
  <c r="D134" i="3" s="1"/>
  <c r="G136" i="3"/>
  <c r="G134" i="3" s="1"/>
  <c r="M132" i="3"/>
  <c r="T67" i="3"/>
  <c r="Z132" i="3"/>
  <c r="U160" i="2"/>
  <c r="U159" i="2" s="1"/>
  <c r="U4" i="44" s="1"/>
  <c r="E136" i="3"/>
  <c r="E134" i="3" s="1"/>
  <c r="I131" i="3"/>
  <c r="X136" i="3"/>
  <c r="V160" i="2"/>
  <c r="F160" i="2"/>
  <c r="F159" i="2" s="1"/>
  <c r="F4" i="44" s="1"/>
  <c r="L136" i="3"/>
  <c r="Y136" i="3"/>
  <c r="Y134" i="3" s="1"/>
  <c r="V66" i="3"/>
  <c r="F135" i="3"/>
  <c r="I135" i="3"/>
  <c r="R132" i="3"/>
  <c r="M34" i="3"/>
  <c r="L132" i="3"/>
  <c r="L130" i="3"/>
  <c r="I132" i="3"/>
  <c r="D34" i="3"/>
  <c r="H132" i="3"/>
  <c r="E34" i="3"/>
  <c r="J127" i="5"/>
  <c r="E66" i="2"/>
  <c r="E161" i="2" s="1"/>
  <c r="Z6" i="2"/>
  <c r="O66" i="5"/>
  <c r="O161" i="5" s="1"/>
  <c r="O159" i="5" s="1"/>
  <c r="O5" i="44" s="1"/>
  <c r="J66" i="5"/>
  <c r="J161" i="5" s="1"/>
  <c r="J159" i="5" s="1"/>
  <c r="J5" i="44" s="1"/>
  <c r="F127" i="2"/>
  <c r="Y135" i="5"/>
  <c r="Y134" i="5" s="1"/>
  <c r="Y127" i="5" s="1"/>
  <c r="U127" i="5"/>
  <c r="K127" i="1"/>
  <c r="R4" i="1"/>
  <c r="J66" i="2"/>
  <c r="J161" i="2" s="1"/>
  <c r="H66" i="5"/>
  <c r="H161" i="5" s="1"/>
  <c r="O127" i="1"/>
  <c r="K135" i="2"/>
  <c r="K134" i="2" s="1"/>
  <c r="K127" i="2" s="1"/>
  <c r="Y66" i="3"/>
  <c r="N66" i="3"/>
  <c r="S159" i="1"/>
  <c r="S6" i="44" s="1"/>
  <c r="O4" i="2"/>
  <c r="R159" i="1"/>
  <c r="R6" i="44" s="1"/>
  <c r="F127" i="1"/>
  <c r="P66" i="5"/>
  <c r="P4" i="5" s="1"/>
  <c r="Z159" i="5"/>
  <c r="Z5" i="44" s="1"/>
  <c r="N127" i="5"/>
  <c r="D135" i="5"/>
  <c r="D134" i="5" s="1"/>
  <c r="D127" i="5" s="1"/>
  <c r="O134" i="5"/>
  <c r="O127" i="5" s="1"/>
  <c r="Q134" i="5"/>
  <c r="Q127" i="5" s="1"/>
  <c r="Y4" i="5"/>
  <c r="E127" i="5"/>
  <c r="F127" i="5"/>
  <c r="L127" i="5"/>
  <c r="V66" i="2"/>
  <c r="V161" i="2" s="1"/>
  <c r="I135" i="2"/>
  <c r="I134" i="2" s="1"/>
  <c r="I127" i="2" s="1"/>
  <c r="X66" i="2"/>
  <c r="X161" i="2" s="1"/>
  <c r="Y66" i="2"/>
  <c r="Y161" i="2" s="1"/>
  <c r="R66" i="2"/>
  <c r="R161" i="2" s="1"/>
  <c r="AE68" i="2"/>
  <c r="C67" i="2"/>
  <c r="AE67" i="2" s="1"/>
  <c r="P134" i="5"/>
  <c r="P127" i="5" s="1"/>
  <c r="S66" i="5"/>
  <c r="S161" i="5" s="1"/>
  <c r="S159" i="5" s="1"/>
  <c r="S5" i="44" s="1"/>
  <c r="V135" i="3"/>
  <c r="V134" i="3" s="1"/>
  <c r="K135" i="5"/>
  <c r="K134" i="5" s="1"/>
  <c r="K127" i="5" s="1"/>
  <c r="G135" i="5"/>
  <c r="G134" i="5" s="1"/>
  <c r="G127" i="5" s="1"/>
  <c r="O66" i="3"/>
  <c r="F66" i="3"/>
  <c r="F66" i="5"/>
  <c r="F161" i="5" s="1"/>
  <c r="F159" i="5" s="1"/>
  <c r="F5" i="44" s="1"/>
  <c r="W66" i="5"/>
  <c r="W161" i="5" s="1"/>
  <c r="X67" i="3"/>
  <c r="T135" i="2"/>
  <c r="T134" i="2" s="1"/>
  <c r="T127" i="2" s="1"/>
  <c r="H135" i="2"/>
  <c r="H134" i="2" s="1"/>
  <c r="H127" i="2" s="1"/>
  <c r="V135" i="5"/>
  <c r="V134" i="5" s="1"/>
  <c r="V127" i="5" s="1"/>
  <c r="Z134" i="2"/>
  <c r="Z127" i="2" s="1"/>
  <c r="O127" i="2"/>
  <c r="P6" i="22"/>
  <c r="K127" i="41"/>
  <c r="X4" i="41"/>
  <c r="G159" i="41"/>
  <c r="G10" i="44" s="1"/>
  <c r="G127" i="41"/>
  <c r="H135" i="40"/>
  <c r="H134" i="40" s="1"/>
  <c r="H127" i="40" s="1"/>
  <c r="F135" i="40"/>
  <c r="F134" i="40" s="1"/>
  <c r="F127" i="40" s="1"/>
  <c r="E66" i="40"/>
  <c r="E161" i="40" s="1"/>
  <c r="V66" i="40"/>
  <c r="V161" i="40" s="1"/>
  <c r="V159" i="40" s="1"/>
  <c r="V9" i="44" s="1"/>
  <c r="V7" i="44" s="1"/>
  <c r="Z135" i="40"/>
  <c r="Z134" i="40" s="1"/>
  <c r="Z127" i="40" s="1"/>
  <c r="U4" i="39"/>
  <c r="X159" i="39"/>
  <c r="X8" i="44" s="1"/>
  <c r="P127" i="39"/>
  <c r="H159" i="39"/>
  <c r="H8" i="44" s="1"/>
  <c r="O4" i="41"/>
  <c r="X159" i="41"/>
  <c r="X10" i="44" s="1"/>
  <c r="Q159" i="40"/>
  <c r="Q9" i="44" s="1"/>
  <c r="C66" i="41"/>
  <c r="AE66" i="41" s="1"/>
  <c r="J127" i="41"/>
  <c r="H127" i="39"/>
  <c r="Z159" i="39"/>
  <c r="Z8" i="44" s="1"/>
  <c r="Z159" i="40"/>
  <c r="Z9" i="44" s="1"/>
  <c r="N159" i="39"/>
  <c r="N8" i="44" s="1"/>
  <c r="E4" i="39"/>
  <c r="R159" i="40"/>
  <c r="R9" i="44" s="1"/>
  <c r="C135" i="41"/>
  <c r="AE135" i="41" s="1"/>
  <c r="N4" i="39"/>
  <c r="W4" i="41"/>
  <c r="L4" i="41"/>
  <c r="X159" i="40"/>
  <c r="X9" i="44" s="1"/>
  <c r="I66" i="40"/>
  <c r="I161" i="40" s="1"/>
  <c r="I159" i="40" s="1"/>
  <c r="I9" i="44" s="1"/>
  <c r="I7" i="44" s="1"/>
  <c r="H161" i="40"/>
  <c r="H159" i="40" s="1"/>
  <c r="H9" i="44" s="1"/>
  <c r="H4" i="40"/>
  <c r="P127" i="41"/>
  <c r="R159" i="39"/>
  <c r="R8" i="44" s="1"/>
  <c r="Y4" i="39"/>
  <c r="Q66" i="41"/>
  <c r="Q161" i="41" s="1"/>
  <c r="Q159" i="41" s="1"/>
  <c r="Q10" i="44" s="1"/>
  <c r="X135" i="40"/>
  <c r="X134" i="40" s="1"/>
  <c r="X127" i="40" s="1"/>
  <c r="F161" i="40"/>
  <c r="F159" i="40" s="1"/>
  <c r="F9" i="44" s="1"/>
  <c r="F4" i="40"/>
  <c r="R4" i="40"/>
  <c r="N66" i="40"/>
  <c r="N161" i="40" s="1"/>
  <c r="N159" i="40" s="1"/>
  <c r="N9" i="44" s="1"/>
  <c r="O66" i="39"/>
  <c r="O4" i="39" s="1"/>
  <c r="T135" i="40"/>
  <c r="T134" i="40" s="1"/>
  <c r="T127" i="40" s="1"/>
  <c r="W159" i="39"/>
  <c r="W8" i="44" s="1"/>
  <c r="Q4" i="40"/>
  <c r="S4" i="39"/>
  <c r="N127" i="39"/>
  <c r="P4" i="41"/>
  <c r="P135" i="40"/>
  <c r="P134" i="40" s="1"/>
  <c r="P127" i="40" s="1"/>
  <c r="S135" i="39"/>
  <c r="S134" i="39" s="1"/>
  <c r="S127" i="39" s="1"/>
  <c r="R135" i="40"/>
  <c r="R134" i="40" s="1"/>
  <c r="R127" i="40" s="1"/>
  <c r="P160" i="41"/>
  <c r="P159" i="41" s="1"/>
  <c r="P10" i="44" s="1"/>
  <c r="G4" i="41"/>
  <c r="T4" i="40"/>
  <c r="H127" i="41"/>
  <c r="M4" i="41"/>
  <c r="L160" i="41"/>
  <c r="L159" i="41" s="1"/>
  <c r="L10" i="44" s="1"/>
  <c r="X4" i="39"/>
  <c r="G160" i="40"/>
  <c r="G159" i="40" s="1"/>
  <c r="G9" i="44" s="1"/>
  <c r="O160" i="41"/>
  <c r="O159" i="41" s="1"/>
  <c r="O10" i="44" s="1"/>
  <c r="Z4" i="40"/>
  <c r="W160" i="41"/>
  <c r="W159" i="41" s="1"/>
  <c r="W10" i="44" s="1"/>
  <c r="P4" i="40"/>
  <c r="T160" i="39"/>
  <c r="T159" i="39" s="1"/>
  <c r="T8" i="44" s="1"/>
  <c r="AE30" i="39"/>
  <c r="C131" i="39"/>
  <c r="AE131" i="39" s="1"/>
  <c r="H4" i="1"/>
  <c r="X4" i="1"/>
  <c r="Z127" i="1"/>
  <c r="X159" i="1"/>
  <c r="X6" i="44" s="1"/>
  <c r="G159" i="1"/>
  <c r="G6" i="44" s="1"/>
  <c r="G4" i="1"/>
  <c r="Y4" i="1"/>
  <c r="Q4" i="1"/>
  <c r="Z4" i="1"/>
  <c r="U127" i="1"/>
  <c r="D127" i="1"/>
  <c r="K4" i="1"/>
  <c r="I66" i="1"/>
  <c r="I161" i="1" s="1"/>
  <c r="I159" i="1" s="1"/>
  <c r="I6" i="44" s="1"/>
  <c r="K159" i="1"/>
  <c r="K6" i="44" s="1"/>
  <c r="S4" i="1"/>
  <c r="T127" i="1"/>
  <c r="X127" i="1"/>
  <c r="J159" i="1"/>
  <c r="J6" i="44" s="1"/>
  <c r="D159" i="41"/>
  <c r="D10" i="44" s="1"/>
  <c r="U159" i="1"/>
  <c r="U6" i="44" s="1"/>
  <c r="D4" i="40"/>
  <c r="E159" i="40"/>
  <c r="E9" i="44" s="1"/>
  <c r="W4" i="39"/>
  <c r="J4" i="1"/>
  <c r="J159" i="39"/>
  <c r="J8" i="44" s="1"/>
  <c r="Y159" i="39"/>
  <c r="Y8" i="44" s="1"/>
  <c r="O4" i="1"/>
  <c r="T4" i="5"/>
  <c r="U159" i="5"/>
  <c r="U5" i="44" s="1"/>
  <c r="X159" i="5"/>
  <c r="X5" i="44" s="1"/>
  <c r="I4" i="5"/>
  <c r="I127" i="5"/>
  <c r="L159" i="5"/>
  <c r="L5" i="44" s="1"/>
  <c r="X127" i="5"/>
  <c r="C135" i="5"/>
  <c r="F159" i="1"/>
  <c r="F6" i="44" s="1"/>
  <c r="P159" i="40"/>
  <c r="P9" i="44" s="1"/>
  <c r="E159" i="39"/>
  <c r="E8" i="44" s="1"/>
  <c r="E7" i="44" s="1"/>
  <c r="E159" i="1"/>
  <c r="E6" i="44" s="1"/>
  <c r="C135" i="1"/>
  <c r="AE135" i="1" s="1"/>
  <c r="H131" i="3"/>
  <c r="H128" i="3" s="1"/>
  <c r="O160" i="2"/>
  <c r="O159" i="2" s="1"/>
  <c r="O4" i="44" s="1"/>
  <c r="Q160" i="1"/>
  <c r="Q159" i="1" s="1"/>
  <c r="Q6" i="44" s="1"/>
  <c r="D160" i="40"/>
  <c r="D159" i="40" s="1"/>
  <c r="D9" i="44" s="1"/>
  <c r="N159" i="41"/>
  <c r="N10" i="44" s="1"/>
  <c r="G159" i="39"/>
  <c r="G8" i="44" s="1"/>
  <c r="W159" i="40"/>
  <c r="W9" i="44" s="1"/>
  <c r="K159" i="40"/>
  <c r="K9" i="44" s="1"/>
  <c r="U4" i="40"/>
  <c r="C136" i="41"/>
  <c r="AE136" i="41" s="1"/>
  <c r="P127" i="1"/>
  <c r="V127" i="2"/>
  <c r="M159" i="40"/>
  <c r="M9" i="44" s="1"/>
  <c r="Y127" i="1"/>
  <c r="S66" i="3"/>
  <c r="U4" i="5"/>
  <c r="C165" i="3"/>
  <c r="L4" i="5"/>
  <c r="T127" i="5"/>
  <c r="Y4" i="41"/>
  <c r="K4" i="40"/>
  <c r="E66" i="3"/>
  <c r="S134" i="3"/>
  <c r="P128" i="22"/>
  <c r="P67" i="22"/>
  <c r="P66" i="22" s="1"/>
  <c r="F4" i="1"/>
  <c r="C144" i="3"/>
  <c r="T159" i="40"/>
  <c r="T9" i="44" s="1"/>
  <c r="K4" i="41"/>
  <c r="E4" i="41"/>
  <c r="W160" i="5"/>
  <c r="G159" i="5"/>
  <c r="G5" i="44" s="1"/>
  <c r="Y160" i="5"/>
  <c r="Y159" i="5" s="1"/>
  <c r="Y5" i="44" s="1"/>
  <c r="T159" i="41"/>
  <c r="T10" i="44" s="1"/>
  <c r="G4" i="39"/>
  <c r="F159" i="41"/>
  <c r="F10" i="44" s="1"/>
  <c r="Z160" i="1"/>
  <c r="Z159" i="1" s="1"/>
  <c r="Z6" i="44" s="1"/>
  <c r="C66" i="1"/>
  <c r="AE66" i="1" s="1"/>
  <c r="T4" i="41"/>
  <c r="C6" i="1"/>
  <c r="H160" i="5"/>
  <c r="H159" i="5" s="1"/>
  <c r="H5" i="44" s="1"/>
  <c r="U4" i="41"/>
  <c r="F4" i="41"/>
  <c r="E159" i="5"/>
  <c r="E5" i="44" s="1"/>
  <c r="P4" i="39"/>
  <c r="R4" i="41"/>
  <c r="C66" i="5"/>
  <c r="L161" i="40"/>
  <c r="L159" i="40" s="1"/>
  <c r="L9" i="44" s="1"/>
  <c r="L4" i="40"/>
  <c r="F4" i="2"/>
  <c r="G66" i="2"/>
  <c r="G161" i="2" s="1"/>
  <c r="Z66" i="2"/>
  <c r="Z161" i="2" s="1"/>
  <c r="L66" i="3"/>
  <c r="C129" i="3"/>
  <c r="D161" i="39"/>
  <c r="D159" i="39" s="1"/>
  <c r="D8" i="44" s="1"/>
  <c r="D4" i="39"/>
  <c r="I6" i="3"/>
  <c r="M4" i="40"/>
  <c r="N159" i="1"/>
  <c r="N6" i="44" s="1"/>
  <c r="D4" i="1"/>
  <c r="O6" i="3"/>
  <c r="U4" i="1"/>
  <c r="Z159" i="41"/>
  <c r="Z10" i="44" s="1"/>
  <c r="I159" i="5"/>
  <c r="I5" i="44" s="1"/>
  <c r="P159" i="1"/>
  <c r="P6" i="44" s="1"/>
  <c r="C136" i="5"/>
  <c r="F136" i="3"/>
  <c r="M4" i="5"/>
  <c r="J4" i="39"/>
  <c r="K159" i="41"/>
  <c r="K10" i="44" s="1"/>
  <c r="Z4" i="5"/>
  <c r="W4" i="40"/>
  <c r="Z4" i="41"/>
  <c r="K4" i="39"/>
  <c r="Y127" i="2"/>
  <c r="H4" i="2"/>
  <c r="L134" i="2"/>
  <c r="L127" i="2" s="1"/>
  <c r="D127" i="2"/>
  <c r="Y159" i="1"/>
  <c r="Y6" i="44" s="1"/>
  <c r="O160" i="1"/>
  <c r="O159" i="1" s="1"/>
  <c r="O6" i="44" s="1"/>
  <c r="I4" i="2"/>
  <c r="T159" i="1"/>
  <c r="T6" i="44" s="1"/>
  <c r="U4" i="2"/>
  <c r="N160" i="5"/>
  <c r="N159" i="5" s="1"/>
  <c r="N5" i="44" s="1"/>
  <c r="N4" i="5"/>
  <c r="S127" i="2"/>
  <c r="E4" i="1"/>
  <c r="H159" i="2"/>
  <c r="H4" i="44" s="1"/>
  <c r="J127" i="2"/>
  <c r="K4" i="2"/>
  <c r="T4" i="1"/>
  <c r="G4" i="5"/>
  <c r="N4" i="1"/>
  <c r="L66" i="2"/>
  <c r="L161" i="2" s="1"/>
  <c r="J161" i="40"/>
  <c r="J159" i="40" s="1"/>
  <c r="J9" i="44" s="1"/>
  <c r="J4" i="40"/>
  <c r="C131" i="41"/>
  <c r="AE131" i="41" s="1"/>
  <c r="C131" i="40"/>
  <c r="AE131" i="40" s="1"/>
  <c r="C6" i="40"/>
  <c r="AE6" i="40" s="1"/>
  <c r="K4" i="5"/>
  <c r="L4" i="1"/>
  <c r="Q159" i="2"/>
  <c r="Q4" i="44" s="1"/>
  <c r="N4" i="41"/>
  <c r="H159" i="41"/>
  <c r="H10" i="44" s="1"/>
  <c r="S7" i="44"/>
  <c r="U159" i="40"/>
  <c r="U9" i="44" s="1"/>
  <c r="U7" i="44" s="1"/>
  <c r="M159" i="41"/>
  <c r="M10" i="44" s="1"/>
  <c r="C160" i="39"/>
  <c r="AE160" i="39" s="1"/>
  <c r="J161" i="41"/>
  <c r="J159" i="41" s="1"/>
  <c r="J10" i="44" s="1"/>
  <c r="J4" i="41"/>
  <c r="C135" i="40"/>
  <c r="AE135" i="40" s="1"/>
  <c r="C66" i="40"/>
  <c r="AE66" i="40" s="1"/>
  <c r="X4" i="40"/>
  <c r="K159" i="5"/>
  <c r="K5" i="44" s="1"/>
  <c r="L159" i="1"/>
  <c r="L6" i="44" s="1"/>
  <c r="M159" i="5"/>
  <c r="M5" i="44" s="1"/>
  <c r="H4" i="41"/>
  <c r="G127" i="2"/>
  <c r="Y161" i="40"/>
  <c r="Y159" i="40" s="1"/>
  <c r="Y9" i="44" s="1"/>
  <c r="Y4" i="40"/>
  <c r="C136" i="39"/>
  <c r="AE136" i="39" s="1"/>
  <c r="C6" i="41"/>
  <c r="AE6" i="41" s="1"/>
  <c r="C135" i="39"/>
  <c r="AE135" i="39" s="1"/>
  <c r="C66" i="39"/>
  <c r="AE66" i="39" s="1"/>
  <c r="P4" i="1"/>
  <c r="X127" i="2"/>
  <c r="V4" i="1"/>
  <c r="S4" i="2"/>
  <c r="M66" i="2"/>
  <c r="M161" i="2" s="1"/>
  <c r="M134" i="2"/>
  <c r="M127" i="2" s="1"/>
  <c r="I66" i="3"/>
  <c r="E4" i="5"/>
  <c r="M66" i="3"/>
  <c r="L161" i="39"/>
  <c r="L159" i="39" s="1"/>
  <c r="L8" i="44" s="1"/>
  <c r="L4" i="39"/>
  <c r="P127" i="2"/>
  <c r="V159" i="1"/>
  <c r="V6" i="44" s="1"/>
  <c r="V161" i="5"/>
  <c r="V159" i="5" s="1"/>
  <c r="V5" i="44" s="1"/>
  <c r="V4" i="5"/>
  <c r="Q4" i="2"/>
  <c r="R127" i="2"/>
  <c r="D159" i="5"/>
  <c r="D5" i="44" s="1"/>
  <c r="D4" i="5"/>
  <c r="D4" i="41"/>
  <c r="C34" i="3"/>
  <c r="C136" i="22"/>
  <c r="P136" i="22" s="1"/>
  <c r="E134" i="22"/>
  <c r="C66" i="22"/>
  <c r="E161" i="22"/>
  <c r="E4" i="22"/>
  <c r="C4" i="22" s="1"/>
  <c r="Z130" i="3"/>
  <c r="Z7" i="3"/>
  <c r="Y160" i="2"/>
  <c r="X129" i="3"/>
  <c r="X6" i="3"/>
  <c r="W4" i="2"/>
  <c r="W160" i="2"/>
  <c r="W159" i="2" s="1"/>
  <c r="W4" i="44" s="1"/>
  <c r="U132" i="3"/>
  <c r="U6" i="3"/>
  <c r="T160" i="2"/>
  <c r="T159" i="2" s="1"/>
  <c r="T4" i="44" s="1"/>
  <c r="T4" i="2"/>
  <c r="R66" i="3"/>
  <c r="R160" i="2"/>
  <c r="R129" i="3"/>
  <c r="P4" i="2"/>
  <c r="P160" i="2"/>
  <c r="P159" i="2" s="1"/>
  <c r="P4" i="44" s="1"/>
  <c r="N4" i="2"/>
  <c r="N160" i="2"/>
  <c r="N159" i="2" s="1"/>
  <c r="N4" i="44" s="1"/>
  <c r="N127" i="2"/>
  <c r="M160" i="2"/>
  <c r="G66" i="3"/>
  <c r="G160" i="2"/>
  <c r="E160" i="2"/>
  <c r="D160" i="2"/>
  <c r="D159" i="2" s="1"/>
  <c r="D4" i="44" s="1"/>
  <c r="D4" i="2"/>
  <c r="D66" i="3"/>
  <c r="C136" i="1"/>
  <c r="AE136" i="1" s="1"/>
  <c r="C131" i="1"/>
  <c r="C131" i="5"/>
  <c r="C6" i="5"/>
  <c r="C132" i="2"/>
  <c r="C59" i="3"/>
  <c r="AE59" i="3" s="1"/>
  <c r="C52" i="3"/>
  <c r="C138" i="2"/>
  <c r="AE138" i="2" s="1"/>
  <c r="C68" i="3"/>
  <c r="C80" i="3"/>
  <c r="C162" i="2"/>
  <c r="AE162" i="2" s="1"/>
  <c r="C30" i="2"/>
  <c r="C90" i="3"/>
  <c r="C79" i="2"/>
  <c r="C133" i="2"/>
  <c r="AE133" i="2" s="1"/>
  <c r="C101" i="3"/>
  <c r="AE101" i="3" s="1"/>
  <c r="C139" i="3"/>
  <c r="AE139" i="3" s="1"/>
  <c r="Q2" i="40"/>
  <c r="G2" i="39"/>
  <c r="F2" i="2"/>
  <c r="J2" i="1"/>
  <c r="T2" i="1"/>
  <c r="D2" i="2"/>
  <c r="Z2" i="5"/>
  <c r="T2" i="41"/>
  <c r="N2" i="5"/>
  <c r="O2" i="2"/>
  <c r="U2" i="39"/>
  <c r="S2" i="39"/>
  <c r="X2" i="39"/>
  <c r="W2" i="40"/>
  <c r="J2" i="40"/>
  <c r="Y2" i="40"/>
  <c r="D2" i="41"/>
  <c r="D2" i="1"/>
  <c r="T2" i="5"/>
  <c r="Z2" i="40"/>
  <c r="O2" i="1"/>
  <c r="Y2" i="1"/>
  <c r="E2" i="39"/>
  <c r="Y2" i="39"/>
  <c r="L2" i="40"/>
  <c r="Z2" i="41"/>
  <c r="W2" i="2"/>
  <c r="L2" i="39"/>
  <c r="P2" i="41"/>
  <c r="K2" i="39"/>
  <c r="J2" i="41"/>
  <c r="K2" i="2"/>
  <c r="S2" i="1"/>
  <c r="P2" i="5"/>
  <c r="K2" i="1"/>
  <c r="E2" i="1"/>
  <c r="T2" i="2"/>
  <c r="X2" i="41"/>
  <c r="O2" i="41"/>
  <c r="N2" i="39"/>
  <c r="I2" i="2"/>
  <c r="V2" i="5"/>
  <c r="R2" i="1"/>
  <c r="D2" i="5"/>
  <c r="H2" i="2"/>
  <c r="P2" i="1"/>
  <c r="H2" i="40"/>
  <c r="W2" i="41"/>
  <c r="F2" i="40"/>
  <c r="P2" i="40"/>
  <c r="D2" i="40"/>
  <c r="K2" i="41"/>
  <c r="X2" i="40"/>
  <c r="Z2" i="1"/>
  <c r="Q2" i="1"/>
  <c r="E2" i="5"/>
  <c r="L2" i="5"/>
  <c r="H2" i="1"/>
  <c r="V2" i="1"/>
  <c r="L2" i="41"/>
  <c r="R2" i="40"/>
  <c r="E2" i="41"/>
  <c r="U2" i="41"/>
  <c r="L2" i="1"/>
  <c r="N2" i="2"/>
  <c r="U2" i="2"/>
  <c r="Y2" i="5"/>
  <c r="G2" i="41"/>
  <c r="W2" i="39"/>
  <c r="F2" i="41"/>
  <c r="N2" i="41"/>
  <c r="P2" i="2"/>
  <c r="F2" i="1"/>
  <c r="U2" i="5"/>
  <c r="N2" i="1"/>
  <c r="M2" i="41"/>
  <c r="R2" i="41"/>
  <c r="O2" i="39"/>
  <c r="T2" i="40"/>
  <c r="Y2" i="41"/>
  <c r="D2" i="39"/>
  <c r="U2" i="40"/>
  <c r="K2" i="40"/>
  <c r="P2" i="39"/>
  <c r="J2" i="39"/>
  <c r="H2" i="41"/>
  <c r="G2" i="1"/>
  <c r="U2" i="1"/>
  <c r="K2" i="5"/>
  <c r="M2" i="40"/>
  <c r="S2" i="2"/>
  <c r="I2" i="5"/>
  <c r="G2" i="5"/>
  <c r="Q2" i="2"/>
  <c r="M2" i="5"/>
  <c r="X2" i="1"/>
  <c r="P7" i="44" l="1"/>
  <c r="H6" i="3"/>
  <c r="H160" i="3" s="1"/>
  <c r="H159" i="3" s="1"/>
  <c r="N134" i="3"/>
  <c r="Z131" i="3"/>
  <c r="F160" i="3"/>
  <c r="Z136" i="3"/>
  <c r="Z134" i="3" s="1"/>
  <c r="V160" i="3"/>
  <c r="U66" i="3"/>
  <c r="W161" i="3"/>
  <c r="M136" i="3"/>
  <c r="L159" i="2"/>
  <c r="L4" i="44" s="1"/>
  <c r="R4" i="5"/>
  <c r="J159" i="2"/>
  <c r="J4" i="44" s="1"/>
  <c r="M134" i="3"/>
  <c r="U128" i="3"/>
  <c r="F134" i="3"/>
  <c r="F127" i="3" s="1"/>
  <c r="Q4" i="5"/>
  <c r="X4" i="5"/>
  <c r="M4" i="1"/>
  <c r="Z66" i="3"/>
  <c r="R6" i="3"/>
  <c r="R136" i="3"/>
  <c r="R134" i="3" s="1"/>
  <c r="U136" i="3"/>
  <c r="U134" i="3" s="1"/>
  <c r="H4" i="5"/>
  <c r="Q6" i="3"/>
  <c r="Q131" i="3"/>
  <c r="Q128" i="3" s="1"/>
  <c r="Q127" i="3" s="1"/>
  <c r="S131" i="3"/>
  <c r="S128" i="3" s="1"/>
  <c r="S127" i="3" s="1"/>
  <c r="V128" i="3"/>
  <c r="V127" i="3" s="1"/>
  <c r="E30" i="3"/>
  <c r="I134" i="3"/>
  <c r="P161" i="3"/>
  <c r="P131" i="3"/>
  <c r="P128" i="3" s="1"/>
  <c r="P127" i="3" s="1"/>
  <c r="S6" i="3"/>
  <c r="G30" i="3"/>
  <c r="J30" i="3"/>
  <c r="R131" i="3"/>
  <c r="R128" i="3" s="1"/>
  <c r="Q160" i="3"/>
  <c r="Q159" i="3" s="1"/>
  <c r="D30" i="3"/>
  <c r="M30" i="3"/>
  <c r="V4" i="3"/>
  <c r="T135" i="3"/>
  <c r="T134" i="3" s="1"/>
  <c r="L30" i="3"/>
  <c r="K30" i="3"/>
  <c r="T30" i="3"/>
  <c r="F4" i="3"/>
  <c r="N30" i="3"/>
  <c r="Y30" i="3"/>
  <c r="W30" i="3"/>
  <c r="R4" i="2"/>
  <c r="T66" i="3"/>
  <c r="X4" i="2"/>
  <c r="P6" i="3"/>
  <c r="W4" i="1"/>
  <c r="P161" i="5"/>
  <c r="P159" i="5" s="1"/>
  <c r="P5" i="44" s="1"/>
  <c r="S4" i="5"/>
  <c r="J4" i="5"/>
  <c r="L134" i="3"/>
  <c r="X159" i="2"/>
  <c r="X4" i="44" s="1"/>
  <c r="E159" i="2"/>
  <c r="E4" i="44" s="1"/>
  <c r="J4" i="2"/>
  <c r="V159" i="2"/>
  <c r="V4" i="44" s="1"/>
  <c r="O128" i="3"/>
  <c r="O127" i="3" s="1"/>
  <c r="E4" i="2"/>
  <c r="X128" i="3"/>
  <c r="O4" i="5"/>
  <c r="D161" i="3"/>
  <c r="M161" i="3"/>
  <c r="S161" i="3"/>
  <c r="O161" i="3"/>
  <c r="N161" i="3"/>
  <c r="G161" i="3"/>
  <c r="R161" i="3"/>
  <c r="Z161" i="3"/>
  <c r="I161" i="3"/>
  <c r="I160" i="3"/>
  <c r="L161" i="3"/>
  <c r="E161" i="3"/>
  <c r="F161" i="3"/>
  <c r="Y161" i="3"/>
  <c r="V161" i="3"/>
  <c r="X135" i="3"/>
  <c r="X134" i="3" s="1"/>
  <c r="Z160" i="2"/>
  <c r="Z159" i="2" s="1"/>
  <c r="Z4" i="44" s="1"/>
  <c r="I128" i="3"/>
  <c r="I127" i="3" s="1"/>
  <c r="H127" i="3"/>
  <c r="K131" i="3"/>
  <c r="K128" i="3" s="1"/>
  <c r="K127" i="3" s="1"/>
  <c r="F4" i="5"/>
  <c r="O4" i="3"/>
  <c r="V4" i="2"/>
  <c r="P134" i="22"/>
  <c r="P127" i="22" s="1"/>
  <c r="R159" i="2"/>
  <c r="R4" i="44" s="1"/>
  <c r="Y4" i="2"/>
  <c r="Y159" i="2"/>
  <c r="Y4" i="44" s="1"/>
  <c r="C67" i="3"/>
  <c r="X66" i="3"/>
  <c r="W4" i="5"/>
  <c r="P4" i="22"/>
  <c r="W159" i="5"/>
  <c r="W5" i="44" s="1"/>
  <c r="W7" i="44"/>
  <c r="E4" i="40"/>
  <c r="V4" i="40"/>
  <c r="R7" i="44"/>
  <c r="X7" i="44"/>
  <c r="I4" i="40"/>
  <c r="Q7" i="44"/>
  <c r="Q11" i="44" s="1"/>
  <c r="C161" i="41"/>
  <c r="AE161" i="41" s="1"/>
  <c r="H7" i="44"/>
  <c r="H11" i="44" s="1"/>
  <c r="Z7" i="44"/>
  <c r="O161" i="39"/>
  <c r="O159" i="39" s="1"/>
  <c r="O8" i="44" s="1"/>
  <c r="O7" i="44" s="1"/>
  <c r="O11" i="44" s="1"/>
  <c r="Q4" i="41"/>
  <c r="N7" i="44"/>
  <c r="N4" i="40"/>
  <c r="F7" i="44"/>
  <c r="F11" i="44" s="1"/>
  <c r="C128" i="39"/>
  <c r="AE128" i="39" s="1"/>
  <c r="G7" i="44"/>
  <c r="K7" i="44"/>
  <c r="K11" i="44" s="1"/>
  <c r="D7" i="44"/>
  <c r="D11" i="44" s="1"/>
  <c r="I4" i="1"/>
  <c r="C161" i="1"/>
  <c r="AE161" i="1" s="1"/>
  <c r="Y7" i="44"/>
  <c r="G4" i="2"/>
  <c r="M7" i="44"/>
  <c r="T7" i="44"/>
  <c r="T11" i="44" s="1"/>
  <c r="C161" i="5"/>
  <c r="C4" i="1"/>
  <c r="C160" i="1"/>
  <c r="Z4" i="2"/>
  <c r="C134" i="41"/>
  <c r="AE134" i="41" s="1"/>
  <c r="J7" i="44"/>
  <c r="L7" i="44"/>
  <c r="G159" i="2"/>
  <c r="G4" i="44" s="1"/>
  <c r="O160" i="3"/>
  <c r="C30" i="3"/>
  <c r="S11" i="44"/>
  <c r="N11" i="44"/>
  <c r="C134" i="5"/>
  <c r="L4" i="2"/>
  <c r="M4" i="2"/>
  <c r="M159" i="2"/>
  <c r="M4" i="44" s="1"/>
  <c r="C134" i="1"/>
  <c r="AE134" i="1" s="1"/>
  <c r="I11" i="44"/>
  <c r="U11" i="44"/>
  <c r="I4" i="3"/>
  <c r="C134" i="39"/>
  <c r="AE134" i="39" s="1"/>
  <c r="C128" i="40"/>
  <c r="AE128" i="40" s="1"/>
  <c r="C128" i="41"/>
  <c r="AE128" i="41" s="1"/>
  <c r="C161" i="40"/>
  <c r="AE161" i="40" s="1"/>
  <c r="C161" i="39"/>
  <c r="AE161" i="39" s="1"/>
  <c r="C134" i="40"/>
  <c r="AE134" i="40" s="1"/>
  <c r="C160" i="40"/>
  <c r="AE160" i="40" s="1"/>
  <c r="C4" i="40"/>
  <c r="C4" i="41"/>
  <c r="C160" i="41"/>
  <c r="AE160" i="41" s="1"/>
  <c r="C4" i="39"/>
  <c r="C134" i="22"/>
  <c r="E127" i="22"/>
  <c r="C127" i="22" s="1"/>
  <c r="C161" i="22"/>
  <c r="P161" i="22" s="1"/>
  <c r="P159" i="22" s="1"/>
  <c r="E159" i="22"/>
  <c r="C159" i="22" s="1"/>
  <c r="Z129" i="3"/>
  <c r="Z6" i="3"/>
  <c r="X160" i="3"/>
  <c r="U160" i="3"/>
  <c r="C160" i="5"/>
  <c r="C4" i="5"/>
  <c r="C128" i="5"/>
  <c r="C128" i="1"/>
  <c r="C136" i="2"/>
  <c r="C132" i="3"/>
  <c r="C138" i="3"/>
  <c r="AE138" i="3" s="1"/>
  <c r="C79" i="3"/>
  <c r="C131" i="2"/>
  <c r="C6" i="2"/>
  <c r="C66" i="2"/>
  <c r="C135" i="2"/>
  <c r="AE135" i="2" s="1"/>
  <c r="C162" i="3"/>
  <c r="AE162" i="3" s="1"/>
  <c r="C133" i="3"/>
  <c r="AE133" i="3" s="1"/>
  <c r="I2" i="40"/>
  <c r="O2" i="3"/>
  <c r="H2" i="5"/>
  <c r="W2" i="5"/>
  <c r="Q2" i="5"/>
  <c r="J2" i="2"/>
  <c r="V2" i="3"/>
  <c r="S2" i="5"/>
  <c r="I2" i="3"/>
  <c r="W2" i="1"/>
  <c r="V2" i="2"/>
  <c r="Y2" i="2"/>
  <c r="J2" i="5"/>
  <c r="I2" i="1"/>
  <c r="X2" i="2"/>
  <c r="F2" i="5"/>
  <c r="M2" i="2"/>
  <c r="Q2" i="41"/>
  <c r="E2" i="2"/>
  <c r="X2" i="5"/>
  <c r="M2" i="1"/>
  <c r="L2" i="2"/>
  <c r="E2" i="40"/>
  <c r="N2" i="40"/>
  <c r="F2" i="3"/>
  <c r="O2" i="5"/>
  <c r="C2" i="1"/>
  <c r="V2" i="40"/>
  <c r="R2" i="2"/>
  <c r="G2" i="2"/>
  <c r="R2" i="5"/>
  <c r="Z2" i="2"/>
  <c r="C2" i="5"/>
  <c r="AE4" i="40" l="1"/>
  <c r="H4" i="3"/>
  <c r="AE4" i="39"/>
  <c r="AE4" i="41"/>
  <c r="Q12" i="44"/>
  <c r="V159" i="3"/>
  <c r="E11" i="44"/>
  <c r="Y131" i="3"/>
  <c r="Y128" i="3" s="1"/>
  <c r="Y127" i="3" s="1"/>
  <c r="S4" i="3"/>
  <c r="E6" i="3"/>
  <c r="Q4" i="3"/>
  <c r="R160" i="3"/>
  <c r="R159" i="3" s="1"/>
  <c r="F159" i="3"/>
  <c r="G131" i="3"/>
  <c r="G128" i="3" s="1"/>
  <c r="G127" i="3" s="1"/>
  <c r="U4" i="3"/>
  <c r="U161" i="3"/>
  <c r="U159" i="3" s="1"/>
  <c r="U12" i="44" s="1"/>
  <c r="K6" i="3"/>
  <c r="M131" i="3"/>
  <c r="M128" i="3" s="1"/>
  <c r="M127" i="3" s="1"/>
  <c r="D131" i="3"/>
  <c r="D128" i="3" s="1"/>
  <c r="D127" i="3" s="1"/>
  <c r="N131" i="3"/>
  <c r="N128" i="3" s="1"/>
  <c r="N127" i="3" s="1"/>
  <c r="R4" i="3"/>
  <c r="L131" i="3"/>
  <c r="L128" i="3" s="1"/>
  <c r="L127" i="3" s="1"/>
  <c r="P2" i="22"/>
  <c r="L11" i="44"/>
  <c r="J11" i="44"/>
  <c r="U127" i="3"/>
  <c r="I159" i="3"/>
  <c r="I12" i="44" s="1"/>
  <c r="X127" i="3"/>
  <c r="T161" i="3"/>
  <c r="E131" i="3"/>
  <c r="E128" i="3" s="1"/>
  <c r="E127" i="3" s="1"/>
  <c r="R127" i="3"/>
  <c r="P4" i="3"/>
  <c r="W131" i="3"/>
  <c r="W128" i="3" s="1"/>
  <c r="W127" i="3" s="1"/>
  <c r="W6" i="3"/>
  <c r="N6" i="3"/>
  <c r="P160" i="3"/>
  <c r="P159" i="3" s="1"/>
  <c r="L6" i="3"/>
  <c r="G6" i="3"/>
  <c r="V11" i="44"/>
  <c r="V12" i="44" s="1"/>
  <c r="X11" i="44"/>
  <c r="Y6" i="3"/>
  <c r="D6" i="3"/>
  <c r="S160" i="3"/>
  <c r="S159" i="3" s="1"/>
  <c r="S12" i="44" s="1"/>
  <c r="J131" i="3"/>
  <c r="J128" i="3" s="1"/>
  <c r="J127" i="3" s="1"/>
  <c r="J6" i="3"/>
  <c r="P11" i="44"/>
  <c r="T131" i="3"/>
  <c r="T128" i="3" s="1"/>
  <c r="T127" i="3" s="1"/>
  <c r="T6" i="3"/>
  <c r="M6" i="3"/>
  <c r="H12" i="44"/>
  <c r="O159" i="3"/>
  <c r="O12" i="44" s="1"/>
  <c r="C4" i="2"/>
  <c r="C128" i="2"/>
  <c r="Y11" i="44"/>
  <c r="R11" i="44"/>
  <c r="W11" i="44"/>
  <c r="X161" i="3"/>
  <c r="X159" i="3" s="1"/>
  <c r="E160" i="3"/>
  <c r="E159" i="3" s="1"/>
  <c r="Z11" i="44"/>
  <c r="K4" i="3"/>
  <c r="F12" i="44"/>
  <c r="X4" i="3"/>
  <c r="G11" i="44"/>
  <c r="M11" i="44"/>
  <c r="C159" i="1"/>
  <c r="C6" i="3"/>
  <c r="C131" i="3"/>
  <c r="C127" i="39"/>
  <c r="AE127" i="39" s="1"/>
  <c r="C127" i="40"/>
  <c r="AE127" i="40" s="1"/>
  <c r="C159" i="39"/>
  <c r="AE159" i="39" s="1"/>
  <c r="C159" i="41"/>
  <c r="AE159" i="41" s="1"/>
  <c r="C159" i="40"/>
  <c r="AE159" i="40" s="1"/>
  <c r="C127" i="41"/>
  <c r="AE127" i="41" s="1"/>
  <c r="Z160" i="3"/>
  <c r="Z159" i="3" s="1"/>
  <c r="Z4" i="3"/>
  <c r="Z128" i="3"/>
  <c r="Z127" i="3" s="1"/>
  <c r="C127" i="5"/>
  <c r="C127" i="1"/>
  <c r="C159" i="5"/>
  <c r="C66" i="3"/>
  <c r="C135" i="3"/>
  <c r="C160" i="2"/>
  <c r="C136" i="3"/>
  <c r="C134" i="2"/>
  <c r="C161" i="2"/>
  <c r="C2" i="40"/>
  <c r="H2" i="3"/>
  <c r="U2" i="3"/>
  <c r="C2" i="39"/>
  <c r="C2" i="41"/>
  <c r="P2" i="3"/>
  <c r="Z2" i="3"/>
  <c r="Q2" i="3"/>
  <c r="X2" i="3"/>
  <c r="C2" i="2"/>
  <c r="S2" i="3"/>
  <c r="R2" i="3"/>
  <c r="K2" i="3"/>
  <c r="E12" i="44" l="1"/>
  <c r="P12" i="44"/>
  <c r="E4" i="3"/>
  <c r="K160" i="3"/>
  <c r="K159" i="3" s="1"/>
  <c r="K12" i="44" s="1"/>
  <c r="T4" i="3"/>
  <c r="T160" i="3"/>
  <c r="T159" i="3" s="1"/>
  <c r="T12" i="44" s="1"/>
  <c r="D160" i="3"/>
  <c r="D159" i="3" s="1"/>
  <c r="D12" i="44" s="1"/>
  <c r="D4" i="3"/>
  <c r="G4" i="3"/>
  <c r="G160" i="3"/>
  <c r="G159" i="3" s="1"/>
  <c r="G12" i="44" s="1"/>
  <c r="L4" i="3"/>
  <c r="L160" i="3"/>
  <c r="L159" i="3" s="1"/>
  <c r="L12" i="44" s="1"/>
  <c r="X12" i="44"/>
  <c r="J4" i="3"/>
  <c r="J160" i="3"/>
  <c r="J159" i="3" s="1"/>
  <c r="J12" i="44" s="1"/>
  <c r="Y160" i="3"/>
  <c r="Y159" i="3" s="1"/>
  <c r="Y12" i="44" s="1"/>
  <c r="Y4" i="3"/>
  <c r="W160" i="3"/>
  <c r="W159" i="3" s="1"/>
  <c r="W12" i="44" s="1"/>
  <c r="W4" i="3"/>
  <c r="N4" i="3"/>
  <c r="N160" i="3"/>
  <c r="N159" i="3" s="1"/>
  <c r="N12" i="44" s="1"/>
  <c r="M160" i="3"/>
  <c r="M159" i="3" s="1"/>
  <c r="M12" i="44" s="1"/>
  <c r="M4" i="3"/>
  <c r="R12" i="44"/>
  <c r="Z12" i="44"/>
  <c r="C4" i="3"/>
  <c r="C128" i="3"/>
  <c r="C5" i="44"/>
  <c r="C6" i="44"/>
  <c r="C160" i="3"/>
  <c r="C10" i="44"/>
  <c r="AE10" i="44" s="1"/>
  <c r="C8" i="44"/>
  <c r="AE8" i="44" s="1"/>
  <c r="C9" i="44"/>
  <c r="AE9" i="44" s="1"/>
  <c r="C161" i="3"/>
  <c r="C127" i="2"/>
  <c r="C159" i="2"/>
  <c r="C134" i="3"/>
  <c r="L2" i="3"/>
  <c r="N2" i="3"/>
  <c r="C2" i="3"/>
  <c r="Y2" i="3"/>
  <c r="J2" i="3"/>
  <c r="E2" i="3"/>
  <c r="T2" i="3"/>
  <c r="W2" i="3"/>
  <c r="D2" i="3"/>
  <c r="M2" i="3"/>
  <c r="G2" i="3"/>
  <c r="C159" i="3" l="1"/>
  <c r="C7" i="44"/>
  <c r="AE7" i="44" s="1"/>
  <c r="C4" i="44"/>
  <c r="C127" i="3"/>
  <c r="C11" i="44" l="1"/>
  <c r="C12" i="44" l="1"/>
  <c r="K146" i="52" l="1"/>
  <c r="AB114" i="55"/>
  <c r="M146" i="52"/>
  <c r="AB114" i="57"/>
  <c r="D112" i="52"/>
  <c r="C112" i="52" s="1"/>
  <c r="D145" i="52"/>
  <c r="C113" i="52"/>
  <c r="D166" i="52"/>
  <c r="L146" i="52"/>
  <c r="AB114" i="56"/>
  <c r="N112" i="52"/>
  <c r="N145" i="52"/>
  <c r="AB113" i="58"/>
  <c r="G112" i="52"/>
  <c r="G166" i="52"/>
  <c r="G145" i="52"/>
  <c r="AB113" i="1"/>
  <c r="D146" i="52"/>
  <c r="C146" i="52" s="1"/>
  <c r="D167" i="52"/>
  <c r="C167" i="52" s="1"/>
  <c r="C114" i="52"/>
  <c r="M112" i="52"/>
  <c r="M145" i="52"/>
  <c r="AB113" i="57"/>
  <c r="F112" i="52"/>
  <c r="F166" i="52"/>
  <c r="AB113" i="5"/>
  <c r="F145" i="52"/>
  <c r="D148" i="52"/>
  <c r="C116" i="52"/>
  <c r="N146" i="52"/>
  <c r="AB114" i="58"/>
  <c r="G167" i="52"/>
  <c r="G146" i="52"/>
  <c r="AB114" i="1"/>
  <c r="L112" i="52"/>
  <c r="L145" i="52"/>
  <c r="AB113" i="56"/>
  <c r="AB114" i="5"/>
  <c r="F167" i="52"/>
  <c r="F146" i="52"/>
  <c r="K112" i="52"/>
  <c r="K145" i="52"/>
  <c r="AB113" i="55"/>
  <c r="G167" i="54"/>
  <c r="G146" i="54"/>
  <c r="AC114" i="1"/>
  <c r="K146" i="54"/>
  <c r="AC114" i="55"/>
  <c r="C113" i="54"/>
  <c r="D112" i="54"/>
  <c r="C112" i="54" s="1"/>
  <c r="D145" i="54"/>
  <c r="D166" i="54"/>
  <c r="F167" i="54"/>
  <c r="AC114" i="5"/>
  <c r="F146" i="54"/>
  <c r="M112" i="54"/>
  <c r="M145" i="54"/>
  <c r="AC113" i="57"/>
  <c r="C114" i="54"/>
  <c r="D146" i="54"/>
  <c r="C146" i="54" s="1"/>
  <c r="D167" i="54"/>
  <c r="C167" i="54" s="1"/>
  <c r="G112" i="54"/>
  <c r="AC113" i="1"/>
  <c r="G166" i="54"/>
  <c r="G145" i="54"/>
  <c r="G144" i="54" s="1"/>
  <c r="M146" i="54"/>
  <c r="AC114" i="57"/>
  <c r="L112" i="54"/>
  <c r="L145" i="54"/>
  <c r="AC113" i="56"/>
  <c r="N146" i="54"/>
  <c r="AC114" i="58"/>
  <c r="C116" i="54"/>
  <c r="D148" i="54"/>
  <c r="F112" i="54"/>
  <c r="F166" i="54"/>
  <c r="AC113" i="5"/>
  <c r="F145" i="54"/>
  <c r="L146" i="54"/>
  <c r="AC114" i="56"/>
  <c r="K112" i="54"/>
  <c r="K145" i="54"/>
  <c r="AC113" i="55"/>
  <c r="N112" i="54"/>
  <c r="N145" i="54"/>
  <c r="AC113" i="58"/>
  <c r="G165" i="54" l="1"/>
  <c r="K144" i="54"/>
  <c r="F144" i="54"/>
  <c r="M144" i="52"/>
  <c r="F165" i="54"/>
  <c r="L144" i="52"/>
  <c r="K144" i="52"/>
  <c r="G144" i="52"/>
  <c r="N144" i="54"/>
  <c r="N144" i="52"/>
  <c r="C148" i="52"/>
  <c r="P148" i="52" s="1"/>
  <c r="D169" i="52"/>
  <c r="C169" i="52" s="1"/>
  <c r="P169" i="52" s="1"/>
  <c r="P114" i="52"/>
  <c r="AB114" i="2"/>
  <c r="D165" i="52"/>
  <c r="C165" i="52" s="1"/>
  <c r="C166" i="52"/>
  <c r="AB146" i="57"/>
  <c r="AB167" i="57"/>
  <c r="AB145" i="55"/>
  <c r="AB112" i="55"/>
  <c r="AB166" i="55"/>
  <c r="AB146" i="58"/>
  <c r="AB167" i="58"/>
  <c r="F144" i="52"/>
  <c r="AB145" i="57"/>
  <c r="AB112" i="57"/>
  <c r="AB166" i="57"/>
  <c r="G165" i="52"/>
  <c r="P113" i="52"/>
  <c r="AB113" i="2"/>
  <c r="AB167" i="5"/>
  <c r="AB146" i="5"/>
  <c r="AB167" i="1"/>
  <c r="AB146" i="1"/>
  <c r="AB145" i="5"/>
  <c r="AB166" i="5"/>
  <c r="AB112" i="5"/>
  <c r="P146" i="52"/>
  <c r="AB167" i="56"/>
  <c r="AB146" i="56"/>
  <c r="D144" i="52"/>
  <c r="C144" i="52" s="1"/>
  <c r="C145" i="52"/>
  <c r="P145" i="52" s="1"/>
  <c r="AB146" i="55"/>
  <c r="AB144" i="55" s="1"/>
  <c r="AB167" i="55"/>
  <c r="AB166" i="56"/>
  <c r="AB145" i="56"/>
  <c r="AB112" i="56"/>
  <c r="P116" i="52"/>
  <c r="AB116" i="3" s="1"/>
  <c r="AB116" i="2"/>
  <c r="AB148" i="2" s="1"/>
  <c r="AB169" i="2" s="1"/>
  <c r="F165" i="52"/>
  <c r="AB145" i="1"/>
  <c r="AB166" i="1"/>
  <c r="AB112" i="1"/>
  <c r="AB145" i="58"/>
  <c r="AB166" i="58"/>
  <c r="AB112" i="58"/>
  <c r="AC145" i="55"/>
  <c r="AE145" i="55" s="1"/>
  <c r="AC112" i="55"/>
  <c r="AE112" i="55" s="1"/>
  <c r="AC166" i="55"/>
  <c r="AE113" i="55"/>
  <c r="AC167" i="57"/>
  <c r="AE167" i="57" s="1"/>
  <c r="AC146" i="57"/>
  <c r="AE146" i="57" s="1"/>
  <c r="AE114" i="57"/>
  <c r="AC166" i="1"/>
  <c r="AC112" i="1"/>
  <c r="AE112" i="1" s="1"/>
  <c r="AC145" i="1"/>
  <c r="AE113" i="1"/>
  <c r="P114" i="54"/>
  <c r="AC114" i="2"/>
  <c r="D144" i="54"/>
  <c r="C144" i="54" s="1"/>
  <c r="C145" i="54"/>
  <c r="P145" i="54" s="1"/>
  <c r="AC112" i="58"/>
  <c r="AE112" i="58" s="1"/>
  <c r="AC166" i="58"/>
  <c r="AE113" i="58"/>
  <c r="AC145" i="58"/>
  <c r="C148" i="54"/>
  <c r="P148" i="54" s="1"/>
  <c r="D169" i="54"/>
  <c r="C169" i="54" s="1"/>
  <c r="P169" i="54" s="1"/>
  <c r="AC166" i="56"/>
  <c r="AE113" i="56"/>
  <c r="AC112" i="56"/>
  <c r="AE112" i="56" s="1"/>
  <c r="AC145" i="56"/>
  <c r="AC145" i="57"/>
  <c r="AC166" i="57"/>
  <c r="AC112" i="57"/>
  <c r="AE112" i="57" s="1"/>
  <c r="AE113" i="57"/>
  <c r="AC146" i="5"/>
  <c r="AE146" i="5" s="1"/>
  <c r="AC167" i="5"/>
  <c r="AE114" i="5"/>
  <c r="AC167" i="1"/>
  <c r="AE167" i="1" s="1"/>
  <c r="AC146" i="1"/>
  <c r="AE146" i="1" s="1"/>
  <c r="AE114" i="1"/>
  <c r="AC166" i="5"/>
  <c r="AE166" i="5" s="1"/>
  <c r="AC112" i="5"/>
  <c r="AE112" i="5" s="1"/>
  <c r="AC145" i="5"/>
  <c r="AE113" i="5"/>
  <c r="P116" i="54"/>
  <c r="AC116" i="3" s="1"/>
  <c r="AC116" i="2"/>
  <c r="L144" i="54"/>
  <c r="M144" i="54"/>
  <c r="P113" i="54"/>
  <c r="AC113" i="2"/>
  <c r="AC146" i="56"/>
  <c r="AE146" i="56" s="1"/>
  <c r="AC167" i="56"/>
  <c r="AE167" i="56" s="1"/>
  <c r="AE114" i="56"/>
  <c r="AE114" i="58"/>
  <c r="AC146" i="58"/>
  <c r="AE146" i="58" s="1"/>
  <c r="AC167" i="58"/>
  <c r="AE167" i="58" s="1"/>
  <c r="P146" i="54"/>
  <c r="C166" i="54"/>
  <c r="D165" i="54"/>
  <c r="C165" i="54" s="1"/>
  <c r="AC167" i="55"/>
  <c r="AE167" i="55" s="1"/>
  <c r="AC146" i="55"/>
  <c r="AE114" i="55"/>
  <c r="AC10" i="55"/>
  <c r="AC10" i="56"/>
  <c r="AC10" i="57"/>
  <c r="AC10" i="58"/>
  <c r="AC11" i="55"/>
  <c r="AC11" i="56"/>
  <c r="AC11" i="57"/>
  <c r="AC11" i="58"/>
  <c r="AC12" i="1"/>
  <c r="AC12" i="56"/>
  <c r="AE12" i="56" s="1"/>
  <c r="AC12" i="58"/>
  <c r="AE12" i="58" s="1"/>
  <c r="AC14" i="55"/>
  <c r="AC14" i="56"/>
  <c r="AC14" i="57"/>
  <c r="AC14" i="58"/>
  <c r="C15" i="54"/>
  <c r="AC15" i="5"/>
  <c r="AC15" i="1"/>
  <c r="AC15" i="55"/>
  <c r="AE15" i="55" s="1"/>
  <c r="AC15" i="56"/>
  <c r="AE15" i="56" s="1"/>
  <c r="AC15" i="57"/>
  <c r="AE15" i="57" s="1"/>
  <c r="AC15" i="58"/>
  <c r="AC17" i="55"/>
  <c r="AC18" i="55"/>
  <c r="AC18" i="56"/>
  <c r="AC18" i="57"/>
  <c r="AC18" i="58"/>
  <c r="AC19" i="5"/>
  <c r="AC19" i="57"/>
  <c r="AC20" i="1"/>
  <c r="AC20" i="58"/>
  <c r="AE20" i="58" s="1"/>
  <c r="AC21" i="55"/>
  <c r="AE21" i="55" s="1"/>
  <c r="C22" i="54"/>
  <c r="AC22" i="56"/>
  <c r="AE22" i="56" s="1"/>
  <c r="AC23" i="55"/>
  <c r="AC23" i="56"/>
  <c r="AC23" i="57"/>
  <c r="AC23" i="58"/>
  <c r="AC24" i="55"/>
  <c r="AC24" i="56"/>
  <c r="AC24" i="57"/>
  <c r="AC24" i="58"/>
  <c r="AC25" i="55"/>
  <c r="AE25" i="55" s="1"/>
  <c r="AC25" i="57"/>
  <c r="AE25" i="57" s="1"/>
  <c r="AC26" i="55"/>
  <c r="AC26" i="56"/>
  <c r="AC26" i="57"/>
  <c r="AC26" i="58"/>
  <c r="AC27" i="55"/>
  <c r="AC27" i="56"/>
  <c r="AC27" i="57"/>
  <c r="AC27" i="58"/>
  <c r="AC28" i="55"/>
  <c r="AC28" i="56"/>
  <c r="AC28" i="57"/>
  <c r="AC28" i="58"/>
  <c r="C29" i="54"/>
  <c r="AC29" i="55"/>
  <c r="AE29" i="55" s="1"/>
  <c r="C37" i="54"/>
  <c r="AC37" i="1"/>
  <c r="AC37" i="55"/>
  <c r="AC40" i="5"/>
  <c r="AC40" i="1"/>
  <c r="AC40" i="58"/>
  <c r="C41" i="54"/>
  <c r="AC41" i="1"/>
  <c r="AC41" i="55"/>
  <c r="AE41" i="55" s="1"/>
  <c r="C42" i="54"/>
  <c r="AC42" i="5"/>
  <c r="AC42" i="56"/>
  <c r="C44" i="54"/>
  <c r="AC44" i="55"/>
  <c r="AC44" i="56"/>
  <c r="AC44" i="57"/>
  <c r="AC44" i="58"/>
  <c r="AC45" i="5"/>
  <c r="AC45" i="55"/>
  <c r="AE45" i="55" s="1"/>
  <c r="AC51" i="55"/>
  <c r="AC51" i="56"/>
  <c r="AC51" i="57"/>
  <c r="AC51" i="58"/>
  <c r="C54" i="54"/>
  <c r="AC54" i="56"/>
  <c r="AE54" i="56" s="1"/>
  <c r="AC57" i="55"/>
  <c r="AC57" i="56"/>
  <c r="AC57" i="57"/>
  <c r="AC57" i="58"/>
  <c r="C58" i="54"/>
  <c r="AC58" i="5"/>
  <c r="AC58" i="1"/>
  <c r="AC58" i="55"/>
  <c r="AE58" i="55" s="1"/>
  <c r="AC58" i="56"/>
  <c r="AE58" i="56" s="1"/>
  <c r="AC58" i="57"/>
  <c r="AE58" i="57" s="1"/>
  <c r="AC58" i="58"/>
  <c r="AE58" i="58" s="1"/>
  <c r="AC60" i="56"/>
  <c r="AC63" i="55"/>
  <c r="AC63" i="56"/>
  <c r="AC63" i="57"/>
  <c r="AC63" i="58"/>
  <c r="AC64" i="55"/>
  <c r="AC64" i="56"/>
  <c r="AC64" i="57"/>
  <c r="AC64" i="58"/>
  <c r="C71" i="54"/>
  <c r="AC71" i="5"/>
  <c r="AE71" i="5" s="1"/>
  <c r="AC71" i="57"/>
  <c r="AE71" i="57" s="1"/>
  <c r="AC72" i="57"/>
  <c r="C73" i="54"/>
  <c r="AC73" i="5"/>
  <c r="AC73" i="57"/>
  <c r="C76" i="54"/>
  <c r="AC76" i="5"/>
  <c r="AE76" i="5" s="1"/>
  <c r="AC76" i="57"/>
  <c r="AE76" i="57" s="1"/>
  <c r="AC77" i="57"/>
  <c r="AC81" i="5"/>
  <c r="AE81" i="5" s="1"/>
  <c r="AC81" i="56"/>
  <c r="AE81" i="56" s="1"/>
  <c r="AC82" i="55"/>
  <c r="AC82" i="56"/>
  <c r="AC82" i="57"/>
  <c r="AC82" i="58"/>
  <c r="AC85" i="55"/>
  <c r="AC85" i="56"/>
  <c r="AC85" i="57"/>
  <c r="AE85" i="57" s="1"/>
  <c r="AC85" i="58"/>
  <c r="C86" i="54"/>
  <c r="AC86" i="5"/>
  <c r="AE86" i="5" s="1"/>
  <c r="AC86" i="1"/>
  <c r="AC86" i="55"/>
  <c r="AC86" i="56"/>
  <c r="AC86" i="57"/>
  <c r="AE86" i="57" s="1"/>
  <c r="AC86" i="58"/>
  <c r="C87" i="54"/>
  <c r="AC87" i="5"/>
  <c r="AE87" i="5" s="1"/>
  <c r="AC87" i="55"/>
  <c r="AE87" i="55" s="1"/>
  <c r="AC87" i="56"/>
  <c r="AE87" i="56" s="1"/>
  <c r="AC87" i="57"/>
  <c r="AE87" i="57" s="1"/>
  <c r="AC87" i="58"/>
  <c r="AC91" i="5"/>
  <c r="AE91" i="5" s="1"/>
  <c r="AC91" i="55"/>
  <c r="AE91" i="55" s="1"/>
  <c r="AC91" i="56"/>
  <c r="AE91" i="56" s="1"/>
  <c r="AC91" i="58"/>
  <c r="AC92" i="55"/>
  <c r="AC92" i="56"/>
  <c r="AC92" i="57"/>
  <c r="AC92" i="58"/>
  <c r="AC95" i="55"/>
  <c r="AC95" i="56"/>
  <c r="AC95" i="57"/>
  <c r="AE95" i="57" s="1"/>
  <c r="AC95" i="58"/>
  <c r="C96" i="54"/>
  <c r="AC96" i="5"/>
  <c r="AE96" i="5" s="1"/>
  <c r="AC96" i="55"/>
  <c r="AC96" i="56"/>
  <c r="AC96" i="57"/>
  <c r="AC96" i="58"/>
  <c r="C97" i="54"/>
  <c r="AC97" i="5"/>
  <c r="AE97" i="5" s="1"/>
  <c r="AC97" i="55"/>
  <c r="AC97" i="56"/>
  <c r="AC97" i="57"/>
  <c r="AC97" i="58"/>
  <c r="C98" i="54"/>
  <c r="AC98" i="5"/>
  <c r="AE98" i="5" s="1"/>
  <c r="AC98" i="55"/>
  <c r="AC98" i="56"/>
  <c r="AC98" i="57"/>
  <c r="AC98" i="58"/>
  <c r="AC99" i="55"/>
  <c r="AC99" i="56"/>
  <c r="AC99" i="57"/>
  <c r="AC99" i="58"/>
  <c r="C104" i="54"/>
  <c r="AC104" i="55"/>
  <c r="AC104" i="56"/>
  <c r="AC104" i="57"/>
  <c r="AC104" i="58"/>
  <c r="C105" i="54"/>
  <c r="AC105" i="55"/>
  <c r="AC105" i="56"/>
  <c r="AC105" i="57"/>
  <c r="AC105" i="58"/>
  <c r="C108" i="54"/>
  <c r="AC108" i="55"/>
  <c r="AC108" i="56"/>
  <c r="AC108" i="57"/>
  <c r="AC108" i="58"/>
  <c r="AB10" i="55"/>
  <c r="AB10" i="56"/>
  <c r="AB10" i="57"/>
  <c r="AB10" i="58"/>
  <c r="AB11" i="55"/>
  <c r="AB11" i="56"/>
  <c r="AB11" i="57"/>
  <c r="AB11" i="58"/>
  <c r="AB12" i="5"/>
  <c r="AB12" i="55"/>
  <c r="AB12" i="57"/>
  <c r="AB14" i="55"/>
  <c r="AB14" i="56"/>
  <c r="AB14" i="57"/>
  <c r="AB14" i="58"/>
  <c r="C15" i="52"/>
  <c r="AB15" i="5"/>
  <c r="AB15" i="1"/>
  <c r="AB15" i="55"/>
  <c r="AB15" i="56"/>
  <c r="AB15" i="57"/>
  <c r="AB15" i="58"/>
  <c r="AB17" i="56"/>
  <c r="AB18" i="55"/>
  <c r="AB18" i="56"/>
  <c r="AB18" i="57"/>
  <c r="AB18" i="58"/>
  <c r="AB19" i="5"/>
  <c r="AB19" i="1"/>
  <c r="C20" i="52"/>
  <c r="AB20" i="1"/>
  <c r="AB20" i="57"/>
  <c r="C21" i="52"/>
  <c r="AB21" i="5"/>
  <c r="C22" i="52"/>
  <c r="AB22" i="5"/>
  <c r="AB22" i="1"/>
  <c r="AB23" i="55"/>
  <c r="AB23" i="56"/>
  <c r="AB23" i="57"/>
  <c r="AB23" i="58"/>
  <c r="AB24" i="55"/>
  <c r="AB24" i="56"/>
  <c r="AB24" i="57"/>
  <c r="AB24" i="58"/>
  <c r="C25" i="52"/>
  <c r="AB25" i="5"/>
  <c r="AB25" i="1"/>
  <c r="AB25" i="56"/>
  <c r="AB26" i="55"/>
  <c r="AB26" i="56"/>
  <c r="AB26" i="57"/>
  <c r="AB26" i="58"/>
  <c r="AB27" i="55"/>
  <c r="AB27" i="56"/>
  <c r="AB27" i="57"/>
  <c r="AB27" i="58"/>
  <c r="AB28" i="55"/>
  <c r="AB28" i="56"/>
  <c r="AB28" i="57"/>
  <c r="AB28" i="58"/>
  <c r="C29" i="52"/>
  <c r="AB29" i="5"/>
  <c r="AB29" i="1"/>
  <c r="AB29" i="56"/>
  <c r="C37" i="52"/>
  <c r="AB37" i="5"/>
  <c r="AB37" i="1"/>
  <c r="AB37" i="56"/>
  <c r="C40" i="52"/>
  <c r="AB40" i="5"/>
  <c r="AB40" i="1"/>
  <c r="C41" i="52"/>
  <c r="AB41" i="5"/>
  <c r="AB41" i="1"/>
  <c r="AB41" i="56"/>
  <c r="C42" i="52"/>
  <c r="AB42" i="5"/>
  <c r="AB42" i="1"/>
  <c r="AB42" i="57"/>
  <c r="C44" i="52"/>
  <c r="AB44" i="55"/>
  <c r="AB44" i="56"/>
  <c r="AB44" i="57"/>
  <c r="AB44" i="58"/>
  <c r="C45" i="52"/>
  <c r="AB45" i="5"/>
  <c r="AB51" i="55"/>
  <c r="AB51" i="56"/>
  <c r="AB51" i="57"/>
  <c r="AB51" i="58"/>
  <c r="C53" i="52"/>
  <c r="C54" i="52"/>
  <c r="AB57" i="55"/>
  <c r="AB57" i="56"/>
  <c r="AB57" i="57"/>
  <c r="AB57" i="58"/>
  <c r="C58" i="52"/>
  <c r="AB58" i="5"/>
  <c r="AB58" i="1"/>
  <c r="AB58" i="55"/>
  <c r="AB58" i="56"/>
  <c r="AB58" i="57"/>
  <c r="AB58" i="58"/>
  <c r="AB60" i="56"/>
  <c r="AB60" i="58"/>
  <c r="AB63" i="55"/>
  <c r="AB63" i="56"/>
  <c r="AB63" i="57"/>
  <c r="AB63" i="58"/>
  <c r="AB64" i="55"/>
  <c r="AB64" i="56"/>
  <c r="AB64" i="57"/>
  <c r="AB64" i="58"/>
  <c r="C71" i="52"/>
  <c r="AB71" i="5"/>
  <c r="AB71" i="57"/>
  <c r="AB72" i="57"/>
  <c r="C73" i="52"/>
  <c r="AB73" i="5"/>
  <c r="AB73" i="57"/>
  <c r="C76" i="52"/>
  <c r="AB76" i="57"/>
  <c r="AB77" i="57"/>
  <c r="C81" i="52"/>
  <c r="AB81" i="5"/>
  <c r="AB81" i="55"/>
  <c r="AB81" i="56"/>
  <c r="AB81" i="57"/>
  <c r="AB81" i="58"/>
  <c r="AB82" i="55"/>
  <c r="AB82" i="56"/>
  <c r="AB82" i="57"/>
  <c r="AB82" i="58"/>
  <c r="AB85" i="55"/>
  <c r="AB85" i="56"/>
  <c r="AB85" i="57"/>
  <c r="AB85" i="58"/>
  <c r="C86" i="52"/>
  <c r="AB86" i="5"/>
  <c r="AB86" i="55"/>
  <c r="AB86" i="56"/>
  <c r="AB86" i="57"/>
  <c r="AB86" i="58"/>
  <c r="C87" i="52"/>
  <c r="AB87" i="5"/>
  <c r="AB87" i="55"/>
  <c r="AB87" i="56"/>
  <c r="AB87" i="57"/>
  <c r="AB87" i="58"/>
  <c r="C91" i="52"/>
  <c r="AB92" i="55"/>
  <c r="AB92" i="56"/>
  <c r="AB92" i="57"/>
  <c r="AB92" i="58"/>
  <c r="AB95" i="55"/>
  <c r="AB95" i="56"/>
  <c r="AB95" i="57"/>
  <c r="AB95" i="58"/>
  <c r="C96" i="52"/>
  <c r="AB96" i="5"/>
  <c r="AB96" i="55"/>
  <c r="AB96" i="56"/>
  <c r="AB96" i="57"/>
  <c r="AB96" i="58"/>
  <c r="C97" i="52"/>
  <c r="AB97" i="5"/>
  <c r="AB97" i="55"/>
  <c r="AB97" i="56"/>
  <c r="AB97" i="57"/>
  <c r="AB97" i="58"/>
  <c r="C98" i="52"/>
  <c r="AB98" i="5"/>
  <c r="AB98" i="55"/>
  <c r="AB98" i="56"/>
  <c r="AB98" i="57"/>
  <c r="AB98" i="58"/>
  <c r="AB99" i="55"/>
  <c r="AB99" i="56"/>
  <c r="AB99" i="57"/>
  <c r="AB99" i="58"/>
  <c r="C104" i="52"/>
  <c r="AB104" i="55"/>
  <c r="AB104" i="56"/>
  <c r="AB104" i="57"/>
  <c r="AB104" i="58"/>
  <c r="C105" i="52"/>
  <c r="AB105" i="55"/>
  <c r="AB105" i="56"/>
  <c r="AB105" i="57"/>
  <c r="AB105" i="58"/>
  <c r="C108" i="52"/>
  <c r="AB108" i="55"/>
  <c r="AB108" i="56"/>
  <c r="AB108" i="57"/>
  <c r="AB108" i="58"/>
  <c r="AB144" i="58" l="1"/>
  <c r="P144" i="52"/>
  <c r="AB144" i="57"/>
  <c r="AE58" i="1"/>
  <c r="AE45" i="5"/>
  <c r="AE41" i="1"/>
  <c r="AE40" i="5"/>
  <c r="AE37" i="1"/>
  <c r="AE20" i="1"/>
  <c r="AE19" i="5"/>
  <c r="AE58" i="5"/>
  <c r="AE42" i="5"/>
  <c r="AE40" i="1"/>
  <c r="AE12" i="1"/>
  <c r="AB148" i="3"/>
  <c r="AB169" i="3" s="1"/>
  <c r="AB165" i="57"/>
  <c r="AB13" i="55"/>
  <c r="AB165" i="55"/>
  <c r="AB165" i="5"/>
  <c r="AB144" i="56"/>
  <c r="AB13" i="56"/>
  <c r="K102" i="52"/>
  <c r="AB103" i="55"/>
  <c r="AB102" i="55" s="1"/>
  <c r="AB42" i="56"/>
  <c r="AB40" i="58"/>
  <c r="AB37" i="55"/>
  <c r="K31" i="52"/>
  <c r="AB33" i="55"/>
  <c r="AB31" i="55" s="1"/>
  <c r="AB25" i="55"/>
  <c r="AB22" i="56"/>
  <c r="AB109" i="58"/>
  <c r="AB141" i="58" s="1"/>
  <c r="N141" i="52"/>
  <c r="L106" i="52"/>
  <c r="L140" i="52" s="1"/>
  <c r="AB107" i="56"/>
  <c r="AB106" i="56" s="1"/>
  <c r="AB140" i="56" s="1"/>
  <c r="D106" i="52"/>
  <c r="C107" i="52"/>
  <c r="L102" i="52"/>
  <c r="AB103" i="56"/>
  <c r="AB102" i="56" s="1"/>
  <c r="D102" i="52"/>
  <c r="C103" i="52"/>
  <c r="AB100" i="57"/>
  <c r="AB137" i="57" s="1"/>
  <c r="M137" i="52"/>
  <c r="D93" i="52"/>
  <c r="C95" i="52"/>
  <c r="K93" i="52"/>
  <c r="K90" i="52" s="1"/>
  <c r="AB94" i="55"/>
  <c r="AB93" i="55" s="1"/>
  <c r="AB91" i="56"/>
  <c r="P91" i="52"/>
  <c r="AB91" i="3" s="1"/>
  <c r="AB91" i="2"/>
  <c r="P87" i="52"/>
  <c r="AB87" i="3" s="1"/>
  <c r="AB87" i="2"/>
  <c r="M83" i="52"/>
  <c r="M80" i="52" s="1"/>
  <c r="AB84" i="57"/>
  <c r="AB83" i="57" s="1"/>
  <c r="AB80" i="57" s="1"/>
  <c r="N67" i="52"/>
  <c r="N135" i="52" s="1"/>
  <c r="AB77" i="58"/>
  <c r="AB67" i="58" s="1"/>
  <c r="P76" i="52"/>
  <c r="AB76" i="3" s="1"/>
  <c r="AB76" i="2"/>
  <c r="P73" i="52"/>
  <c r="AB73" i="3" s="1"/>
  <c r="AB73" i="2"/>
  <c r="M69" i="52"/>
  <c r="AB70" i="57"/>
  <c r="AB69" i="57" s="1"/>
  <c r="F69" i="52"/>
  <c r="F68" i="52" s="1"/>
  <c r="F67" i="52" s="1"/>
  <c r="AB70" i="5"/>
  <c r="AB69" i="5" s="1"/>
  <c r="AB68" i="5" s="1"/>
  <c r="AB67" i="5" s="1"/>
  <c r="M61" i="52"/>
  <c r="M59" i="52" s="1"/>
  <c r="M133" i="52" s="1"/>
  <c r="AB62" i="57"/>
  <c r="AB61" i="57" s="1"/>
  <c r="AB60" i="55"/>
  <c r="D55" i="52"/>
  <c r="C57" i="52"/>
  <c r="K55" i="52"/>
  <c r="AB56" i="55"/>
  <c r="AB55" i="55" s="1"/>
  <c r="AB54" i="57"/>
  <c r="AB53" i="2"/>
  <c r="G49" i="52"/>
  <c r="AB51" i="1"/>
  <c r="M49" i="52"/>
  <c r="AB50" i="57"/>
  <c r="AB49" i="57" s="1"/>
  <c r="K46" i="52"/>
  <c r="AB48" i="55"/>
  <c r="AB46" i="55" s="1"/>
  <c r="AB45" i="56"/>
  <c r="AB45" i="2"/>
  <c r="P41" i="52"/>
  <c r="AB41" i="3" s="1"/>
  <c r="AB41" i="2"/>
  <c r="AB40" i="55"/>
  <c r="AB39" i="58"/>
  <c r="G38" i="52"/>
  <c r="AB39" i="1"/>
  <c r="P37" i="52"/>
  <c r="AB37" i="3" s="1"/>
  <c r="AB37" i="2"/>
  <c r="L31" i="52"/>
  <c r="AB33" i="56"/>
  <c r="AB31" i="56" s="1"/>
  <c r="D31" i="52"/>
  <c r="C31" i="52" s="1"/>
  <c r="C33" i="52"/>
  <c r="P29" i="52"/>
  <c r="AB29" i="3" s="1"/>
  <c r="AB29" i="2"/>
  <c r="P25" i="52"/>
  <c r="AB25" i="3" s="1"/>
  <c r="AB25" i="2"/>
  <c r="AB22" i="57"/>
  <c r="AB21" i="56"/>
  <c r="AB21" i="2"/>
  <c r="AB20" i="55"/>
  <c r="AB19" i="58"/>
  <c r="AB13" i="57"/>
  <c r="AB14" i="5"/>
  <c r="L8" i="52"/>
  <c r="AB9" i="56"/>
  <c r="AB8" i="56" s="1"/>
  <c r="D8" i="52"/>
  <c r="C9" i="52"/>
  <c r="AB144" i="1"/>
  <c r="AB145" i="2"/>
  <c r="AB112" i="2"/>
  <c r="AB166" i="2"/>
  <c r="AB167" i="2"/>
  <c r="AB146" i="2"/>
  <c r="K106" i="52"/>
  <c r="K140" i="52" s="1"/>
  <c r="AB107" i="55"/>
  <c r="AB106" i="55" s="1"/>
  <c r="AB140" i="55" s="1"/>
  <c r="AB100" i="56"/>
  <c r="AB137" i="56" s="1"/>
  <c r="L137" i="52"/>
  <c r="L83" i="52"/>
  <c r="L80" i="52" s="1"/>
  <c r="AB84" i="56"/>
  <c r="AB83" i="56" s="1"/>
  <c r="AB80" i="56" s="1"/>
  <c r="P58" i="52"/>
  <c r="AB58" i="3" s="1"/>
  <c r="AB58" i="2"/>
  <c r="AB54" i="56"/>
  <c r="AB41" i="55"/>
  <c r="G35" i="52"/>
  <c r="AB36" i="1"/>
  <c r="AB21" i="55"/>
  <c r="AB19" i="57"/>
  <c r="C13" i="52"/>
  <c r="C14" i="52"/>
  <c r="AB12" i="1"/>
  <c r="K8" i="52"/>
  <c r="K7" i="52" s="1"/>
  <c r="AB9" i="55"/>
  <c r="AB8" i="55" s="1"/>
  <c r="AB113" i="3"/>
  <c r="P166" i="52"/>
  <c r="P112" i="52"/>
  <c r="AB114" i="3"/>
  <c r="P167" i="52"/>
  <c r="P104" i="52"/>
  <c r="AB104" i="3" s="1"/>
  <c r="AB104" i="2"/>
  <c r="N93" i="52"/>
  <c r="N90" i="52" s="1"/>
  <c r="AB94" i="58"/>
  <c r="AB93" i="58" s="1"/>
  <c r="AB91" i="55"/>
  <c r="F83" i="52"/>
  <c r="F80" i="52" s="1"/>
  <c r="AB85" i="5"/>
  <c r="AB83" i="5" s="1"/>
  <c r="AB80" i="5" s="1"/>
  <c r="AB53" i="55"/>
  <c r="L49" i="52"/>
  <c r="AB50" i="56"/>
  <c r="AB49" i="56" s="1"/>
  <c r="G46" i="52"/>
  <c r="AB48" i="1"/>
  <c r="AB45" i="55"/>
  <c r="AB12" i="58"/>
  <c r="AB109" i="56"/>
  <c r="AB141" i="56" s="1"/>
  <c r="L141" i="52"/>
  <c r="C109" i="52"/>
  <c r="D141" i="52"/>
  <c r="C141" i="52" s="1"/>
  <c r="P141" i="52" s="1"/>
  <c r="N106" i="52"/>
  <c r="N140" i="52" s="1"/>
  <c r="AB107" i="58"/>
  <c r="AB106" i="58" s="1"/>
  <c r="AB140" i="58" s="1"/>
  <c r="P105" i="52"/>
  <c r="AB105" i="3" s="1"/>
  <c r="AB105" i="2"/>
  <c r="N102" i="52"/>
  <c r="AB103" i="58"/>
  <c r="AB102" i="58" s="1"/>
  <c r="AB100" i="55"/>
  <c r="AB137" i="55" s="1"/>
  <c r="K137" i="52"/>
  <c r="P97" i="52"/>
  <c r="AB97" i="3" s="1"/>
  <c r="AB97" i="2"/>
  <c r="M93" i="52"/>
  <c r="M90" i="52" s="1"/>
  <c r="AB94" i="57"/>
  <c r="AB93" i="57" s="1"/>
  <c r="AB91" i="58"/>
  <c r="D83" i="52"/>
  <c r="C85" i="52"/>
  <c r="K83" i="52"/>
  <c r="K80" i="52" s="1"/>
  <c r="AB84" i="55"/>
  <c r="AB83" i="55" s="1"/>
  <c r="AB80" i="55" s="1"/>
  <c r="P81" i="52"/>
  <c r="AB81" i="3" s="1"/>
  <c r="AB81" i="2"/>
  <c r="L67" i="52"/>
  <c r="L135" i="52" s="1"/>
  <c r="AB77" i="56"/>
  <c r="AB67" i="56" s="1"/>
  <c r="M74" i="52"/>
  <c r="AB75" i="57"/>
  <c r="AB74" i="57" s="1"/>
  <c r="D74" i="52"/>
  <c r="C74" i="52" s="1"/>
  <c r="C75" i="52"/>
  <c r="P71" i="52"/>
  <c r="AB71" i="3" s="1"/>
  <c r="AB71" i="2"/>
  <c r="K61" i="52"/>
  <c r="K59" i="52" s="1"/>
  <c r="K133" i="52" s="1"/>
  <c r="AB62" i="55"/>
  <c r="AB61" i="55" s="1"/>
  <c r="AB60" i="57"/>
  <c r="G55" i="52"/>
  <c r="AB57" i="1"/>
  <c r="M55" i="52"/>
  <c r="AB56" i="57"/>
  <c r="AB55" i="57" s="1"/>
  <c r="AB54" i="55"/>
  <c r="AB53" i="58"/>
  <c r="K49" i="52"/>
  <c r="AB50" i="55"/>
  <c r="AB49" i="55" s="1"/>
  <c r="M46" i="52"/>
  <c r="AB48" i="57"/>
  <c r="AB46" i="57" s="1"/>
  <c r="F46" i="52"/>
  <c r="AB48" i="5"/>
  <c r="AB45" i="58"/>
  <c r="AB45" i="1"/>
  <c r="AB42" i="55"/>
  <c r="AB41" i="58"/>
  <c r="AB40" i="57"/>
  <c r="D38" i="52"/>
  <c r="C38" i="52" s="1"/>
  <c r="C39" i="52"/>
  <c r="AB37" i="58"/>
  <c r="AB36" i="57"/>
  <c r="F35" i="52"/>
  <c r="AB36" i="5"/>
  <c r="N31" i="52"/>
  <c r="AB33" i="58"/>
  <c r="AB31" i="58" s="1"/>
  <c r="G31" i="52"/>
  <c r="AB33" i="1"/>
  <c r="AB29" i="58"/>
  <c r="AB25" i="58"/>
  <c r="AB22" i="55"/>
  <c r="AB21" i="58"/>
  <c r="AB21" i="1"/>
  <c r="AB20" i="5"/>
  <c r="AB19" i="56"/>
  <c r="AB17" i="58"/>
  <c r="AB17" i="1"/>
  <c r="P15" i="52"/>
  <c r="AB15" i="3" s="1"/>
  <c r="AB15" i="2"/>
  <c r="N8" i="52"/>
  <c r="AB9" i="58"/>
  <c r="AB8" i="58" s="1"/>
  <c r="G8" i="52"/>
  <c r="AB9" i="1"/>
  <c r="AB165" i="1"/>
  <c r="AB144" i="5"/>
  <c r="AB109" i="57"/>
  <c r="AB141" i="57" s="1"/>
  <c r="M141" i="52"/>
  <c r="P108" i="52"/>
  <c r="AB108" i="3" s="1"/>
  <c r="AB108" i="2"/>
  <c r="P96" i="52"/>
  <c r="AB96" i="3" s="1"/>
  <c r="AB96" i="2"/>
  <c r="D69" i="52"/>
  <c r="C70" i="52"/>
  <c r="L61" i="52"/>
  <c r="L59" i="52" s="1"/>
  <c r="L133" i="52" s="1"/>
  <c r="AB62" i="56"/>
  <c r="AB61" i="56" s="1"/>
  <c r="AB59" i="56" s="1"/>
  <c r="AB133" i="56" s="1"/>
  <c r="N55" i="52"/>
  <c r="AB56" i="58"/>
  <c r="AB55" i="58" s="1"/>
  <c r="P54" i="52"/>
  <c r="AB54" i="3" s="1"/>
  <c r="AB54" i="2"/>
  <c r="N46" i="52"/>
  <c r="AB48" i="58"/>
  <c r="AB46" i="58" s="1"/>
  <c r="P42" i="52"/>
  <c r="AB42" i="3" s="1"/>
  <c r="AB42" i="2"/>
  <c r="F38" i="52"/>
  <c r="AB39" i="5"/>
  <c r="AB29" i="55"/>
  <c r="P22" i="52"/>
  <c r="AB22" i="3" s="1"/>
  <c r="AB22" i="2"/>
  <c r="AB20" i="58"/>
  <c r="AB17" i="55"/>
  <c r="AB109" i="55"/>
  <c r="AB141" i="55" s="1"/>
  <c r="K141" i="52"/>
  <c r="M106" i="52"/>
  <c r="M140" i="52" s="1"/>
  <c r="AB107" i="57"/>
  <c r="AB106" i="57" s="1"/>
  <c r="AB140" i="57" s="1"/>
  <c r="M102" i="52"/>
  <c r="AB103" i="57"/>
  <c r="AB102" i="57" s="1"/>
  <c r="AB100" i="58"/>
  <c r="AB137" i="58" s="1"/>
  <c r="N137" i="52"/>
  <c r="P98" i="52"/>
  <c r="AB98" i="3" s="1"/>
  <c r="AB98" i="2"/>
  <c r="F93" i="52"/>
  <c r="F90" i="52" s="1"/>
  <c r="AB95" i="5"/>
  <c r="AB93" i="5" s="1"/>
  <c r="L93" i="52"/>
  <c r="L90" i="52" s="1"/>
  <c r="AB94" i="56"/>
  <c r="AB93" i="56" s="1"/>
  <c r="AB91" i="57"/>
  <c r="AB91" i="5"/>
  <c r="P86" i="52"/>
  <c r="AB86" i="3" s="1"/>
  <c r="AB86" i="2"/>
  <c r="N83" i="52"/>
  <c r="N80" i="52" s="1"/>
  <c r="AB84" i="58"/>
  <c r="AB83" i="58" s="1"/>
  <c r="AB80" i="58" s="1"/>
  <c r="K67" i="52"/>
  <c r="K135" i="52" s="1"/>
  <c r="AB77" i="55"/>
  <c r="AB67" i="55" s="1"/>
  <c r="N61" i="52"/>
  <c r="N59" i="52" s="1"/>
  <c r="N133" i="52" s="1"/>
  <c r="AB62" i="58"/>
  <c r="AB61" i="58" s="1"/>
  <c r="AB59" i="58" s="1"/>
  <c r="AB133" i="58" s="1"/>
  <c r="F55" i="52"/>
  <c r="AB57" i="5"/>
  <c r="L55" i="52"/>
  <c r="AB56" i="56"/>
  <c r="AB55" i="56" s="1"/>
  <c r="AB54" i="58"/>
  <c r="AB53" i="5"/>
  <c r="N49" i="52"/>
  <c r="AB50" i="58"/>
  <c r="AB49" i="58" s="1"/>
  <c r="L46" i="52"/>
  <c r="AB48" i="56"/>
  <c r="AB46" i="56" s="1"/>
  <c r="D46" i="52"/>
  <c r="C46" i="52" s="1"/>
  <c r="C48" i="52"/>
  <c r="AB45" i="57"/>
  <c r="P44" i="52"/>
  <c r="AB44" i="3" s="1"/>
  <c r="AB44" i="2"/>
  <c r="AB42" i="58"/>
  <c r="AB41" i="57"/>
  <c r="AB40" i="56"/>
  <c r="P40" i="52"/>
  <c r="AB40" i="3" s="1"/>
  <c r="AB40" i="2"/>
  <c r="AB37" i="57"/>
  <c r="D35" i="52"/>
  <c r="C36" i="52"/>
  <c r="M31" i="52"/>
  <c r="AB33" i="57"/>
  <c r="AB31" i="57" s="1"/>
  <c r="F31" i="52"/>
  <c r="AB33" i="5"/>
  <c r="AB29" i="57"/>
  <c r="AB25" i="57"/>
  <c r="AB22" i="58"/>
  <c r="AB21" i="57"/>
  <c r="AB20" i="56"/>
  <c r="AB20" i="2"/>
  <c r="AB19" i="55"/>
  <c r="AB17" i="57"/>
  <c r="AB13" i="58"/>
  <c r="AB14" i="1"/>
  <c r="AB12" i="56"/>
  <c r="C12" i="52"/>
  <c r="M8" i="52"/>
  <c r="M7" i="52" s="1"/>
  <c r="AB9" i="57"/>
  <c r="AB8" i="57" s="1"/>
  <c r="F8" i="52"/>
  <c r="AB9" i="5"/>
  <c r="AB165" i="56"/>
  <c r="AB165" i="58"/>
  <c r="AC109" i="57"/>
  <c r="AC141" i="57" s="1"/>
  <c r="M141" i="54"/>
  <c r="P108" i="54"/>
  <c r="AC108" i="3" s="1"/>
  <c r="AC108" i="2"/>
  <c r="K106" i="54"/>
  <c r="K140" i="54" s="1"/>
  <c r="AC107" i="55"/>
  <c r="AC106" i="55" s="1"/>
  <c r="AC140" i="55" s="1"/>
  <c r="P104" i="54"/>
  <c r="AC104" i="3" s="1"/>
  <c r="AC104" i="2"/>
  <c r="K102" i="54"/>
  <c r="AC103" i="55"/>
  <c r="AC102" i="55" s="1"/>
  <c r="AC100" i="56"/>
  <c r="AC137" i="56" s="1"/>
  <c r="L137" i="54"/>
  <c r="P96" i="54"/>
  <c r="AC96" i="3" s="1"/>
  <c r="AE96" i="3" s="1"/>
  <c r="AC96" i="2"/>
  <c r="AE96" i="2" s="1"/>
  <c r="N93" i="54"/>
  <c r="N90" i="54" s="1"/>
  <c r="AC94" i="58"/>
  <c r="AC93" i="58" s="1"/>
  <c r="AC90" i="58" s="1"/>
  <c r="F83" i="54"/>
  <c r="F80" i="54" s="1"/>
  <c r="AC85" i="5"/>
  <c r="L83" i="54"/>
  <c r="L80" i="54" s="1"/>
  <c r="AC84" i="56"/>
  <c r="AC83" i="56" s="1"/>
  <c r="AC81" i="57"/>
  <c r="P76" i="54"/>
  <c r="AC76" i="3" s="1"/>
  <c r="AC76" i="2"/>
  <c r="N61" i="54"/>
  <c r="N59" i="54" s="1"/>
  <c r="N133" i="54" s="1"/>
  <c r="AC62" i="58"/>
  <c r="AC61" i="58" s="1"/>
  <c r="F55" i="54"/>
  <c r="AC57" i="5"/>
  <c r="L55" i="54"/>
  <c r="AC56" i="56"/>
  <c r="AC55" i="56" s="1"/>
  <c r="AC54" i="58"/>
  <c r="AE54" i="58" s="1"/>
  <c r="AC54" i="1"/>
  <c r="AC53" i="5"/>
  <c r="N49" i="54"/>
  <c r="AC50" i="58"/>
  <c r="AC49" i="58" s="1"/>
  <c r="L46" i="54"/>
  <c r="AC48" i="56"/>
  <c r="D46" i="54"/>
  <c r="C46" i="54" s="1"/>
  <c r="C48" i="54"/>
  <c r="AC45" i="57"/>
  <c r="AE45" i="57" s="1"/>
  <c r="P44" i="54"/>
  <c r="AC44" i="3" s="1"/>
  <c r="AC44" i="2"/>
  <c r="AC42" i="58"/>
  <c r="AC42" i="1"/>
  <c r="AC41" i="57"/>
  <c r="AE41" i="57" s="1"/>
  <c r="AC41" i="5"/>
  <c r="AC40" i="56"/>
  <c r="C40" i="54"/>
  <c r="AC37" i="57"/>
  <c r="AC37" i="5"/>
  <c r="M31" i="54"/>
  <c r="AC33" i="57"/>
  <c r="F31" i="54"/>
  <c r="AC33" i="5"/>
  <c r="AC29" i="57"/>
  <c r="AE29" i="57" s="1"/>
  <c r="AC29" i="5"/>
  <c r="AC25" i="5"/>
  <c r="AC22" i="58"/>
  <c r="AE22" i="58" s="1"/>
  <c r="AC22" i="1"/>
  <c r="AC21" i="57"/>
  <c r="AE21" i="57" s="1"/>
  <c r="AC21" i="5"/>
  <c r="AC20" i="56"/>
  <c r="AE20" i="56" s="1"/>
  <c r="C20" i="54"/>
  <c r="AC19" i="55"/>
  <c r="AC17" i="57"/>
  <c r="AC13" i="58"/>
  <c r="AE13" i="58" s="1"/>
  <c r="AE14" i="58"/>
  <c r="AC14" i="1"/>
  <c r="C12" i="54"/>
  <c r="M8" i="54"/>
  <c r="AC9" i="57"/>
  <c r="F8" i="54"/>
  <c r="AC9" i="5"/>
  <c r="AC144" i="55"/>
  <c r="AE144" i="55" s="1"/>
  <c r="AE146" i="55"/>
  <c r="AC113" i="3"/>
  <c r="P112" i="54"/>
  <c r="P166" i="54"/>
  <c r="AC148" i="3"/>
  <c r="AE116" i="3"/>
  <c r="AC114" i="3"/>
  <c r="P167" i="54"/>
  <c r="AC165" i="1"/>
  <c r="AE165" i="1" s="1"/>
  <c r="AE166" i="1"/>
  <c r="AC109" i="56"/>
  <c r="AC141" i="56" s="1"/>
  <c r="L141" i="54"/>
  <c r="C109" i="54"/>
  <c r="D141" i="54"/>
  <c r="C141" i="54" s="1"/>
  <c r="P141" i="54" s="1"/>
  <c r="N106" i="54"/>
  <c r="N140" i="54" s="1"/>
  <c r="AC107" i="58"/>
  <c r="AC106" i="58" s="1"/>
  <c r="AC140" i="58" s="1"/>
  <c r="P105" i="54"/>
  <c r="AC105" i="3" s="1"/>
  <c r="AC105" i="2"/>
  <c r="N102" i="54"/>
  <c r="AC103" i="58"/>
  <c r="AC102" i="58" s="1"/>
  <c r="AC100" i="55"/>
  <c r="AC137" i="55" s="1"/>
  <c r="K137" i="54"/>
  <c r="P97" i="54"/>
  <c r="AC97" i="3" s="1"/>
  <c r="AE97" i="3" s="1"/>
  <c r="AC97" i="2"/>
  <c r="AE97" i="2" s="1"/>
  <c r="M93" i="54"/>
  <c r="M90" i="54" s="1"/>
  <c r="AC94" i="57"/>
  <c r="AC93" i="57" s="1"/>
  <c r="C85" i="54"/>
  <c r="D83" i="54"/>
  <c r="C83" i="54" s="1"/>
  <c r="K83" i="54"/>
  <c r="K80" i="54" s="1"/>
  <c r="AC84" i="55"/>
  <c r="AC83" i="55" s="1"/>
  <c r="C81" i="54"/>
  <c r="L67" i="54"/>
  <c r="L135" i="54" s="1"/>
  <c r="AC77" i="56"/>
  <c r="AC67" i="56" s="1"/>
  <c r="P73" i="54"/>
  <c r="AC73" i="3" s="1"/>
  <c r="AC73" i="2"/>
  <c r="M69" i="54"/>
  <c r="AC70" i="57"/>
  <c r="F69" i="54"/>
  <c r="AC70" i="5"/>
  <c r="M61" i="54"/>
  <c r="M59" i="54" s="1"/>
  <c r="M133" i="54" s="1"/>
  <c r="AC62" i="57"/>
  <c r="AC61" i="57" s="1"/>
  <c r="AC60" i="55"/>
  <c r="C57" i="54"/>
  <c r="D55" i="54"/>
  <c r="C55" i="54" s="1"/>
  <c r="K55" i="54"/>
  <c r="AC56" i="55"/>
  <c r="AC55" i="55" s="1"/>
  <c r="AE55" i="55" s="1"/>
  <c r="AC54" i="57"/>
  <c r="AE54" i="57" s="1"/>
  <c r="AC54" i="5"/>
  <c r="M49" i="54"/>
  <c r="AC50" i="57"/>
  <c r="AC49" i="57" s="1"/>
  <c r="K46" i="54"/>
  <c r="AC48" i="55"/>
  <c r="AC45" i="56"/>
  <c r="AE45" i="56" s="1"/>
  <c r="C45" i="54"/>
  <c r="AC42" i="57"/>
  <c r="AC41" i="56"/>
  <c r="AE41" i="56" s="1"/>
  <c r="AC41" i="2"/>
  <c r="AC40" i="55"/>
  <c r="G38" i="54"/>
  <c r="AC39" i="1"/>
  <c r="AC37" i="56"/>
  <c r="AC37" i="2"/>
  <c r="L31" i="54"/>
  <c r="AC33" i="56"/>
  <c r="C33" i="54"/>
  <c r="D31" i="54"/>
  <c r="AC29" i="56"/>
  <c r="AE29" i="56" s="1"/>
  <c r="AC29" i="2"/>
  <c r="AC25" i="56"/>
  <c r="AE25" i="56" s="1"/>
  <c r="C25" i="54"/>
  <c r="AC22" i="57"/>
  <c r="AE22" i="57" s="1"/>
  <c r="AC22" i="5"/>
  <c r="AC21" i="56"/>
  <c r="AE21" i="56" s="1"/>
  <c r="C21" i="54"/>
  <c r="AC20" i="55"/>
  <c r="AE20" i="55" s="1"/>
  <c r="AC19" i="58"/>
  <c r="AC19" i="1"/>
  <c r="AC17" i="56"/>
  <c r="AC13" i="57"/>
  <c r="AC14" i="5"/>
  <c r="AC12" i="55"/>
  <c r="AE12" i="55" s="1"/>
  <c r="L8" i="54"/>
  <c r="L7" i="54" s="1"/>
  <c r="L129" i="54" s="1"/>
  <c r="AC9" i="56"/>
  <c r="D8" i="54"/>
  <c r="C9" i="54"/>
  <c r="AC165" i="5"/>
  <c r="AE165" i="5" s="1"/>
  <c r="AE167" i="5"/>
  <c r="AC165" i="57"/>
  <c r="AE165" i="57" s="1"/>
  <c r="AE166" i="57"/>
  <c r="AC144" i="58"/>
  <c r="AE144" i="58" s="1"/>
  <c r="AE145" i="58"/>
  <c r="P144" i="54"/>
  <c r="AC165" i="55"/>
  <c r="AE165" i="55" s="1"/>
  <c r="AE166" i="55"/>
  <c r="M102" i="54"/>
  <c r="AC103" i="57"/>
  <c r="AC102" i="57" s="1"/>
  <c r="AC100" i="58"/>
  <c r="AC137" i="58" s="1"/>
  <c r="N137" i="54"/>
  <c r="P98" i="54"/>
  <c r="AC98" i="3" s="1"/>
  <c r="AE98" i="3" s="1"/>
  <c r="AC98" i="2"/>
  <c r="AE98" i="2" s="1"/>
  <c r="F93" i="54"/>
  <c r="F90" i="54" s="1"/>
  <c r="F79" i="54" s="1"/>
  <c r="F136" i="54" s="1"/>
  <c r="AC95" i="5"/>
  <c r="L93" i="54"/>
  <c r="L90" i="54" s="1"/>
  <c r="AC94" i="56"/>
  <c r="AC93" i="56" s="1"/>
  <c r="AC90" i="56" s="1"/>
  <c r="AE90" i="56" s="1"/>
  <c r="AC91" i="57"/>
  <c r="AE91" i="57" s="1"/>
  <c r="P86" i="54"/>
  <c r="AC86" i="3" s="1"/>
  <c r="AE86" i="3" s="1"/>
  <c r="AC86" i="2"/>
  <c r="AE86" i="2" s="1"/>
  <c r="N83" i="54"/>
  <c r="N80" i="54" s="1"/>
  <c r="AC84" i="58"/>
  <c r="AC83" i="58" s="1"/>
  <c r="AC81" i="55"/>
  <c r="AE81" i="55" s="1"/>
  <c r="K67" i="54"/>
  <c r="K135" i="54" s="1"/>
  <c r="AC77" i="55"/>
  <c r="AC67" i="55" s="1"/>
  <c r="M74" i="54"/>
  <c r="AC75" i="57"/>
  <c r="F74" i="54"/>
  <c r="AC75" i="5"/>
  <c r="D69" i="54"/>
  <c r="C70" i="54"/>
  <c r="L61" i="54"/>
  <c r="L59" i="54" s="1"/>
  <c r="L133" i="54" s="1"/>
  <c r="AC62" i="56"/>
  <c r="AC61" i="56" s="1"/>
  <c r="AC59" i="56" s="1"/>
  <c r="AC133" i="56" s="1"/>
  <c r="AC60" i="58"/>
  <c r="P58" i="54"/>
  <c r="AC58" i="3" s="1"/>
  <c r="AE58" i="3" s="1"/>
  <c r="AC58" i="2"/>
  <c r="N55" i="54"/>
  <c r="AC56" i="58"/>
  <c r="AC55" i="58" s="1"/>
  <c r="AC54" i="2"/>
  <c r="AC53" i="55"/>
  <c r="F49" i="54"/>
  <c r="AC51" i="5"/>
  <c r="L49" i="54"/>
  <c r="AC50" i="56"/>
  <c r="AC49" i="56" s="1"/>
  <c r="N46" i="54"/>
  <c r="AC48" i="58"/>
  <c r="G46" i="54"/>
  <c r="AC48" i="1"/>
  <c r="P42" i="54"/>
  <c r="AC42" i="3" s="1"/>
  <c r="AC42" i="2"/>
  <c r="AC39" i="57"/>
  <c r="F38" i="54"/>
  <c r="AC39" i="5"/>
  <c r="AC36" i="58"/>
  <c r="G35" i="54"/>
  <c r="AC36" i="1"/>
  <c r="K31" i="54"/>
  <c r="AC33" i="55"/>
  <c r="AC22" i="2"/>
  <c r="AE17" i="55"/>
  <c r="AC13" i="56"/>
  <c r="AE13" i="56" s="1"/>
  <c r="AE14" i="56"/>
  <c r="C14" i="54"/>
  <c r="C13" i="54"/>
  <c r="K8" i="54"/>
  <c r="AC9" i="55"/>
  <c r="AC144" i="5"/>
  <c r="AE144" i="5" s="1"/>
  <c r="AE145" i="5"/>
  <c r="AC144" i="57"/>
  <c r="AE144" i="57" s="1"/>
  <c r="AE145" i="57"/>
  <c r="AC165" i="56"/>
  <c r="AE165" i="56" s="1"/>
  <c r="AE166" i="56"/>
  <c r="AC144" i="1"/>
  <c r="AE144" i="1" s="1"/>
  <c r="AE145" i="1"/>
  <c r="AC109" i="55"/>
  <c r="AC141" i="55" s="1"/>
  <c r="K141" i="54"/>
  <c r="M106" i="54"/>
  <c r="M140" i="54" s="1"/>
  <c r="AC107" i="57"/>
  <c r="AC106" i="57" s="1"/>
  <c r="AC140" i="57" s="1"/>
  <c r="AC109" i="58"/>
  <c r="AC141" i="58" s="1"/>
  <c r="N141" i="54"/>
  <c r="L106" i="54"/>
  <c r="L140" i="54" s="1"/>
  <c r="AC107" i="56"/>
  <c r="AC106" i="56" s="1"/>
  <c r="AC140" i="56" s="1"/>
  <c r="C107" i="54"/>
  <c r="D106" i="54"/>
  <c r="L102" i="54"/>
  <c r="AC103" i="56"/>
  <c r="AC102" i="56" s="1"/>
  <c r="C103" i="54"/>
  <c r="D102" i="54"/>
  <c r="AC100" i="57"/>
  <c r="AC137" i="57" s="1"/>
  <c r="M137" i="54"/>
  <c r="C95" i="54"/>
  <c r="D93" i="54"/>
  <c r="C93" i="54" s="1"/>
  <c r="K93" i="54"/>
  <c r="K90" i="54" s="1"/>
  <c r="AC94" i="55"/>
  <c r="AC93" i="55" s="1"/>
  <c r="AC90" i="55" s="1"/>
  <c r="AE90" i="55" s="1"/>
  <c r="C91" i="54"/>
  <c r="P87" i="54"/>
  <c r="AC87" i="3" s="1"/>
  <c r="AE87" i="3" s="1"/>
  <c r="AC87" i="2"/>
  <c r="G83" i="54"/>
  <c r="G80" i="54" s="1"/>
  <c r="G79" i="54" s="1"/>
  <c r="AC85" i="1"/>
  <c r="AC83" i="1" s="1"/>
  <c r="AC80" i="1" s="1"/>
  <c r="AC79" i="1" s="1"/>
  <c r="M83" i="54"/>
  <c r="M80" i="54" s="1"/>
  <c r="AC84" i="57"/>
  <c r="AC83" i="57" s="1"/>
  <c r="AC81" i="58"/>
  <c r="N67" i="54"/>
  <c r="N135" i="54" s="1"/>
  <c r="AC77" i="58"/>
  <c r="AC67" i="58" s="1"/>
  <c r="D74" i="54"/>
  <c r="C74" i="54" s="1"/>
  <c r="C75" i="54"/>
  <c r="P71" i="54"/>
  <c r="AC71" i="3" s="1"/>
  <c r="AE71" i="3" s="1"/>
  <c r="AC71" i="2"/>
  <c r="K61" i="54"/>
  <c r="K59" i="54" s="1"/>
  <c r="K133" i="54" s="1"/>
  <c r="AC62" i="55"/>
  <c r="AC61" i="55" s="1"/>
  <c r="AC60" i="57"/>
  <c r="G55" i="54"/>
  <c r="AC57" i="1"/>
  <c r="M55" i="54"/>
  <c r="AC56" i="57"/>
  <c r="AC55" i="57" s="1"/>
  <c r="AE55" i="57" s="1"/>
  <c r="AC54" i="55"/>
  <c r="AE54" i="55" s="1"/>
  <c r="AC53" i="58"/>
  <c r="AE53" i="58" s="1"/>
  <c r="K49" i="54"/>
  <c r="AC50" i="55"/>
  <c r="AC49" i="55" s="1"/>
  <c r="M46" i="54"/>
  <c r="AC48" i="57"/>
  <c r="F46" i="54"/>
  <c r="AC48" i="5"/>
  <c r="AC45" i="58"/>
  <c r="AE45" i="58" s="1"/>
  <c r="AC45" i="1"/>
  <c r="AC42" i="55"/>
  <c r="AC41" i="58"/>
  <c r="AE41" i="58" s="1"/>
  <c r="AC40" i="57"/>
  <c r="C39" i="54"/>
  <c r="D38" i="54"/>
  <c r="C38" i="54" s="1"/>
  <c r="AC37" i="58"/>
  <c r="F35" i="54"/>
  <c r="AC36" i="5"/>
  <c r="N31" i="54"/>
  <c r="AC33" i="58"/>
  <c r="G31" i="54"/>
  <c r="AC33" i="1"/>
  <c r="AC29" i="58"/>
  <c r="AE29" i="58" s="1"/>
  <c r="AC29" i="1"/>
  <c r="AC25" i="58"/>
  <c r="AE25" i="58" s="1"/>
  <c r="AC25" i="1"/>
  <c r="AC22" i="55"/>
  <c r="AE22" i="55" s="1"/>
  <c r="AC21" i="58"/>
  <c r="AE21" i="58" s="1"/>
  <c r="AC21" i="1"/>
  <c r="AC20" i="57"/>
  <c r="AE20" i="57" s="1"/>
  <c r="AC20" i="5"/>
  <c r="AC19" i="56"/>
  <c r="C19" i="54"/>
  <c r="AC17" i="58"/>
  <c r="P15" i="54"/>
  <c r="AC15" i="3" s="1"/>
  <c r="AC15" i="2"/>
  <c r="AC13" i="55"/>
  <c r="AE13" i="55" s="1"/>
  <c r="AE14" i="55"/>
  <c r="AC12" i="57"/>
  <c r="AE12" i="57" s="1"/>
  <c r="AC12" i="5"/>
  <c r="N8" i="54"/>
  <c r="N7" i="54" s="1"/>
  <c r="N129" i="54" s="1"/>
  <c r="AC9" i="58"/>
  <c r="G8" i="54"/>
  <c r="G7" i="54" s="1"/>
  <c r="AC9" i="1"/>
  <c r="AC166" i="2"/>
  <c r="AE166" i="2" s="1"/>
  <c r="AC145" i="2"/>
  <c r="AC112" i="2"/>
  <c r="AE112" i="2" s="1"/>
  <c r="AE113" i="2"/>
  <c r="AC148" i="2"/>
  <c r="AE116" i="2"/>
  <c r="AE145" i="56"/>
  <c r="AC144" i="56"/>
  <c r="AE144" i="56" s="1"/>
  <c r="AE166" i="58"/>
  <c r="AC165" i="58"/>
  <c r="AE165" i="58" s="1"/>
  <c r="AC167" i="2"/>
  <c r="AC146" i="2"/>
  <c r="AE146" i="2" s="1"/>
  <c r="AE114" i="2"/>
  <c r="D80" i="54" l="1"/>
  <c r="AB90" i="57"/>
  <c r="AB144" i="2"/>
  <c r="D90" i="54"/>
  <c r="C90" i="54" s="1"/>
  <c r="AC59" i="58"/>
  <c r="AC133" i="58" s="1"/>
  <c r="F79" i="52"/>
  <c r="F136" i="52" s="1"/>
  <c r="AB90" i="56"/>
  <c r="AE20" i="5"/>
  <c r="AE21" i="1"/>
  <c r="AC35" i="1"/>
  <c r="AE35" i="1" s="1"/>
  <c r="AE42" i="2"/>
  <c r="AE58" i="2"/>
  <c r="AE19" i="1"/>
  <c r="AE41" i="2"/>
  <c r="AE29" i="5"/>
  <c r="AE37" i="5"/>
  <c r="AE41" i="5"/>
  <c r="AE42" i="1"/>
  <c r="AE54" i="1"/>
  <c r="AE12" i="5"/>
  <c r="AE25" i="1"/>
  <c r="AE29" i="1"/>
  <c r="AE45" i="1"/>
  <c r="AE22" i="2"/>
  <c r="AC38" i="5"/>
  <c r="AE38" i="5" s="1"/>
  <c r="AE54" i="2"/>
  <c r="AE22" i="5"/>
  <c r="AE29" i="2"/>
  <c r="AE37" i="2"/>
  <c r="AC38" i="1"/>
  <c r="AE38" i="1" s="1"/>
  <c r="AE54" i="5"/>
  <c r="AE21" i="5"/>
  <c r="AE22" i="1"/>
  <c r="AE25" i="5"/>
  <c r="AE53" i="5"/>
  <c r="AB55" i="5"/>
  <c r="AB52" i="5" s="1"/>
  <c r="AB132" i="5" s="1"/>
  <c r="AB31" i="1"/>
  <c r="AB35" i="5"/>
  <c r="AB38" i="1"/>
  <c r="AB49" i="1"/>
  <c r="AB8" i="5"/>
  <c r="AB13" i="1"/>
  <c r="AB31" i="5"/>
  <c r="AB38" i="5"/>
  <c r="AB8" i="1"/>
  <c r="AB46" i="5"/>
  <c r="AB55" i="1"/>
  <c r="AB46" i="1"/>
  <c r="AB35" i="1"/>
  <c r="AB34" i="1" s="1"/>
  <c r="AB13" i="5"/>
  <c r="AE42" i="3"/>
  <c r="AB7" i="57"/>
  <c r="AB129" i="57" s="1"/>
  <c r="AB90" i="55"/>
  <c r="AB79" i="55" s="1"/>
  <c r="AB136" i="55" s="1"/>
  <c r="AB90" i="5"/>
  <c r="AB79" i="5" s="1"/>
  <c r="AB136" i="5" s="1"/>
  <c r="AB7" i="55"/>
  <c r="AB129" i="55" s="1"/>
  <c r="F34" i="54"/>
  <c r="F30" i="54" s="1"/>
  <c r="P22" i="54"/>
  <c r="AC22" i="3" s="1"/>
  <c r="G7" i="52"/>
  <c r="G129" i="52" s="1"/>
  <c r="AB38" i="58"/>
  <c r="N38" i="52"/>
  <c r="AB35" i="57"/>
  <c r="G34" i="54"/>
  <c r="AC38" i="57"/>
  <c r="N79" i="54"/>
  <c r="N66" i="54" s="1"/>
  <c r="N161" i="54" s="1"/>
  <c r="P54" i="54"/>
  <c r="AC54" i="3" s="1"/>
  <c r="AC35" i="5"/>
  <c r="AE35" i="5" s="1"/>
  <c r="P37" i="54"/>
  <c r="AC37" i="3" s="1"/>
  <c r="F52" i="54"/>
  <c r="F132" i="54" s="1"/>
  <c r="P41" i="54"/>
  <c r="AC41" i="3" s="1"/>
  <c r="P20" i="52"/>
  <c r="AB20" i="3" s="1"/>
  <c r="L79" i="52"/>
  <c r="L66" i="52" s="1"/>
  <c r="L161" i="52" s="1"/>
  <c r="AB59" i="55"/>
  <c r="AB133" i="55" s="1"/>
  <c r="P165" i="52"/>
  <c r="M79" i="54"/>
  <c r="M136" i="54" s="1"/>
  <c r="K7" i="54"/>
  <c r="K129" i="54" s="1"/>
  <c r="M68" i="52"/>
  <c r="M67" i="52" s="1"/>
  <c r="M79" i="52"/>
  <c r="M136" i="52" s="1"/>
  <c r="AB16" i="56"/>
  <c r="AB130" i="56" s="1"/>
  <c r="AB90" i="58"/>
  <c r="AB79" i="58" s="1"/>
  <c r="AB136" i="58" s="1"/>
  <c r="N79" i="52"/>
  <c r="N66" i="52" s="1"/>
  <c r="N161" i="52" s="1"/>
  <c r="L35" i="52"/>
  <c r="AB36" i="56"/>
  <c r="AB35" i="56" s="1"/>
  <c r="AB16" i="55"/>
  <c r="AB130" i="55" s="1"/>
  <c r="AB166" i="3"/>
  <c r="AB145" i="3"/>
  <c r="AB112" i="3"/>
  <c r="D7" i="52"/>
  <c r="C8" i="52"/>
  <c r="D52" i="52"/>
  <c r="D132" i="52" s="1"/>
  <c r="C132" i="52" s="1"/>
  <c r="C55" i="52"/>
  <c r="C52" i="52" s="1"/>
  <c r="D34" i="52"/>
  <c r="C35" i="52"/>
  <c r="M101" i="52"/>
  <c r="M162" i="52" s="1"/>
  <c r="M139" i="52"/>
  <c r="M138" i="52" s="1"/>
  <c r="N52" i="52"/>
  <c r="N132" i="52" s="1"/>
  <c r="D68" i="52"/>
  <c r="C69" i="52"/>
  <c r="N7" i="52"/>
  <c r="G130" i="52"/>
  <c r="F34" i="52"/>
  <c r="K79" i="52"/>
  <c r="N101" i="52"/>
  <c r="N162" i="52" s="1"/>
  <c r="N139" i="52"/>
  <c r="N138" i="52" s="1"/>
  <c r="AB79" i="56"/>
  <c r="AB136" i="56" s="1"/>
  <c r="AB165" i="2"/>
  <c r="P9" i="52"/>
  <c r="AB9" i="2"/>
  <c r="P57" i="52"/>
  <c r="AB57" i="2"/>
  <c r="AB59" i="57"/>
  <c r="AB133" i="57" s="1"/>
  <c r="AB68" i="57"/>
  <c r="AB67" i="57" s="1"/>
  <c r="AB79" i="57"/>
  <c r="AB136" i="57" s="1"/>
  <c r="AB139" i="56"/>
  <c r="AB138" i="56" s="1"/>
  <c r="AB101" i="56"/>
  <c r="AB162" i="56" s="1"/>
  <c r="M38" i="52"/>
  <c r="AB39" i="57"/>
  <c r="AB38" i="57" s="1"/>
  <c r="M129" i="52"/>
  <c r="K38" i="52"/>
  <c r="AB39" i="55"/>
  <c r="AB38" i="55" s="1"/>
  <c r="AB135" i="55"/>
  <c r="AB16" i="58"/>
  <c r="AB130" i="58" s="1"/>
  <c r="P85" i="52"/>
  <c r="AB85" i="2"/>
  <c r="AB83" i="2" s="1"/>
  <c r="AB80" i="2" s="1"/>
  <c r="L101" i="52"/>
  <c r="L162" i="52" s="1"/>
  <c r="L139" i="52"/>
  <c r="L138" i="52" s="1"/>
  <c r="P12" i="52"/>
  <c r="AB12" i="3" s="1"/>
  <c r="AB12" i="2"/>
  <c r="F52" i="52"/>
  <c r="F132" i="52" s="1"/>
  <c r="M35" i="52"/>
  <c r="D80" i="52"/>
  <c r="C83" i="52"/>
  <c r="P109" i="52"/>
  <c r="AB109" i="3" s="1"/>
  <c r="AB141" i="3" s="1"/>
  <c r="AB109" i="2"/>
  <c r="AB141" i="2" s="1"/>
  <c r="AB167" i="3"/>
  <c r="AB146" i="3"/>
  <c r="P14" i="52"/>
  <c r="AB14" i="2"/>
  <c r="AB7" i="56"/>
  <c r="P33" i="52"/>
  <c r="AB33" i="2"/>
  <c r="K35" i="52"/>
  <c r="AB36" i="55"/>
  <c r="AB35" i="55" s="1"/>
  <c r="L52" i="52"/>
  <c r="L132" i="52" s="1"/>
  <c r="AB53" i="56"/>
  <c r="AB52" i="56" s="1"/>
  <c r="AB132" i="56" s="1"/>
  <c r="AB52" i="55"/>
  <c r="AB132" i="55" s="1"/>
  <c r="AB135" i="5"/>
  <c r="AB135" i="58"/>
  <c r="P95" i="52"/>
  <c r="AB95" i="2"/>
  <c r="AB93" i="2" s="1"/>
  <c r="AB90" i="2" s="1"/>
  <c r="P103" i="52"/>
  <c r="AB103" i="2"/>
  <c r="AB102" i="2" s="1"/>
  <c r="P107" i="52"/>
  <c r="AB107" i="2"/>
  <c r="AB106" i="2" s="1"/>
  <c r="AB140" i="2" s="1"/>
  <c r="AB101" i="55"/>
  <c r="AB162" i="55" s="1"/>
  <c r="AB139" i="55"/>
  <c r="AB138" i="55" s="1"/>
  <c r="K79" i="54"/>
  <c r="K136" i="54" s="1"/>
  <c r="K134" i="54" s="1"/>
  <c r="F130" i="52"/>
  <c r="AB17" i="5"/>
  <c r="P17" i="52"/>
  <c r="P39" i="52"/>
  <c r="AB39" i="2"/>
  <c r="D49" i="52"/>
  <c r="C49" i="52" s="1"/>
  <c r="C51" i="52"/>
  <c r="P21" i="52"/>
  <c r="AB21" i="3" s="1"/>
  <c r="P53" i="52"/>
  <c r="AB53" i="3" s="1"/>
  <c r="L79" i="54"/>
  <c r="L66" i="54" s="1"/>
  <c r="L161" i="54" s="1"/>
  <c r="F7" i="52"/>
  <c r="AB16" i="57"/>
  <c r="AB130" i="57" s="1"/>
  <c r="P36" i="52"/>
  <c r="AB36" i="2"/>
  <c r="P48" i="52"/>
  <c r="AB48" i="2"/>
  <c r="M52" i="52"/>
  <c r="M132" i="52" s="1"/>
  <c r="AB53" i="57"/>
  <c r="AB52" i="57" s="1"/>
  <c r="AB132" i="57" s="1"/>
  <c r="AB139" i="57"/>
  <c r="AB138" i="57" s="1"/>
  <c r="AB101" i="57"/>
  <c r="AB162" i="57" s="1"/>
  <c r="F49" i="52"/>
  <c r="AB51" i="5"/>
  <c r="AB52" i="58"/>
  <c r="AB132" i="58" s="1"/>
  <c r="P70" i="52"/>
  <c r="AB70" i="2"/>
  <c r="AB69" i="2" s="1"/>
  <c r="AB7" i="58"/>
  <c r="AB16" i="1"/>
  <c r="AB130" i="1" s="1"/>
  <c r="C19" i="52"/>
  <c r="L38" i="52"/>
  <c r="AB39" i="56"/>
  <c r="AB38" i="56" s="1"/>
  <c r="G52" i="52"/>
  <c r="G132" i="52" s="1"/>
  <c r="AB53" i="1"/>
  <c r="P75" i="52"/>
  <c r="AB75" i="2"/>
  <c r="AB74" i="2" s="1"/>
  <c r="AB135" i="56"/>
  <c r="AB139" i="58"/>
  <c r="AB138" i="58" s="1"/>
  <c r="AB101" i="58"/>
  <c r="AB162" i="58" s="1"/>
  <c r="N35" i="52"/>
  <c r="AB36" i="58"/>
  <c r="AB35" i="58" s="1"/>
  <c r="K129" i="52"/>
  <c r="L7" i="52"/>
  <c r="G34" i="52"/>
  <c r="G30" i="52" s="1"/>
  <c r="G131" i="52" s="1"/>
  <c r="P45" i="52"/>
  <c r="AB45" i="3" s="1"/>
  <c r="K52" i="52"/>
  <c r="K132" i="52" s="1"/>
  <c r="F66" i="52"/>
  <c r="F161" i="52" s="1"/>
  <c r="F135" i="52"/>
  <c r="F134" i="52" s="1"/>
  <c r="D90" i="52"/>
  <c r="C90" i="52" s="1"/>
  <c r="C93" i="52"/>
  <c r="D101" i="52"/>
  <c r="C102" i="52"/>
  <c r="D139" i="52"/>
  <c r="D140" i="52"/>
  <c r="C140" i="52" s="1"/>
  <c r="P140" i="52" s="1"/>
  <c r="C106" i="52"/>
  <c r="K101" i="52"/>
  <c r="K162" i="52" s="1"/>
  <c r="K139" i="52"/>
  <c r="K138" i="52" s="1"/>
  <c r="AC144" i="2"/>
  <c r="AE144" i="2" s="1"/>
  <c r="AE145" i="2"/>
  <c r="AC8" i="58"/>
  <c r="AE9" i="58"/>
  <c r="AC31" i="1"/>
  <c r="AE31" i="1" s="1"/>
  <c r="AE33" i="1"/>
  <c r="L38" i="54"/>
  <c r="AC39" i="56"/>
  <c r="AC38" i="56" s="1"/>
  <c r="G52" i="54"/>
  <c r="G132" i="54" s="1"/>
  <c r="AC53" i="1"/>
  <c r="AC55" i="1"/>
  <c r="AE55" i="1" s="1"/>
  <c r="AE57" i="1"/>
  <c r="C106" i="54"/>
  <c r="D140" i="54"/>
  <c r="C140" i="54" s="1"/>
  <c r="P140" i="54" s="1"/>
  <c r="AC169" i="2"/>
  <c r="AE169" i="2" s="1"/>
  <c r="AE148" i="2"/>
  <c r="G66" i="54"/>
  <c r="G161" i="54" s="1"/>
  <c r="G136" i="54"/>
  <c r="G134" i="54" s="1"/>
  <c r="P91" i="54"/>
  <c r="AC91" i="3" s="1"/>
  <c r="AE91" i="3" s="1"/>
  <c r="AC91" i="2"/>
  <c r="AE91" i="2" s="1"/>
  <c r="P95" i="54"/>
  <c r="AC95" i="2"/>
  <c r="P103" i="54"/>
  <c r="AC103" i="2"/>
  <c r="AC102" i="2" s="1"/>
  <c r="P107" i="54"/>
  <c r="AC107" i="2"/>
  <c r="AC106" i="2" s="1"/>
  <c r="AC140" i="2" s="1"/>
  <c r="P14" i="54"/>
  <c r="AC14" i="2"/>
  <c r="AC16" i="55"/>
  <c r="N35" i="54"/>
  <c r="M38" i="54"/>
  <c r="K52" i="54"/>
  <c r="K132" i="54" s="1"/>
  <c r="N52" i="54"/>
  <c r="N132" i="54" s="1"/>
  <c r="C69" i="54"/>
  <c r="D68" i="54"/>
  <c r="M101" i="54"/>
  <c r="M162" i="54" s="1"/>
  <c r="M139" i="54"/>
  <c r="M138" i="54" s="1"/>
  <c r="AC8" i="56"/>
  <c r="AE9" i="56"/>
  <c r="AC13" i="5"/>
  <c r="AE13" i="5" s="1"/>
  <c r="AE14" i="5"/>
  <c r="P57" i="54"/>
  <c r="AC57" i="2"/>
  <c r="M68" i="54"/>
  <c r="M67" i="54" s="1"/>
  <c r="M135" i="54" s="1"/>
  <c r="P109" i="54"/>
  <c r="AC109" i="3" s="1"/>
  <c r="AC141" i="3" s="1"/>
  <c r="AC109" i="2"/>
  <c r="AC141" i="2" s="1"/>
  <c r="AC169" i="3"/>
  <c r="AE169" i="3" s="1"/>
  <c r="AE148" i="3"/>
  <c r="AC8" i="57"/>
  <c r="AE8" i="57" s="1"/>
  <c r="AE9" i="57"/>
  <c r="AC13" i="1"/>
  <c r="AE13" i="1" s="1"/>
  <c r="AE14" i="1"/>
  <c r="F130" i="54"/>
  <c r="AC17" i="5"/>
  <c r="AC31" i="5"/>
  <c r="AE31" i="5" s="1"/>
  <c r="AE33" i="5"/>
  <c r="C36" i="54"/>
  <c r="D35" i="54"/>
  <c r="K38" i="54"/>
  <c r="AC39" i="55"/>
  <c r="AC38" i="55" s="1"/>
  <c r="AC46" i="56"/>
  <c r="AE46" i="56" s="1"/>
  <c r="AE48" i="56"/>
  <c r="AE55" i="56"/>
  <c r="AC80" i="56"/>
  <c r="AE83" i="56"/>
  <c r="AC8" i="1"/>
  <c r="AE9" i="1"/>
  <c r="G130" i="54"/>
  <c r="AC17" i="1"/>
  <c r="P19" i="54"/>
  <c r="AC19" i="3" s="1"/>
  <c r="AC19" i="2"/>
  <c r="AC31" i="58"/>
  <c r="AE31" i="58" s="1"/>
  <c r="AE33" i="58"/>
  <c r="M35" i="54"/>
  <c r="AC36" i="57"/>
  <c r="AC46" i="57"/>
  <c r="AE46" i="57" s="1"/>
  <c r="AE48" i="57"/>
  <c r="C51" i="54"/>
  <c r="D49" i="54"/>
  <c r="C49" i="54" s="1"/>
  <c r="AC135" i="58"/>
  <c r="AC80" i="57"/>
  <c r="AE83" i="57"/>
  <c r="AC139" i="56"/>
  <c r="AC138" i="56" s="1"/>
  <c r="AC101" i="56"/>
  <c r="AC162" i="56" s="1"/>
  <c r="AC8" i="55"/>
  <c r="AE9" i="55"/>
  <c r="AC46" i="58"/>
  <c r="AE46" i="58" s="1"/>
  <c r="AE48" i="58"/>
  <c r="AC49" i="5"/>
  <c r="AE49" i="5" s="1"/>
  <c r="AE51" i="5"/>
  <c r="AC74" i="5"/>
  <c r="AE74" i="5" s="1"/>
  <c r="AE75" i="5"/>
  <c r="AC135" i="55"/>
  <c r="AC80" i="58"/>
  <c r="AC79" i="58" s="1"/>
  <c r="AC136" i="58" s="1"/>
  <c r="AC93" i="5"/>
  <c r="AE95" i="5"/>
  <c r="AC16" i="56"/>
  <c r="AE17" i="56"/>
  <c r="P21" i="54"/>
  <c r="AC21" i="3" s="1"/>
  <c r="AC21" i="2"/>
  <c r="P25" i="54"/>
  <c r="AC25" i="3" s="1"/>
  <c r="AC25" i="2"/>
  <c r="C31" i="54"/>
  <c r="K35" i="54"/>
  <c r="AC36" i="55"/>
  <c r="N38" i="54"/>
  <c r="AC39" i="58"/>
  <c r="AC38" i="58" s="1"/>
  <c r="C53" i="54"/>
  <c r="D52" i="54"/>
  <c r="D132" i="54" s="1"/>
  <c r="C132" i="54" s="1"/>
  <c r="AC59" i="55"/>
  <c r="AC133" i="55" s="1"/>
  <c r="AC69" i="5"/>
  <c r="AE70" i="5"/>
  <c r="C80" i="54"/>
  <c r="D79" i="54"/>
  <c r="AC139" i="58"/>
  <c r="AC138" i="58" s="1"/>
  <c r="AC101" i="58"/>
  <c r="AC162" i="58" s="1"/>
  <c r="P165" i="54"/>
  <c r="M7" i="54"/>
  <c r="AC165" i="2"/>
  <c r="AE165" i="2" s="1"/>
  <c r="AE167" i="2"/>
  <c r="G129" i="54"/>
  <c r="P39" i="54"/>
  <c r="AC39" i="2"/>
  <c r="L101" i="54"/>
  <c r="L162" i="54" s="1"/>
  <c r="L139" i="54"/>
  <c r="L138" i="54" s="1"/>
  <c r="P9" i="54"/>
  <c r="AC9" i="2"/>
  <c r="AE13" i="57"/>
  <c r="P29" i="54"/>
  <c r="AC29" i="3" s="1"/>
  <c r="P33" i="54"/>
  <c r="AC33" i="2"/>
  <c r="F68" i="54"/>
  <c r="F67" i="54" s="1"/>
  <c r="P81" i="54"/>
  <c r="AC81" i="2"/>
  <c r="AE81" i="2" s="1"/>
  <c r="P85" i="54"/>
  <c r="AC85" i="2"/>
  <c r="N101" i="54"/>
  <c r="N162" i="54" s="1"/>
  <c r="N139" i="54"/>
  <c r="N138" i="54" s="1"/>
  <c r="AC167" i="3"/>
  <c r="AE167" i="3" s="1"/>
  <c r="AC146" i="3"/>
  <c r="AE146" i="3" s="1"/>
  <c r="AE114" i="3"/>
  <c r="AC8" i="5"/>
  <c r="AE9" i="5"/>
  <c r="P12" i="54"/>
  <c r="AC12" i="3" s="1"/>
  <c r="AC12" i="2"/>
  <c r="AC16" i="57"/>
  <c r="AE17" i="57"/>
  <c r="P20" i="54"/>
  <c r="AC20" i="3" s="1"/>
  <c r="AC20" i="2"/>
  <c r="AC31" i="57"/>
  <c r="AE31" i="57" s="1"/>
  <c r="AE33" i="57"/>
  <c r="L35" i="54"/>
  <c r="AC36" i="56"/>
  <c r="P40" i="54"/>
  <c r="AC40" i="3" s="1"/>
  <c r="AC40" i="2"/>
  <c r="P48" i="54"/>
  <c r="AC48" i="2"/>
  <c r="M52" i="54"/>
  <c r="M132" i="54" s="1"/>
  <c r="AC53" i="57"/>
  <c r="AC55" i="5"/>
  <c r="AE57" i="5"/>
  <c r="AC83" i="5"/>
  <c r="AE85" i="5"/>
  <c r="AC139" i="55"/>
  <c r="AC138" i="55" s="1"/>
  <c r="AC101" i="55"/>
  <c r="AC162" i="55" s="1"/>
  <c r="AC16" i="58"/>
  <c r="AE17" i="58"/>
  <c r="AC46" i="5"/>
  <c r="AE46" i="5" s="1"/>
  <c r="AE48" i="5"/>
  <c r="P75" i="54"/>
  <c r="AC75" i="2"/>
  <c r="AC74" i="2" s="1"/>
  <c r="AC136" i="1"/>
  <c r="AC134" i="1" s="1"/>
  <c r="AC66" i="1"/>
  <c r="AC161" i="1" s="1"/>
  <c r="C102" i="54"/>
  <c r="D101" i="54"/>
  <c r="D139" i="54"/>
  <c r="AC31" i="55"/>
  <c r="AE31" i="55" s="1"/>
  <c r="AE33" i="55"/>
  <c r="AC35" i="58"/>
  <c r="AE36" i="58"/>
  <c r="AC46" i="1"/>
  <c r="AE46" i="1" s="1"/>
  <c r="AE48" i="1"/>
  <c r="AC52" i="55"/>
  <c r="AE53" i="55"/>
  <c r="AC52" i="58"/>
  <c r="AE55" i="58"/>
  <c r="P70" i="54"/>
  <c r="AC70" i="2"/>
  <c r="AC69" i="2" s="1"/>
  <c r="AC74" i="57"/>
  <c r="AE74" i="57" s="1"/>
  <c r="AE75" i="57"/>
  <c r="AC139" i="57"/>
  <c r="AC138" i="57" s="1"/>
  <c r="AC101" i="57"/>
  <c r="AC162" i="57" s="1"/>
  <c r="C8" i="54"/>
  <c r="D7" i="54"/>
  <c r="C17" i="54"/>
  <c r="AC31" i="56"/>
  <c r="AE33" i="56"/>
  <c r="P45" i="54"/>
  <c r="AC45" i="3" s="1"/>
  <c r="AC45" i="2"/>
  <c r="AC46" i="55"/>
  <c r="AE46" i="55" s="1"/>
  <c r="AE48" i="55"/>
  <c r="G49" i="54"/>
  <c r="AC51" i="1"/>
  <c r="L52" i="54"/>
  <c r="L132" i="54" s="1"/>
  <c r="AC53" i="56"/>
  <c r="AE53" i="56" s="1"/>
  <c r="AC59" i="57"/>
  <c r="AC133" i="57" s="1"/>
  <c r="AC69" i="57"/>
  <c r="AE70" i="57"/>
  <c r="AC135" i="56"/>
  <c r="AC80" i="55"/>
  <c r="AE83" i="55"/>
  <c r="AC90" i="57"/>
  <c r="AE90" i="57" s="1"/>
  <c r="AE93" i="57"/>
  <c r="AC145" i="3"/>
  <c r="AC112" i="3"/>
  <c r="AE112" i="3" s="1"/>
  <c r="AC166" i="3"/>
  <c r="AE113" i="3"/>
  <c r="F7" i="54"/>
  <c r="F129" i="54" s="1"/>
  <c r="AE76" i="3"/>
  <c r="K101" i="54"/>
  <c r="K162" i="54" s="1"/>
  <c r="K139" i="54"/>
  <c r="K138" i="54" s="1"/>
  <c r="AC34" i="1" l="1"/>
  <c r="G30" i="54"/>
  <c r="AB34" i="5"/>
  <c r="AB30" i="1"/>
  <c r="AB131" i="1" s="1"/>
  <c r="AC34" i="5"/>
  <c r="AC30" i="5" s="1"/>
  <c r="AB7" i="1"/>
  <c r="AB129" i="1" s="1"/>
  <c r="AE25" i="2"/>
  <c r="AE21" i="2"/>
  <c r="AE45" i="2"/>
  <c r="AE40" i="2"/>
  <c r="AE20" i="2"/>
  <c r="AE12" i="2"/>
  <c r="AE19" i="2"/>
  <c r="AB49" i="5"/>
  <c r="AB46" i="2"/>
  <c r="AB35" i="2"/>
  <c r="AB16" i="5"/>
  <c r="AB130" i="5" s="1"/>
  <c r="AB31" i="2"/>
  <c r="AB55" i="2"/>
  <c r="AB52" i="2" s="1"/>
  <c r="AB132" i="2" s="1"/>
  <c r="AB8" i="2"/>
  <c r="AB52" i="1"/>
  <c r="AB132" i="1" s="1"/>
  <c r="AB38" i="2"/>
  <c r="AB13" i="2"/>
  <c r="AB7" i="5"/>
  <c r="AB129" i="5" s="1"/>
  <c r="AE21" i="3"/>
  <c r="AB34" i="57"/>
  <c r="AB30" i="57" s="1"/>
  <c r="AB131" i="57" s="1"/>
  <c r="AB128" i="57" s="1"/>
  <c r="AE37" i="3"/>
  <c r="AE29" i="3"/>
  <c r="AE12" i="3"/>
  <c r="AE19" i="3"/>
  <c r="AE40" i="3"/>
  <c r="N136" i="54"/>
  <c r="N134" i="54" s="1"/>
  <c r="AE45" i="3"/>
  <c r="AE41" i="3"/>
  <c r="AE54" i="3"/>
  <c r="AE22" i="3"/>
  <c r="AE25" i="3"/>
  <c r="AE20" i="3"/>
  <c r="K66" i="54"/>
  <c r="K161" i="54" s="1"/>
  <c r="AB134" i="55"/>
  <c r="L136" i="52"/>
  <c r="L134" i="52" s="1"/>
  <c r="N34" i="52"/>
  <c r="N30" i="52" s="1"/>
  <c r="N131" i="52" s="1"/>
  <c r="AB68" i="2"/>
  <c r="AB67" i="2" s="1"/>
  <c r="AB135" i="2" s="1"/>
  <c r="L34" i="52"/>
  <c r="L30" i="52" s="1"/>
  <c r="L131" i="52" s="1"/>
  <c r="AB134" i="56"/>
  <c r="AB66" i="55"/>
  <c r="AB161" i="55" s="1"/>
  <c r="AB34" i="55"/>
  <c r="AB30" i="55" s="1"/>
  <c r="AB131" i="55" s="1"/>
  <c r="AB128" i="55" s="1"/>
  <c r="AB34" i="58"/>
  <c r="AB30" i="58" s="1"/>
  <c r="AB131" i="58" s="1"/>
  <c r="AB66" i="5"/>
  <c r="AB161" i="5" s="1"/>
  <c r="AB66" i="56"/>
  <c r="AB161" i="56" s="1"/>
  <c r="M66" i="52"/>
  <c r="M161" i="52" s="1"/>
  <c r="P132" i="54"/>
  <c r="L136" i="54"/>
  <c r="L134" i="54" s="1"/>
  <c r="G128" i="52"/>
  <c r="G127" i="52" s="1"/>
  <c r="K34" i="52"/>
  <c r="K30" i="52" s="1"/>
  <c r="K131" i="52" s="1"/>
  <c r="K128" i="52" s="1"/>
  <c r="M34" i="54"/>
  <c r="M30" i="54" s="1"/>
  <c r="M131" i="54" s="1"/>
  <c r="AC68" i="2"/>
  <c r="AC67" i="2" s="1"/>
  <c r="AC135" i="2" s="1"/>
  <c r="L34" i="54"/>
  <c r="L30" i="54" s="1"/>
  <c r="L6" i="54" s="1"/>
  <c r="AC38" i="2"/>
  <c r="AE38" i="2" s="1"/>
  <c r="K34" i="54"/>
  <c r="K30" i="54" s="1"/>
  <c r="K6" i="54" s="1"/>
  <c r="M135" i="52"/>
  <c r="M134" i="52" s="1"/>
  <c r="N136" i="52"/>
  <c r="N134" i="52" s="1"/>
  <c r="AC7" i="57"/>
  <c r="AC129" i="57" s="1"/>
  <c r="AB134" i="58"/>
  <c r="F129" i="52"/>
  <c r="AB39" i="3"/>
  <c r="P38" i="52"/>
  <c r="AB33" i="3"/>
  <c r="P31" i="52"/>
  <c r="D30" i="52"/>
  <c r="C34" i="52"/>
  <c r="D129" i="52"/>
  <c r="C7" i="52"/>
  <c r="C139" i="52"/>
  <c r="P139" i="52" s="1"/>
  <c r="P138" i="52" s="1"/>
  <c r="D138" i="52"/>
  <c r="C138" i="52" s="1"/>
  <c r="P19" i="52"/>
  <c r="AB19" i="3" s="1"/>
  <c r="AB19" i="2"/>
  <c r="P46" i="52"/>
  <c r="AB48" i="3"/>
  <c r="AB17" i="3"/>
  <c r="AB139" i="2"/>
  <c r="AB138" i="2" s="1"/>
  <c r="AB101" i="2"/>
  <c r="AB162" i="2" s="1"/>
  <c r="AB66" i="58"/>
  <c r="AB161" i="58" s="1"/>
  <c r="AB66" i="57"/>
  <c r="AB161" i="57" s="1"/>
  <c r="AB135" i="57"/>
  <c r="AB134" i="57" s="1"/>
  <c r="F30" i="52"/>
  <c r="F131" i="52" s="1"/>
  <c r="D67" i="52"/>
  <c r="C68" i="52"/>
  <c r="AB144" i="3"/>
  <c r="AB34" i="56"/>
  <c r="AB30" i="56" s="1"/>
  <c r="AB131" i="56" s="1"/>
  <c r="D162" i="52"/>
  <c r="C162" i="52" s="1"/>
  <c r="P162" i="52" s="1"/>
  <c r="C101" i="52"/>
  <c r="AB36" i="3"/>
  <c r="P35" i="52"/>
  <c r="P74" i="52"/>
  <c r="AB75" i="3"/>
  <c r="AB74" i="3" s="1"/>
  <c r="C16" i="52"/>
  <c r="D130" i="52"/>
  <c r="C130" i="52" s="1"/>
  <c r="P130" i="52" s="1"/>
  <c r="AB70" i="3"/>
  <c r="AB69" i="3" s="1"/>
  <c r="P69" i="52"/>
  <c r="G6" i="52"/>
  <c r="AB103" i="3"/>
  <c r="AB102" i="3" s="1"/>
  <c r="P102" i="52"/>
  <c r="AB79" i="2"/>
  <c r="AB136" i="2" s="1"/>
  <c r="K66" i="52"/>
  <c r="K161" i="52" s="1"/>
  <c r="K136" i="52"/>
  <c r="K134" i="52" s="1"/>
  <c r="AB165" i="3"/>
  <c r="P13" i="52"/>
  <c r="AB14" i="3"/>
  <c r="AB13" i="3" s="1"/>
  <c r="D79" i="52"/>
  <c r="C80" i="52"/>
  <c r="P83" i="52"/>
  <c r="P80" i="52" s="1"/>
  <c r="AB85" i="3"/>
  <c r="AB83" i="3" s="1"/>
  <c r="AB80" i="3" s="1"/>
  <c r="P8" i="52"/>
  <c r="AB9" i="3"/>
  <c r="AB8" i="3" s="1"/>
  <c r="N129" i="52"/>
  <c r="L129" i="52"/>
  <c r="AB129" i="58"/>
  <c r="P51" i="52"/>
  <c r="AB51" i="2"/>
  <c r="P106" i="52"/>
  <c r="AB107" i="3"/>
  <c r="AB106" i="3" s="1"/>
  <c r="AB140" i="3" s="1"/>
  <c r="AB95" i="3"/>
  <c r="AB93" i="3" s="1"/>
  <c r="AB90" i="3" s="1"/>
  <c r="P93" i="52"/>
  <c r="P90" i="52" s="1"/>
  <c r="AB134" i="5"/>
  <c r="AB129" i="56"/>
  <c r="M34" i="52"/>
  <c r="M30" i="52" s="1"/>
  <c r="AB57" i="3"/>
  <c r="AB55" i="3" s="1"/>
  <c r="P55" i="52"/>
  <c r="P52" i="52" s="1"/>
  <c r="P132" i="52"/>
  <c r="G131" i="54"/>
  <c r="G128" i="54" s="1"/>
  <c r="G127" i="54" s="1"/>
  <c r="G6" i="54"/>
  <c r="C16" i="54"/>
  <c r="D130" i="54"/>
  <c r="C130" i="54" s="1"/>
  <c r="P130" i="54" s="1"/>
  <c r="AC34" i="58"/>
  <c r="AE35" i="58"/>
  <c r="AC165" i="3"/>
  <c r="AE165" i="3" s="1"/>
  <c r="AE166" i="3"/>
  <c r="AE31" i="56"/>
  <c r="AC132" i="58"/>
  <c r="AE132" i="58" s="1"/>
  <c r="AE52" i="58"/>
  <c r="AC52" i="57"/>
  <c r="AE53" i="57"/>
  <c r="AC85" i="3"/>
  <c r="P83" i="54"/>
  <c r="P80" i="54" s="1"/>
  <c r="F66" i="54"/>
  <c r="F135" i="54"/>
  <c r="F134" i="54" s="1"/>
  <c r="F6" i="54"/>
  <c r="F160" i="54" s="1"/>
  <c r="F131" i="54"/>
  <c r="F128" i="54" s="1"/>
  <c r="AC68" i="5"/>
  <c r="AE69" i="5"/>
  <c r="AE34" i="1"/>
  <c r="AC66" i="58"/>
  <c r="AC161" i="58" s="1"/>
  <c r="C35" i="54"/>
  <c r="D34" i="54"/>
  <c r="AC16" i="5"/>
  <c r="AE17" i="5"/>
  <c r="AC55" i="2"/>
  <c r="AE55" i="2" s="1"/>
  <c r="AE57" i="2"/>
  <c r="N34" i="54"/>
  <c r="N30" i="54" s="1"/>
  <c r="AC14" i="3"/>
  <c r="P13" i="54"/>
  <c r="AC103" i="3"/>
  <c r="AC102" i="3" s="1"/>
  <c r="P102" i="54"/>
  <c r="AC52" i="1"/>
  <c r="AE53" i="1"/>
  <c r="AC68" i="57"/>
  <c r="AE69" i="57"/>
  <c r="AC49" i="1"/>
  <c r="AE49" i="1" s="1"/>
  <c r="AE51" i="1"/>
  <c r="D138" i="54"/>
  <c r="C138" i="54" s="1"/>
  <c r="C139" i="54"/>
  <c r="P139" i="54" s="1"/>
  <c r="P138" i="54" s="1"/>
  <c r="AC130" i="58"/>
  <c r="AE130" i="58" s="1"/>
  <c r="AE16" i="58"/>
  <c r="AC80" i="5"/>
  <c r="AE83" i="5"/>
  <c r="AC130" i="57"/>
  <c r="AE130" i="57" s="1"/>
  <c r="AE16" i="57"/>
  <c r="AC7" i="5"/>
  <c r="AE8" i="5"/>
  <c r="AC31" i="2"/>
  <c r="AE31" i="2" s="1"/>
  <c r="AE33" i="2"/>
  <c r="M129" i="54"/>
  <c r="M128" i="54" s="1"/>
  <c r="C79" i="54"/>
  <c r="D136" i="54"/>
  <c r="C136" i="54" s="1"/>
  <c r="P136" i="54" s="1"/>
  <c r="AC90" i="5"/>
  <c r="AE90" i="5" s="1"/>
  <c r="AE93" i="5"/>
  <c r="AC35" i="57"/>
  <c r="AE36" i="57"/>
  <c r="AC79" i="56"/>
  <c r="AE80" i="56"/>
  <c r="P36" i="54"/>
  <c r="AC36" i="2"/>
  <c r="AC57" i="3"/>
  <c r="P55" i="54"/>
  <c r="AC93" i="2"/>
  <c r="AE95" i="2"/>
  <c r="AC79" i="55"/>
  <c r="AE80" i="55"/>
  <c r="P17" i="54"/>
  <c r="AC17" i="2"/>
  <c r="AC132" i="55"/>
  <c r="AE132" i="55" s="1"/>
  <c r="AE52" i="55"/>
  <c r="C101" i="54"/>
  <c r="D162" i="54"/>
  <c r="C162" i="54" s="1"/>
  <c r="P162" i="54" s="1"/>
  <c r="AC46" i="2"/>
  <c r="AE46" i="2" s="1"/>
  <c r="AE48" i="2"/>
  <c r="AC35" i="56"/>
  <c r="AE35" i="56" s="1"/>
  <c r="AE36" i="56"/>
  <c r="AC81" i="3"/>
  <c r="AE81" i="3" s="1"/>
  <c r="AC33" i="3"/>
  <c r="P31" i="54"/>
  <c r="AC8" i="2"/>
  <c r="AE9" i="2"/>
  <c r="AC39" i="3"/>
  <c r="P38" i="54"/>
  <c r="AC35" i="55"/>
  <c r="AE36" i="55"/>
  <c r="AC7" i="55"/>
  <c r="AE8" i="55"/>
  <c r="AC79" i="57"/>
  <c r="AE80" i="57"/>
  <c r="P51" i="54"/>
  <c r="AC51" i="2"/>
  <c r="AC7" i="1"/>
  <c r="AE8" i="1"/>
  <c r="AC7" i="56"/>
  <c r="AE8" i="56"/>
  <c r="AC130" i="55"/>
  <c r="AE130" i="55" s="1"/>
  <c r="AE16" i="55"/>
  <c r="AC107" i="3"/>
  <c r="AC106" i="3" s="1"/>
  <c r="AC140" i="3" s="1"/>
  <c r="P106" i="54"/>
  <c r="AC95" i="3"/>
  <c r="P93" i="54"/>
  <c r="P90" i="54" s="1"/>
  <c r="AC144" i="3"/>
  <c r="AE144" i="3" s="1"/>
  <c r="AE145" i="3"/>
  <c r="AC70" i="3"/>
  <c r="P69" i="54"/>
  <c r="C7" i="54"/>
  <c r="D129" i="54"/>
  <c r="AC75" i="3"/>
  <c r="P74" i="54"/>
  <c r="AC52" i="5"/>
  <c r="AE55" i="5"/>
  <c r="AC48" i="3"/>
  <c r="P46" i="54"/>
  <c r="AC83" i="2"/>
  <c r="AE85" i="2"/>
  <c r="AC9" i="3"/>
  <c r="P8" i="54"/>
  <c r="C52" i="54"/>
  <c r="P53" i="54"/>
  <c r="AC53" i="2"/>
  <c r="AC130" i="56"/>
  <c r="AE130" i="56" s="1"/>
  <c r="AE16" i="56"/>
  <c r="AC134" i="58"/>
  <c r="AC16" i="1"/>
  <c r="AE17" i="1"/>
  <c r="AC52" i="56"/>
  <c r="M134" i="54"/>
  <c r="D67" i="54"/>
  <c r="C68" i="54"/>
  <c r="AC13" i="2"/>
  <c r="AE13" i="2" s="1"/>
  <c r="AE14" i="2"/>
  <c r="AC139" i="2"/>
  <c r="AC138" i="2" s="1"/>
  <c r="AC101" i="2"/>
  <c r="AC162" i="2" s="1"/>
  <c r="AC7" i="58"/>
  <c r="AE8" i="58"/>
  <c r="M66" i="54"/>
  <c r="M161" i="54" s="1"/>
  <c r="AB128" i="58" l="1"/>
  <c r="K131" i="54"/>
  <c r="K128" i="54" s="1"/>
  <c r="K127" i="54" s="1"/>
  <c r="AE34" i="5"/>
  <c r="AE7" i="57"/>
  <c r="AB30" i="5"/>
  <c r="AB131" i="5" s="1"/>
  <c r="AB128" i="5" s="1"/>
  <c r="AB127" i="5" s="1"/>
  <c r="AB34" i="2"/>
  <c r="AB6" i="1"/>
  <c r="AB6" i="57"/>
  <c r="AB4" i="57" s="1"/>
  <c r="AB7" i="2"/>
  <c r="AB129" i="2" s="1"/>
  <c r="AB128" i="1"/>
  <c r="AB127" i="1" s="1"/>
  <c r="AC35" i="2"/>
  <c r="AC34" i="2" s="1"/>
  <c r="AB49" i="2"/>
  <c r="AB16" i="2"/>
  <c r="AB130" i="2" s="1"/>
  <c r="M6" i="54"/>
  <c r="M4" i="54" s="1"/>
  <c r="L128" i="52"/>
  <c r="L127" i="52" s="1"/>
  <c r="AB52" i="3"/>
  <c r="AB7" i="3"/>
  <c r="AB38" i="3"/>
  <c r="AC38" i="3"/>
  <c r="AB35" i="3"/>
  <c r="AB16" i="3"/>
  <c r="AB6" i="56"/>
  <c r="AB160" i="56" s="1"/>
  <c r="AB159" i="56" s="1"/>
  <c r="AB17" i="44" s="1"/>
  <c r="L6" i="52"/>
  <c r="L4" i="52" s="1"/>
  <c r="AB46" i="3"/>
  <c r="AB31" i="3"/>
  <c r="AB6" i="58"/>
  <c r="AB4" i="58" s="1"/>
  <c r="N128" i="52"/>
  <c r="N127" i="52" s="1"/>
  <c r="N6" i="52"/>
  <c r="N160" i="52" s="1"/>
  <c r="N159" i="52" s="1"/>
  <c r="P34" i="52"/>
  <c r="AB127" i="55"/>
  <c r="K6" i="52"/>
  <c r="K160" i="52" s="1"/>
  <c r="K159" i="52" s="1"/>
  <c r="AB6" i="55"/>
  <c r="AB160" i="55" s="1"/>
  <c r="AB159" i="55" s="1"/>
  <c r="AB16" i="44" s="1"/>
  <c r="F127" i="54"/>
  <c r="AB127" i="58"/>
  <c r="AB134" i="2"/>
  <c r="L131" i="54"/>
  <c r="L128" i="54" s="1"/>
  <c r="L127" i="54" s="1"/>
  <c r="P7" i="52"/>
  <c r="P68" i="52"/>
  <c r="P67" i="52" s="1"/>
  <c r="F128" i="52"/>
  <c r="F127" i="52" s="1"/>
  <c r="P79" i="52"/>
  <c r="K127" i="52"/>
  <c r="AB51" i="3"/>
  <c r="AB49" i="3" s="1"/>
  <c r="P49" i="52"/>
  <c r="P101" i="52"/>
  <c r="AB128" i="56"/>
  <c r="AB127" i="56" s="1"/>
  <c r="AB66" i="2"/>
  <c r="AB161" i="2" s="1"/>
  <c r="C129" i="52"/>
  <c r="P129" i="52" s="1"/>
  <c r="C79" i="52"/>
  <c r="D136" i="52"/>
  <c r="C136" i="52" s="1"/>
  <c r="P136" i="52" s="1"/>
  <c r="AB101" i="3"/>
  <c r="AB162" i="3" s="1"/>
  <c r="AB139" i="3"/>
  <c r="AB138" i="3" s="1"/>
  <c r="AB160" i="1"/>
  <c r="AB159" i="1" s="1"/>
  <c r="AB6" i="44" s="1"/>
  <c r="AB4" i="1"/>
  <c r="D66" i="52"/>
  <c r="C67" i="52"/>
  <c r="D135" i="52"/>
  <c r="M131" i="52"/>
  <c r="M128" i="52" s="1"/>
  <c r="M127" i="52" s="1"/>
  <c r="M6" i="52"/>
  <c r="M127" i="54"/>
  <c r="AB79" i="3"/>
  <c r="AB68" i="3"/>
  <c r="P16" i="52"/>
  <c r="D6" i="52"/>
  <c r="D131" i="52"/>
  <c r="C131" i="52" s="1"/>
  <c r="P131" i="52" s="1"/>
  <c r="C30" i="52"/>
  <c r="F6" i="52"/>
  <c r="G160" i="52"/>
  <c r="G159" i="52" s="1"/>
  <c r="G4" i="52"/>
  <c r="AB127" i="57"/>
  <c r="AC129" i="58"/>
  <c r="AE7" i="58"/>
  <c r="AC132" i="56"/>
  <c r="AE132" i="56" s="1"/>
  <c r="AE52" i="56"/>
  <c r="AC46" i="3"/>
  <c r="AE48" i="3"/>
  <c r="AC136" i="57"/>
  <c r="AE136" i="57" s="1"/>
  <c r="AE79" i="57"/>
  <c r="P79" i="54"/>
  <c r="C67" i="54"/>
  <c r="D135" i="54"/>
  <c r="AC130" i="1"/>
  <c r="AE130" i="1" s="1"/>
  <c r="AE16" i="1"/>
  <c r="AC80" i="2"/>
  <c r="AE83" i="2"/>
  <c r="AC132" i="5"/>
  <c r="AE132" i="5" s="1"/>
  <c r="AE52" i="5"/>
  <c r="AE75" i="3"/>
  <c r="AC74" i="3"/>
  <c r="AE74" i="3" s="1"/>
  <c r="P68" i="54"/>
  <c r="P67" i="54" s="1"/>
  <c r="AC34" i="56"/>
  <c r="AC129" i="56"/>
  <c r="AE129" i="56" s="1"/>
  <c r="AE7" i="56"/>
  <c r="AC51" i="3"/>
  <c r="P49" i="54"/>
  <c r="AC129" i="55"/>
  <c r="AE7" i="55"/>
  <c r="AC16" i="2"/>
  <c r="AE17" i="2"/>
  <c r="D66" i="54"/>
  <c r="AC67" i="57"/>
  <c r="AE68" i="57"/>
  <c r="AC101" i="3"/>
  <c r="AC162" i="3" s="1"/>
  <c r="AE161" i="3" s="1"/>
  <c r="AC139" i="3"/>
  <c r="AC138" i="3" s="1"/>
  <c r="C34" i="54"/>
  <c r="D30" i="54"/>
  <c r="AC30" i="1"/>
  <c r="AC6" i="1" s="1"/>
  <c r="K4" i="54"/>
  <c r="K160" i="54"/>
  <c r="K159" i="54" s="1"/>
  <c r="AC52" i="2"/>
  <c r="AE53" i="2"/>
  <c r="C129" i="54"/>
  <c r="P129" i="54" s="1"/>
  <c r="AE70" i="3"/>
  <c r="AC69" i="3"/>
  <c r="AC31" i="3"/>
  <c r="AE33" i="3"/>
  <c r="AC17" i="3"/>
  <c r="P16" i="54"/>
  <c r="AC55" i="3"/>
  <c r="AE57" i="3"/>
  <c r="AC136" i="56"/>
  <c r="AE79" i="56"/>
  <c r="AC66" i="56"/>
  <c r="AE129" i="57"/>
  <c r="AC129" i="5"/>
  <c r="AC6" i="5"/>
  <c r="AE7" i="5"/>
  <c r="AC79" i="5"/>
  <c r="AE80" i="5"/>
  <c r="P7" i="54"/>
  <c r="AC83" i="3"/>
  <c r="AE85" i="3"/>
  <c r="G4" i="54"/>
  <c r="G160" i="54"/>
  <c r="G159" i="54" s="1"/>
  <c r="AC8" i="3"/>
  <c r="AE9" i="3"/>
  <c r="AC34" i="55"/>
  <c r="AE35" i="55"/>
  <c r="AC132" i="1"/>
  <c r="AE132" i="1" s="1"/>
  <c r="AE52" i="1"/>
  <c r="AC13" i="3"/>
  <c r="AE14" i="3"/>
  <c r="AC67" i="5"/>
  <c r="AE68" i="5"/>
  <c r="AC30" i="58"/>
  <c r="AE34" i="58"/>
  <c r="AC53" i="3"/>
  <c r="P52" i="54"/>
  <c r="AC131" i="5"/>
  <c r="AE131" i="5" s="1"/>
  <c r="AE30" i="5"/>
  <c r="AC93" i="3"/>
  <c r="AE95" i="3"/>
  <c r="AC129" i="1"/>
  <c r="AE7" i="1"/>
  <c r="AE35" i="2"/>
  <c r="AC49" i="2"/>
  <c r="AE49" i="2" s="1"/>
  <c r="AE51" i="2"/>
  <c r="AC7" i="2"/>
  <c r="AE8" i="2"/>
  <c r="AC136" i="55"/>
  <c r="AE79" i="55"/>
  <c r="AC66" i="55"/>
  <c r="AC90" i="2"/>
  <c r="AE90" i="2" s="1"/>
  <c r="AE93" i="2"/>
  <c r="AC36" i="3"/>
  <c r="P35" i="54"/>
  <c r="P34" i="54" s="1"/>
  <c r="AC34" i="57"/>
  <c r="AE35" i="57"/>
  <c r="P101" i="54"/>
  <c r="N6" i="54"/>
  <c r="N131" i="54"/>
  <c r="N128" i="54" s="1"/>
  <c r="N127" i="54" s="1"/>
  <c r="AC130" i="5"/>
  <c r="AE130" i="5" s="1"/>
  <c r="AE16" i="5"/>
  <c r="F4" i="54"/>
  <c r="F161" i="54"/>
  <c r="F159" i="54" s="1"/>
  <c r="AC132" i="57"/>
  <c r="AE132" i="57" s="1"/>
  <c r="AE52" i="57"/>
  <c r="L4" i="54"/>
  <c r="L160" i="54"/>
  <c r="L159" i="54" s="1"/>
  <c r="AB2" i="1"/>
  <c r="AB160" i="57" l="1"/>
  <c r="AB159" i="57" s="1"/>
  <c r="AB18" i="44" s="1"/>
  <c r="AB129" i="3"/>
  <c r="AB6" i="5"/>
  <c r="AB30" i="2"/>
  <c r="AB131" i="2" s="1"/>
  <c r="L160" i="52"/>
  <c r="L159" i="52" s="1"/>
  <c r="N4" i="52"/>
  <c r="M160" i="54"/>
  <c r="M159" i="54" s="1"/>
  <c r="AE8" i="3"/>
  <c r="AE46" i="3"/>
  <c r="AB4" i="56"/>
  <c r="AB6" i="2"/>
  <c r="AB34" i="3"/>
  <c r="AC35" i="3"/>
  <c r="AE53" i="3"/>
  <c r="AB136" i="3"/>
  <c r="AB67" i="3"/>
  <c r="AB130" i="3"/>
  <c r="AE38" i="3"/>
  <c r="AB132" i="3"/>
  <c r="AB160" i="58"/>
  <c r="AB159" i="58" s="1"/>
  <c r="AB19" i="44" s="1"/>
  <c r="K4" i="52"/>
  <c r="P30" i="52"/>
  <c r="P6" i="52" s="1"/>
  <c r="AB128" i="2"/>
  <c r="AB127" i="2" s="1"/>
  <c r="AB4" i="55"/>
  <c r="P30" i="54"/>
  <c r="P6" i="54" s="1"/>
  <c r="P66" i="52"/>
  <c r="F4" i="52"/>
  <c r="F160" i="52"/>
  <c r="F159" i="52" s="1"/>
  <c r="AB135" i="3"/>
  <c r="D161" i="52"/>
  <c r="C161" i="52" s="1"/>
  <c r="P161" i="52" s="1"/>
  <c r="C66" i="52"/>
  <c r="M160" i="52"/>
  <c r="M159" i="52" s="1"/>
  <c r="M4" i="52"/>
  <c r="D4" i="52"/>
  <c r="C4" i="52" s="1"/>
  <c r="D160" i="52"/>
  <c r="C6" i="52"/>
  <c r="C135" i="52"/>
  <c r="P135" i="52" s="1"/>
  <c r="P134" i="52" s="1"/>
  <c r="D134" i="52"/>
  <c r="C134" i="52" s="1"/>
  <c r="D128" i="52"/>
  <c r="P128" i="52"/>
  <c r="AC161" i="55"/>
  <c r="AE66" i="55"/>
  <c r="AC30" i="55"/>
  <c r="AE34" i="55"/>
  <c r="AC49" i="3"/>
  <c r="AE51" i="3"/>
  <c r="N4" i="54"/>
  <c r="N160" i="54"/>
  <c r="N159" i="54" s="1"/>
  <c r="AC30" i="57"/>
  <c r="AE34" i="57"/>
  <c r="AC160" i="1"/>
  <c r="AC4" i="1"/>
  <c r="AE6" i="1"/>
  <c r="AC160" i="5"/>
  <c r="AE6" i="5"/>
  <c r="AC161" i="56"/>
  <c r="AE66" i="56"/>
  <c r="AC52" i="3"/>
  <c r="AE55" i="3"/>
  <c r="AE31" i="3"/>
  <c r="AC135" i="57"/>
  <c r="AC66" i="57"/>
  <c r="AE67" i="57"/>
  <c r="AC79" i="2"/>
  <c r="AE80" i="2"/>
  <c r="AC129" i="2"/>
  <c r="AE129" i="2" s="1"/>
  <c r="AE7" i="2"/>
  <c r="AE129" i="1"/>
  <c r="C66" i="54"/>
  <c r="D161" i="54"/>
  <c r="C161" i="54" s="1"/>
  <c r="P161" i="54" s="1"/>
  <c r="AE34" i="56"/>
  <c r="AC30" i="56"/>
  <c r="AC30" i="2"/>
  <c r="AE34" i="2"/>
  <c r="AC7" i="3"/>
  <c r="AE13" i="3"/>
  <c r="AC136" i="5"/>
  <c r="AE79" i="5"/>
  <c r="AE136" i="56"/>
  <c r="AC134" i="56"/>
  <c r="AC16" i="3"/>
  <c r="AE17" i="3"/>
  <c r="AC132" i="2"/>
  <c r="AE132" i="2" s="1"/>
  <c r="AE52" i="2"/>
  <c r="AC131" i="1"/>
  <c r="AE131" i="1" s="1"/>
  <c r="AE30" i="1"/>
  <c r="P66" i="54"/>
  <c r="AE129" i="58"/>
  <c r="AC131" i="58"/>
  <c r="AE131" i="58" s="1"/>
  <c r="AE30" i="58"/>
  <c r="AC128" i="5"/>
  <c r="AE129" i="5"/>
  <c r="AC68" i="3"/>
  <c r="AE69" i="3"/>
  <c r="AC6" i="58"/>
  <c r="AE136" i="55"/>
  <c r="AC134" i="55"/>
  <c r="AC90" i="3"/>
  <c r="AE93" i="3"/>
  <c r="AC135" i="5"/>
  <c r="AE135" i="5" s="1"/>
  <c r="AC66" i="5"/>
  <c r="AC4" i="5" s="1"/>
  <c r="AE67" i="5"/>
  <c r="AC80" i="3"/>
  <c r="AE83" i="3"/>
  <c r="C30" i="54"/>
  <c r="D131" i="54"/>
  <c r="D6" i="54"/>
  <c r="AC130" i="2"/>
  <c r="AE130" i="2" s="1"/>
  <c r="AE16" i="2"/>
  <c r="AE129" i="55"/>
  <c r="C135" i="54"/>
  <c r="P135" i="54" s="1"/>
  <c r="P134" i="54" s="1"/>
  <c r="D134" i="54"/>
  <c r="C134" i="54" s="1"/>
  <c r="AC2" i="1"/>
  <c r="AC2" i="5"/>
  <c r="AE35" i="3" l="1"/>
  <c r="AB160" i="2"/>
  <c r="AB159" i="2" s="1"/>
  <c r="AB4" i="44" s="1"/>
  <c r="AC34" i="3"/>
  <c r="AE34" i="3" s="1"/>
  <c r="AB4" i="2"/>
  <c r="P4" i="54"/>
  <c r="AB4" i="5"/>
  <c r="AB160" i="5"/>
  <c r="AB159" i="5" s="1"/>
  <c r="AB5" i="44" s="1"/>
  <c r="AB134" i="3"/>
  <c r="AB66" i="3"/>
  <c r="AE90" i="3"/>
  <c r="AE49" i="3"/>
  <c r="AB30" i="3"/>
  <c r="P127" i="52"/>
  <c r="P4" i="52"/>
  <c r="P2" i="52" s="1"/>
  <c r="AC128" i="58"/>
  <c r="AE128" i="58" s="1"/>
  <c r="C128" i="52"/>
  <c r="D127" i="52"/>
  <c r="C127" i="52" s="1"/>
  <c r="C160" i="52"/>
  <c r="P160" i="52" s="1"/>
  <c r="P159" i="52" s="1"/>
  <c r="D159" i="52"/>
  <c r="C159" i="52" s="1"/>
  <c r="AE4" i="5"/>
  <c r="AC130" i="3"/>
  <c r="AE130" i="3" s="1"/>
  <c r="AE16" i="3"/>
  <c r="AC134" i="5"/>
  <c r="AE134" i="5" s="1"/>
  <c r="AE136" i="5"/>
  <c r="AC131" i="2"/>
  <c r="AE30" i="2"/>
  <c r="AC128" i="1"/>
  <c r="AC134" i="57"/>
  <c r="AE135" i="57"/>
  <c r="AC132" i="3"/>
  <c r="AE132" i="3" s="1"/>
  <c r="AE52" i="3"/>
  <c r="AC159" i="1"/>
  <c r="AE160" i="1"/>
  <c r="AC131" i="55"/>
  <c r="AE30" i="55"/>
  <c r="AC6" i="55"/>
  <c r="AC79" i="3"/>
  <c r="AE80" i="3"/>
  <c r="AE134" i="56"/>
  <c r="AC136" i="2"/>
  <c r="AE79" i="2"/>
  <c r="AC66" i="2"/>
  <c r="AE160" i="5"/>
  <c r="C6" i="54"/>
  <c r="D4" i="54"/>
  <c r="C4" i="54" s="1"/>
  <c r="D160" i="54"/>
  <c r="AE128" i="5"/>
  <c r="AC129" i="3"/>
  <c r="AE129" i="3" s="1"/>
  <c r="AE7" i="3"/>
  <c r="AC6" i="2"/>
  <c r="AE161" i="56"/>
  <c r="AC131" i="57"/>
  <c r="AE30" i="57"/>
  <c r="AC6" i="57"/>
  <c r="AE161" i="55"/>
  <c r="AC160" i="58"/>
  <c r="AC4" i="58"/>
  <c r="AE4" i="58" s="1"/>
  <c r="AE6" i="58"/>
  <c r="C131" i="54"/>
  <c r="P131" i="54" s="1"/>
  <c r="P128" i="54" s="1"/>
  <c r="P127" i="54" s="1"/>
  <c r="D128" i="54"/>
  <c r="AC161" i="5"/>
  <c r="AE161" i="5" s="1"/>
  <c r="AE66" i="5"/>
  <c r="AE134" i="55"/>
  <c r="AC67" i="3"/>
  <c r="AE68" i="3"/>
  <c r="AC131" i="56"/>
  <c r="AE30" i="56"/>
  <c r="AC6" i="56"/>
  <c r="AC161" i="57"/>
  <c r="AE66" i="57"/>
  <c r="AE4" i="1"/>
  <c r="AB2" i="5"/>
  <c r="AB2" i="2"/>
  <c r="AC30" i="3" l="1"/>
  <c r="AC6" i="3" s="1"/>
  <c r="AB6" i="3"/>
  <c r="AB161" i="3"/>
  <c r="AB11" i="44"/>
  <c r="AC127" i="5"/>
  <c r="AE127" i="5" s="1"/>
  <c r="AB4" i="3"/>
  <c r="P2" i="54"/>
  <c r="AB160" i="3"/>
  <c r="AB131" i="3"/>
  <c r="AB128" i="3" s="1"/>
  <c r="AB127" i="3" s="1"/>
  <c r="AC127" i="58"/>
  <c r="AE127" i="58" s="1"/>
  <c r="C128" i="54"/>
  <c r="D127" i="54"/>
  <c r="C127" i="54" s="1"/>
  <c r="AE160" i="58"/>
  <c r="AC159" i="58"/>
  <c r="AC160" i="57"/>
  <c r="AE160" i="57" s="1"/>
  <c r="AC4" i="57"/>
  <c r="AE4" i="57" s="1"/>
  <c r="AE6" i="57"/>
  <c r="C160" i="54"/>
  <c r="P160" i="54" s="1"/>
  <c r="P159" i="54" s="1"/>
  <c r="D159" i="54"/>
  <c r="C159" i="54" s="1"/>
  <c r="AC159" i="5"/>
  <c r="AE131" i="55"/>
  <c r="AC128" i="55"/>
  <c r="AE30" i="3"/>
  <c r="AC161" i="2"/>
  <c r="AE161" i="2" s="1"/>
  <c r="AE66" i="2"/>
  <c r="AC136" i="3"/>
  <c r="AE136" i="3" s="1"/>
  <c r="AE79" i="3"/>
  <c r="AC128" i="2"/>
  <c r="AE131" i="2"/>
  <c r="AE161" i="57"/>
  <c r="AE131" i="57"/>
  <c r="AC128" i="57"/>
  <c r="AE128" i="57" s="1"/>
  <c r="AC4" i="2"/>
  <c r="AC160" i="2"/>
  <c r="AE6" i="2"/>
  <c r="AC160" i="55"/>
  <c r="AC4" i="55"/>
  <c r="AE4" i="55" s="1"/>
  <c r="AE6" i="55"/>
  <c r="AC6" i="44"/>
  <c r="AE159" i="1"/>
  <c r="AE134" i="57"/>
  <c r="AC128" i="56"/>
  <c r="AE131" i="56"/>
  <c r="AC160" i="56"/>
  <c r="AC4" i="56"/>
  <c r="AE4" i="56" s="1"/>
  <c r="AE6" i="56"/>
  <c r="AC66" i="3"/>
  <c r="AC135" i="3"/>
  <c r="AE67" i="3"/>
  <c r="AE136" i="2"/>
  <c r="AC134" i="2"/>
  <c r="AE134" i="2" s="1"/>
  <c r="AE128" i="1"/>
  <c r="AC127" i="1"/>
  <c r="AE127" i="1" s="1"/>
  <c r="AC2" i="2"/>
  <c r="AB2" i="3"/>
  <c r="AC131" i="3" l="1"/>
  <c r="AE131" i="3" s="1"/>
  <c r="AB159" i="3"/>
  <c r="AB12" i="44" s="1"/>
  <c r="AE6" i="3"/>
  <c r="AC160" i="3"/>
  <c r="AE6" i="44"/>
  <c r="AC159" i="57"/>
  <c r="AC18" i="44" s="1"/>
  <c r="AE160" i="55"/>
  <c r="AC159" i="55"/>
  <c r="AC134" i="3"/>
  <c r="AE134" i="3" s="1"/>
  <c r="AE135" i="3"/>
  <c r="AE160" i="56"/>
  <c r="AC159" i="56"/>
  <c r="AC127" i="57"/>
  <c r="AE127" i="57" s="1"/>
  <c r="AE4" i="2"/>
  <c r="AC128" i="3"/>
  <c r="AC19" i="44"/>
  <c r="AE159" i="58"/>
  <c r="AC161" i="3"/>
  <c r="AE160" i="3" s="1"/>
  <c r="AE66" i="3"/>
  <c r="AE128" i="55"/>
  <c r="AC127" i="55"/>
  <c r="AE127" i="55" s="1"/>
  <c r="AE128" i="56"/>
  <c r="AC127" i="56"/>
  <c r="AE127" i="56" s="1"/>
  <c r="AC127" i="2"/>
  <c r="AE127" i="2" s="1"/>
  <c r="AE128" i="2"/>
  <c r="AC4" i="3"/>
  <c r="AC159" i="2"/>
  <c r="AE160" i="2"/>
  <c r="AC5" i="44"/>
  <c r="AE159" i="5"/>
  <c r="AE159" i="3"/>
  <c r="AC2" i="3"/>
  <c r="AE19" i="44" l="1"/>
  <c r="AE18" i="44"/>
  <c r="AE5" i="44"/>
  <c r="AE159" i="57"/>
  <c r="AC127" i="3"/>
  <c r="AE127" i="3" s="1"/>
  <c r="AE128" i="3"/>
  <c r="AC159" i="3"/>
  <c r="AC4" i="44"/>
  <c r="AE159" i="2"/>
  <c r="AC17" i="44"/>
  <c r="AE159" i="56"/>
  <c r="AC16" i="44"/>
  <c r="AE159" i="55"/>
  <c r="AE4" i="3"/>
  <c r="AE16" i="44" l="1"/>
  <c r="AC20" i="44"/>
  <c r="AD16" i="44" s="1"/>
  <c r="AE17" i="44"/>
  <c r="AC11" i="44"/>
  <c r="AE4" i="44"/>
  <c r="AD17" i="44" l="1"/>
  <c r="AD19" i="44"/>
  <c r="AD18" i="44"/>
  <c r="AC12" i="44"/>
  <c r="AE11" i="44"/>
  <c r="M75" i="15" l="1"/>
  <c r="M76" i="15"/>
  <c r="M71" i="15"/>
  <c r="M70" i="15"/>
  <c r="T76" i="57" l="1"/>
  <c r="T71" i="57"/>
  <c r="M69" i="15"/>
  <c r="T70" i="57"/>
  <c r="T75" i="57"/>
  <c r="M74" i="15"/>
  <c r="T74" i="57" l="1"/>
  <c r="T69" i="57"/>
  <c r="T68" i="57" s="1"/>
  <c r="T67" i="57" s="1"/>
  <c r="M68" i="15"/>
  <c r="M67" i="15" s="1"/>
  <c r="M135" i="15" s="1"/>
  <c r="M134" i="15" s="1"/>
  <c r="T135" i="57" l="1"/>
  <c r="T134" i="57" s="1"/>
  <c r="T66" i="57"/>
  <c r="T161" i="57" s="1"/>
  <c r="M66" i="15"/>
  <c r="M161" i="15" s="1"/>
  <c r="K58" i="15"/>
  <c r="L14" i="15"/>
  <c r="M14" i="15"/>
  <c r="K14" i="15"/>
  <c r="L9" i="15" l="1"/>
  <c r="L29" i="15"/>
  <c r="M25" i="15"/>
  <c r="M22" i="15"/>
  <c r="K12" i="15"/>
  <c r="M29" i="15"/>
  <c r="M20" i="15"/>
  <c r="L20" i="15"/>
  <c r="L25" i="15"/>
  <c r="L19" i="15"/>
  <c r="K22" i="15"/>
  <c r="M17" i="15"/>
  <c r="M54" i="15"/>
  <c r="K54" i="15"/>
  <c r="M12" i="15"/>
  <c r="T14" i="57"/>
  <c r="M53" i="15"/>
  <c r="L53" i="15"/>
  <c r="K17" i="15"/>
  <c r="L21" i="15"/>
  <c r="K21" i="15"/>
  <c r="K25" i="15"/>
  <c r="K20" i="15"/>
  <c r="K19" i="15"/>
  <c r="L22" i="15"/>
  <c r="L54" i="15"/>
  <c r="M19" i="15"/>
  <c r="M58" i="15"/>
  <c r="L58" i="15"/>
  <c r="K29" i="15"/>
  <c r="L12" i="15"/>
  <c r="M9" i="15"/>
  <c r="T14" i="55"/>
  <c r="K9" i="15"/>
  <c r="K53" i="15"/>
  <c r="L17" i="15"/>
  <c r="M21" i="15"/>
  <c r="T14" i="56"/>
  <c r="T58" i="55"/>
  <c r="T55" i="55" s="1"/>
  <c r="K55" i="15"/>
  <c r="T21" i="57" l="1"/>
  <c r="T29" i="55"/>
  <c r="T54" i="56"/>
  <c r="T25" i="55"/>
  <c r="T54" i="55"/>
  <c r="T19" i="56"/>
  <c r="T29" i="57"/>
  <c r="T29" i="56"/>
  <c r="T53" i="57"/>
  <c r="T54" i="57"/>
  <c r="T25" i="56"/>
  <c r="T12" i="55"/>
  <c r="T22" i="56"/>
  <c r="T19" i="55"/>
  <c r="T21" i="56"/>
  <c r="T20" i="56"/>
  <c r="T22" i="57"/>
  <c r="T21" i="55"/>
  <c r="T53" i="55"/>
  <c r="T12" i="56"/>
  <c r="T19" i="57"/>
  <c r="T20" i="55"/>
  <c r="T12" i="57"/>
  <c r="T22" i="55"/>
  <c r="T20" i="57"/>
  <c r="T25" i="57"/>
  <c r="K52" i="15"/>
  <c r="K132" i="15" s="1"/>
  <c r="T17" i="56"/>
  <c r="L16" i="15"/>
  <c r="L130" i="15" s="1"/>
  <c r="K8" i="15"/>
  <c r="T9" i="55"/>
  <c r="T8" i="55" s="1"/>
  <c r="T9" i="57"/>
  <c r="T8" i="57" s="1"/>
  <c r="M8" i="15"/>
  <c r="T58" i="56"/>
  <c r="T55" i="56" s="1"/>
  <c r="L55" i="15"/>
  <c r="L52" i="15" s="1"/>
  <c r="L132" i="15" s="1"/>
  <c r="T58" i="57"/>
  <c r="T55" i="57" s="1"/>
  <c r="T52" i="57" s="1"/>
  <c r="T132" i="57" s="1"/>
  <c r="M55" i="15"/>
  <c r="M52" i="15" s="1"/>
  <c r="M132" i="15" s="1"/>
  <c r="K16" i="15"/>
  <c r="K130" i="15" s="1"/>
  <c r="T17" i="55"/>
  <c r="T53" i="56"/>
  <c r="T17" i="57"/>
  <c r="M16" i="15"/>
  <c r="M130" i="15" s="1"/>
  <c r="T9" i="56"/>
  <c r="T8" i="56" s="1"/>
  <c r="L8" i="15"/>
  <c r="K15" i="15"/>
  <c r="M15" i="15"/>
  <c r="L15" i="15"/>
  <c r="T52" i="55"/>
  <c r="T132" i="55" s="1"/>
  <c r="T16" i="56" l="1"/>
  <c r="T130" i="56" s="1"/>
  <c r="T16" i="57"/>
  <c r="T130" i="57" s="1"/>
  <c r="T16" i="55"/>
  <c r="T130" i="55" s="1"/>
  <c r="M114" i="15"/>
  <c r="T52" i="56"/>
  <c r="T132" i="56" s="1"/>
  <c r="L114" i="15"/>
  <c r="K114" i="15"/>
  <c r="T15" i="56"/>
  <c r="T13" i="56" s="1"/>
  <c r="T7" i="56" s="1"/>
  <c r="L13" i="15"/>
  <c r="L7" i="15" s="1"/>
  <c r="T15" i="57"/>
  <c r="T13" i="57" s="1"/>
  <c r="T7" i="57" s="1"/>
  <c r="M13" i="15"/>
  <c r="M7" i="15" s="1"/>
  <c r="T15" i="55"/>
  <c r="T13" i="55" s="1"/>
  <c r="T7" i="55" s="1"/>
  <c r="K13" i="15"/>
  <c r="K7" i="15" s="1"/>
  <c r="T129" i="55" l="1"/>
  <c r="T129" i="57"/>
  <c r="T129" i="56"/>
  <c r="K45" i="15"/>
  <c r="L45" i="15"/>
  <c r="M129" i="15"/>
  <c r="K129" i="15"/>
  <c r="K146" i="15"/>
  <c r="T114" i="55"/>
  <c r="L146" i="15"/>
  <c r="T114" i="56"/>
  <c r="M146" i="15"/>
  <c r="T114" i="57"/>
  <c r="M45" i="15"/>
  <c r="L129" i="15"/>
  <c r="T45" i="57" l="1"/>
  <c r="T45" i="56"/>
  <c r="T45" i="55"/>
  <c r="T146" i="57"/>
  <c r="T167" i="57"/>
  <c r="T146" i="56"/>
  <c r="T167" i="56"/>
  <c r="T146" i="55"/>
  <c r="T167" i="55"/>
  <c r="K48" i="15" l="1"/>
  <c r="L48" i="15"/>
  <c r="M48" i="15"/>
  <c r="M46" i="15" l="1"/>
  <c r="T48" i="57"/>
  <c r="T46" i="57" s="1"/>
  <c r="T48" i="55"/>
  <c r="T46" i="55" s="1"/>
  <c r="K46" i="15"/>
  <c r="L46" i="15"/>
  <c r="T48" i="56"/>
  <c r="T46" i="56" s="1"/>
  <c r="M113" i="15" l="1"/>
  <c r="L113" i="15"/>
  <c r="K113" i="15"/>
  <c r="M36" i="15" l="1"/>
  <c r="L36" i="15"/>
  <c r="K33" i="15"/>
  <c r="L33" i="15"/>
  <c r="K36" i="15"/>
  <c r="K145" i="15"/>
  <c r="K144" i="15" s="1"/>
  <c r="T113" i="55"/>
  <c r="K112" i="15"/>
  <c r="L145" i="15"/>
  <c r="L144" i="15" s="1"/>
  <c r="T113" i="56"/>
  <c r="L112" i="15"/>
  <c r="M145" i="15"/>
  <c r="M144" i="15" s="1"/>
  <c r="T113" i="57"/>
  <c r="M112" i="15"/>
  <c r="M33" i="15"/>
  <c r="K41" i="15"/>
  <c r="L41" i="15"/>
  <c r="M41" i="15"/>
  <c r="T41" i="55" l="1"/>
  <c r="T41" i="57"/>
  <c r="T41" i="56"/>
  <c r="T145" i="57"/>
  <c r="T144" i="57" s="1"/>
  <c r="T112" i="57"/>
  <c r="T166" i="57"/>
  <c r="T165" i="57" s="1"/>
  <c r="T145" i="55"/>
  <c r="T144" i="55" s="1"/>
  <c r="T112" i="55"/>
  <c r="T166" i="55"/>
  <c r="T165" i="55" s="1"/>
  <c r="K35" i="15"/>
  <c r="K34" i="15" s="1"/>
  <c r="T36" i="55"/>
  <c r="T35" i="55" s="1"/>
  <c r="T33" i="56"/>
  <c r="T31" i="56" s="1"/>
  <c r="L31" i="15"/>
  <c r="K31" i="15"/>
  <c r="T33" i="55"/>
  <c r="T31" i="55" s="1"/>
  <c r="T36" i="56"/>
  <c r="T35" i="56" s="1"/>
  <c r="L35" i="15"/>
  <c r="L34" i="15" s="1"/>
  <c r="M35" i="15"/>
  <c r="M34" i="15" s="1"/>
  <c r="T36" i="57"/>
  <c r="T35" i="57" s="1"/>
  <c r="M31" i="15"/>
  <c r="T33" i="57"/>
  <c r="T31" i="57" s="1"/>
  <c r="T166" i="56"/>
  <c r="T165" i="56" s="1"/>
  <c r="T112" i="56"/>
  <c r="T145" i="56"/>
  <c r="T144" i="56" s="1"/>
  <c r="T34" i="55" l="1"/>
  <c r="L30" i="15"/>
  <c r="T34" i="57"/>
  <c r="T34" i="56"/>
  <c r="T30" i="56" s="1"/>
  <c r="T131" i="56" s="1"/>
  <c r="T128" i="56" s="1"/>
  <c r="T127" i="56" s="1"/>
  <c r="K30" i="15"/>
  <c r="K131" i="15" s="1"/>
  <c r="K128" i="15" s="1"/>
  <c r="K127" i="15" s="1"/>
  <c r="T30" i="55"/>
  <c r="T131" i="55" s="1"/>
  <c r="T128" i="55" s="1"/>
  <c r="T127" i="55" s="1"/>
  <c r="M30" i="15"/>
  <c r="M6" i="15" s="1"/>
  <c r="T30" i="57"/>
  <c r="L131" i="15"/>
  <c r="L128" i="15" s="1"/>
  <c r="L127" i="15" s="1"/>
  <c r="L6" i="15"/>
  <c r="T6" i="56" l="1"/>
  <c r="T160" i="56" s="1"/>
  <c r="T159" i="56" s="1"/>
  <c r="T17" i="44" s="1"/>
  <c r="T6" i="55"/>
  <c r="T4" i="55" s="1"/>
  <c r="K6" i="15"/>
  <c r="K4" i="15" s="1"/>
  <c r="M131" i="15"/>
  <c r="M128" i="15" s="1"/>
  <c r="M127" i="15" s="1"/>
  <c r="M4" i="15"/>
  <c r="M160" i="15"/>
  <c r="M159" i="15" s="1"/>
  <c r="L4" i="15"/>
  <c r="L160" i="15"/>
  <c r="L159" i="15" s="1"/>
  <c r="T131" i="57"/>
  <c r="T128" i="57" s="1"/>
  <c r="T127" i="57" s="1"/>
  <c r="T6" i="57"/>
  <c r="N48" i="15"/>
  <c r="N58" i="15"/>
  <c r="T4" i="56" l="1"/>
  <c r="T160" i="55"/>
  <c r="T159" i="55" s="1"/>
  <c r="T16" i="44" s="1"/>
  <c r="K160" i="15"/>
  <c r="K159" i="15" s="1"/>
  <c r="N20" i="15"/>
  <c r="N29" i="15"/>
  <c r="N36" i="15"/>
  <c r="T48" i="58"/>
  <c r="T46" i="58" s="1"/>
  <c r="N46" i="15"/>
  <c r="T4" i="57"/>
  <c r="T160" i="57"/>
  <c r="T159" i="57" s="1"/>
  <c r="T18" i="44" s="1"/>
  <c r="N54" i="15"/>
  <c r="T58" i="58"/>
  <c r="T55" i="58" s="1"/>
  <c r="N55" i="15"/>
  <c r="N15" i="15"/>
  <c r="N33" i="15"/>
  <c r="N14" i="15"/>
  <c r="N9" i="15"/>
  <c r="T54" i="58" l="1"/>
  <c r="T15" i="58"/>
  <c r="T20" i="58"/>
  <c r="T29" i="58"/>
  <c r="N17" i="15"/>
  <c r="T14" i="58"/>
  <c r="T13" i="58" s="1"/>
  <c r="N13" i="15"/>
  <c r="N113" i="15"/>
  <c r="N21" i="15"/>
  <c r="N25" i="15"/>
  <c r="N12" i="15"/>
  <c r="T36" i="58"/>
  <c r="T35" i="58" s="1"/>
  <c r="N35" i="15"/>
  <c r="N45" i="15"/>
  <c r="T9" i="58"/>
  <c r="T8" i="58" s="1"/>
  <c r="N8" i="15"/>
  <c r="N31" i="15"/>
  <c r="T33" i="58"/>
  <c r="T31" i="58" s="1"/>
  <c r="N19" i="15"/>
  <c r="N114" i="15"/>
  <c r="N41" i="15"/>
  <c r="N22" i="15"/>
  <c r="T45" i="58" l="1"/>
  <c r="T22" i="58"/>
  <c r="T21" i="58"/>
  <c r="T25" i="58"/>
  <c r="T41" i="58"/>
  <c r="T19" i="58"/>
  <c r="T12" i="58"/>
  <c r="T7" i="58" s="1"/>
  <c r="T129" i="58" s="1"/>
  <c r="N7" i="15"/>
  <c r="N129" i="15" s="1"/>
  <c r="N34" i="15"/>
  <c r="N30" i="15" s="1"/>
  <c r="N131" i="15" s="1"/>
  <c r="N53" i="15"/>
  <c r="N145" i="15"/>
  <c r="T113" i="58"/>
  <c r="N112" i="15"/>
  <c r="N16" i="15"/>
  <c r="N130" i="15" s="1"/>
  <c r="T17" i="58"/>
  <c r="N146" i="15"/>
  <c r="T114" i="58"/>
  <c r="T34" i="58"/>
  <c r="T30" i="58" l="1"/>
  <c r="T131" i="58" s="1"/>
  <c r="T16" i="58"/>
  <c r="T130" i="58" s="1"/>
  <c r="T146" i="58"/>
  <c r="T167" i="58"/>
  <c r="N144" i="15"/>
  <c r="T145" i="58"/>
  <c r="T166" i="58"/>
  <c r="T112" i="58"/>
  <c r="T53" i="58"/>
  <c r="T52" i="58" s="1"/>
  <c r="T132" i="58" s="1"/>
  <c r="N52" i="15"/>
  <c r="N132" i="15" s="1"/>
  <c r="N128" i="15" s="1"/>
  <c r="N127" i="15" s="1"/>
  <c r="T128" i="58" l="1"/>
  <c r="T127" i="58" s="1"/>
  <c r="T165" i="58"/>
  <c r="T144" i="58"/>
  <c r="N6" i="15"/>
  <c r="T6" i="58"/>
  <c r="T4" i="58" l="1"/>
  <c r="T160" i="58"/>
  <c r="T159" i="58" s="1"/>
  <c r="T19" i="44" s="1"/>
  <c r="N160" i="15"/>
  <c r="N159" i="15" s="1"/>
  <c r="N4" i="15"/>
  <c r="M113" i="14" l="1"/>
  <c r="L113" i="14"/>
  <c r="K113" i="14"/>
  <c r="K145" i="14" l="1"/>
  <c r="S113" i="55"/>
  <c r="L145" i="14"/>
  <c r="S113" i="56"/>
  <c r="M145" i="14"/>
  <c r="S113" i="57"/>
  <c r="S166" i="57" l="1"/>
  <c r="S145" i="57"/>
  <c r="S166" i="55"/>
  <c r="S145" i="55"/>
  <c r="S145" i="56"/>
  <c r="S166" i="56"/>
  <c r="M33" i="14" l="1"/>
  <c r="K33" i="14"/>
  <c r="L33" i="14"/>
  <c r="M41" i="14" l="1"/>
  <c r="K36" i="14"/>
  <c r="K48" i="14"/>
  <c r="K41" i="14"/>
  <c r="M45" i="14"/>
  <c r="L31" i="14"/>
  <c r="S33" i="56"/>
  <c r="S31" i="56" s="1"/>
  <c r="S33" i="55"/>
  <c r="S31" i="55" s="1"/>
  <c r="K31" i="14"/>
  <c r="M31" i="14"/>
  <c r="S33" i="57"/>
  <c r="S31" i="57" s="1"/>
  <c r="L41" i="14"/>
  <c r="M36" i="14"/>
  <c r="L36" i="14"/>
  <c r="L48" i="14"/>
  <c r="M48" i="14"/>
  <c r="L45" i="14"/>
  <c r="K45" i="14"/>
  <c r="S45" i="55" l="1"/>
  <c r="S45" i="57"/>
  <c r="S41" i="57"/>
  <c r="S45" i="56"/>
  <c r="S41" i="56"/>
  <c r="S41" i="55"/>
  <c r="S36" i="57"/>
  <c r="S35" i="57" s="1"/>
  <c r="M35" i="14"/>
  <c r="M34" i="14" s="1"/>
  <c r="K114" i="14"/>
  <c r="K46" i="14"/>
  <c r="S48" i="55"/>
  <c r="S46" i="55" s="1"/>
  <c r="S36" i="55"/>
  <c r="S35" i="55" s="1"/>
  <c r="S34" i="55" s="1"/>
  <c r="K35" i="14"/>
  <c r="K34" i="14" s="1"/>
  <c r="L114" i="14"/>
  <c r="M114" i="14"/>
  <c r="M46" i="14"/>
  <c r="M30" i="14" s="1"/>
  <c r="M131" i="14" s="1"/>
  <c r="S48" i="57"/>
  <c r="S46" i="57" s="1"/>
  <c r="L46" i="14"/>
  <c r="S48" i="56"/>
  <c r="S46" i="56" s="1"/>
  <c r="L35" i="14"/>
  <c r="L34" i="14" s="1"/>
  <c r="L30" i="14" s="1"/>
  <c r="L131" i="14" s="1"/>
  <c r="S36" i="56"/>
  <c r="S35" i="56" s="1"/>
  <c r="S34" i="56" l="1"/>
  <c r="S30" i="56" s="1"/>
  <c r="S131" i="56" s="1"/>
  <c r="S34" i="57"/>
  <c r="S30" i="57" s="1"/>
  <c r="S131" i="57" s="1"/>
  <c r="K30" i="14"/>
  <c r="K131" i="14" s="1"/>
  <c r="S30" i="55"/>
  <c r="S131" i="55" s="1"/>
  <c r="M146" i="14"/>
  <c r="M144" i="14" s="1"/>
  <c r="S114" i="57"/>
  <c r="M112" i="14"/>
  <c r="L146" i="14"/>
  <c r="L144" i="14" s="1"/>
  <c r="S114" i="56"/>
  <c r="L112" i="14"/>
  <c r="K146" i="14"/>
  <c r="K144" i="14" s="1"/>
  <c r="S114" i="55"/>
  <c r="K112" i="14"/>
  <c r="M14" i="14"/>
  <c r="K14" i="14"/>
  <c r="L14" i="14"/>
  <c r="M17" i="14" l="1"/>
  <c r="K54" i="14"/>
  <c r="L19" i="14"/>
  <c r="K29" i="14"/>
  <c r="M21" i="14"/>
  <c r="L54" i="14"/>
  <c r="M20" i="14"/>
  <c r="M25" i="14"/>
  <c r="L9" i="14"/>
  <c r="L21" i="14"/>
  <c r="K17" i="14"/>
  <c r="K19" i="14"/>
  <c r="L29" i="14"/>
  <c r="M22" i="14"/>
  <c r="S14" i="56"/>
  <c r="K9" i="14"/>
  <c r="S14" i="57"/>
  <c r="M12" i="14"/>
  <c r="M53" i="14"/>
  <c r="S167" i="55"/>
  <c r="S165" i="55" s="1"/>
  <c r="S146" i="55"/>
  <c r="S144" i="55" s="1"/>
  <c r="S112" i="55"/>
  <c r="S146" i="56"/>
  <c r="S144" i="56" s="1"/>
  <c r="S167" i="56"/>
  <c r="S165" i="56" s="1"/>
  <c r="S112" i="56"/>
  <c r="M58" i="14"/>
  <c r="L22" i="14"/>
  <c r="K12" i="14"/>
  <c r="K20" i="14"/>
  <c r="L25" i="14"/>
  <c r="M19" i="14"/>
  <c r="M29" i="14"/>
  <c r="L58" i="14"/>
  <c r="K22" i="14"/>
  <c r="L53" i="14"/>
  <c r="L20" i="14"/>
  <c r="K25" i="14"/>
  <c r="K58" i="14"/>
  <c r="K21" i="14"/>
  <c r="L17" i="14"/>
  <c r="M9" i="14"/>
  <c r="S14" i="55"/>
  <c r="L12" i="14"/>
  <c r="K53" i="14"/>
  <c r="M54" i="14"/>
  <c r="S167" i="57"/>
  <c r="S165" i="57" s="1"/>
  <c r="S146" i="57"/>
  <c r="S144" i="57" s="1"/>
  <c r="S112" i="57"/>
  <c r="S20" i="56" l="1"/>
  <c r="S29" i="57"/>
  <c r="S12" i="55"/>
  <c r="S19" i="55"/>
  <c r="S25" i="57"/>
  <c r="S29" i="55"/>
  <c r="S12" i="56"/>
  <c r="S19" i="57"/>
  <c r="S22" i="56"/>
  <c r="S53" i="57"/>
  <c r="S20" i="57"/>
  <c r="S19" i="56"/>
  <c r="S22" i="55"/>
  <c r="S25" i="56"/>
  <c r="S12" i="57"/>
  <c r="S22" i="57"/>
  <c r="S21" i="56"/>
  <c r="S54" i="56"/>
  <c r="S54" i="55"/>
  <c r="S21" i="55"/>
  <c r="S54" i="57"/>
  <c r="S25" i="55"/>
  <c r="S20" i="55"/>
  <c r="S29" i="56"/>
  <c r="S21" i="57"/>
  <c r="L15" i="14"/>
  <c r="S53" i="55"/>
  <c r="S9" i="57"/>
  <c r="S8" i="57" s="1"/>
  <c r="M8" i="14"/>
  <c r="S17" i="56"/>
  <c r="L16" i="14"/>
  <c r="L130" i="14" s="1"/>
  <c r="K55" i="14"/>
  <c r="K52" i="14" s="1"/>
  <c r="K132" i="14" s="1"/>
  <c r="S58" i="55"/>
  <c r="S55" i="55" s="1"/>
  <c r="S53" i="56"/>
  <c r="S58" i="56"/>
  <c r="S55" i="56" s="1"/>
  <c r="L55" i="14"/>
  <c r="L52" i="14" s="1"/>
  <c r="L132" i="14" s="1"/>
  <c r="S58" i="57"/>
  <c r="S55" i="57" s="1"/>
  <c r="M55" i="14"/>
  <c r="M52" i="14" s="1"/>
  <c r="M132" i="14" s="1"/>
  <c r="S9" i="55"/>
  <c r="S8" i="55" s="1"/>
  <c r="K8" i="14"/>
  <c r="S17" i="55"/>
  <c r="K16" i="14"/>
  <c r="K130" i="14" s="1"/>
  <c r="S9" i="56"/>
  <c r="S8" i="56" s="1"/>
  <c r="L8" i="14"/>
  <c r="S17" i="57"/>
  <c r="M16" i="14"/>
  <c r="M130" i="14" s="1"/>
  <c r="K15" i="14"/>
  <c r="M15" i="14"/>
  <c r="S52" i="55" l="1"/>
  <c r="S132" i="55" s="1"/>
  <c r="S16" i="57"/>
  <c r="S130" i="57" s="1"/>
  <c r="S16" i="55"/>
  <c r="S130" i="55" s="1"/>
  <c r="S52" i="57"/>
  <c r="S132" i="57" s="1"/>
  <c r="S16" i="56"/>
  <c r="S130" i="56" s="1"/>
  <c r="S52" i="56"/>
  <c r="S132" i="56" s="1"/>
  <c r="S15" i="57"/>
  <c r="S13" i="57" s="1"/>
  <c r="S7" i="57" s="1"/>
  <c r="M13" i="14"/>
  <c r="M7" i="14" s="1"/>
  <c r="S15" i="55"/>
  <c r="S13" i="55" s="1"/>
  <c r="S7" i="55" s="1"/>
  <c r="K13" i="14"/>
  <c r="K7" i="14" s="1"/>
  <c r="S15" i="56"/>
  <c r="S13" i="56" s="1"/>
  <c r="S7" i="56" s="1"/>
  <c r="L13" i="14"/>
  <c r="L7" i="14" s="1"/>
  <c r="S6" i="56" l="1"/>
  <c r="S129" i="56"/>
  <c r="S128" i="56" s="1"/>
  <c r="S127" i="56" s="1"/>
  <c r="K129" i="14"/>
  <c r="K128" i="14" s="1"/>
  <c r="K127" i="14" s="1"/>
  <c r="K6" i="14"/>
  <c r="M129" i="14"/>
  <c r="M128" i="14" s="1"/>
  <c r="M127" i="14" s="1"/>
  <c r="M6" i="14"/>
  <c r="S129" i="57"/>
  <c r="S128" i="57" s="1"/>
  <c r="S127" i="57" s="1"/>
  <c r="S6" i="57"/>
  <c r="L129" i="14"/>
  <c r="L128" i="14" s="1"/>
  <c r="L127" i="14" s="1"/>
  <c r="L6" i="14"/>
  <c r="S6" i="55"/>
  <c r="S129" i="55"/>
  <c r="S128" i="55" s="1"/>
  <c r="S127" i="55" s="1"/>
  <c r="L160" i="14" l="1"/>
  <c r="L159" i="14" s="1"/>
  <c r="L4" i="14"/>
  <c r="S160" i="57"/>
  <c r="S159" i="57" s="1"/>
  <c r="S18" i="44" s="1"/>
  <c r="S4" i="57"/>
  <c r="M160" i="14"/>
  <c r="M159" i="14" s="1"/>
  <c r="M4" i="14"/>
  <c r="K160" i="14"/>
  <c r="K159" i="14" s="1"/>
  <c r="K4" i="14"/>
  <c r="S4" i="55"/>
  <c r="S160" i="55"/>
  <c r="S159" i="55" s="1"/>
  <c r="S16" i="44" s="1"/>
  <c r="S160" i="56"/>
  <c r="S159" i="56" s="1"/>
  <c r="S17" i="44" s="1"/>
  <c r="S4" i="56"/>
  <c r="N48" i="14" l="1"/>
  <c r="N29" i="14" l="1"/>
  <c r="N46" i="14"/>
  <c r="S48" i="58"/>
  <c r="S46" i="58" s="1"/>
  <c r="N15" i="14"/>
  <c r="S15" i="58" l="1"/>
  <c r="S29" i="58"/>
  <c r="N113" i="14"/>
  <c r="N12" i="14"/>
  <c r="N45" i="14"/>
  <c r="N20" i="14"/>
  <c r="N41" i="14"/>
  <c r="N9" i="14"/>
  <c r="N22" i="14"/>
  <c r="N14" i="14"/>
  <c r="N19" i="14"/>
  <c r="N58" i="14"/>
  <c r="N114" i="14"/>
  <c r="N17" i="14"/>
  <c r="N54" i="14"/>
  <c r="N21" i="14"/>
  <c r="N33" i="14"/>
  <c r="S21" i="58" l="1"/>
  <c r="S12" i="58"/>
  <c r="S19" i="58"/>
  <c r="S20" i="58"/>
  <c r="S54" i="58"/>
  <c r="S41" i="58"/>
  <c r="S22" i="58"/>
  <c r="S45" i="58"/>
  <c r="N31" i="14"/>
  <c r="S33" i="58"/>
  <c r="S31" i="58" s="1"/>
  <c r="S17" i="58"/>
  <c r="N146" i="14"/>
  <c r="S114" i="58"/>
  <c r="S58" i="58"/>
  <c r="S55" i="58" s="1"/>
  <c r="N55" i="14"/>
  <c r="N13" i="14"/>
  <c r="S14" i="58"/>
  <c r="S13" i="58" s="1"/>
  <c r="N36" i="14"/>
  <c r="N8" i="14"/>
  <c r="S9" i="58"/>
  <c r="S8" i="58" s="1"/>
  <c r="N145" i="14"/>
  <c r="S113" i="58"/>
  <c r="N112" i="14"/>
  <c r="S7" i="58" l="1"/>
  <c r="S129" i="58" s="1"/>
  <c r="N144" i="14"/>
  <c r="S145" i="58"/>
  <c r="S112" i="58"/>
  <c r="S166" i="58"/>
  <c r="N35" i="14"/>
  <c r="N34" i="14" s="1"/>
  <c r="N30" i="14" s="1"/>
  <c r="N131" i="14" s="1"/>
  <c r="S36" i="58"/>
  <c r="S35" i="58" s="1"/>
  <c r="S34" i="58" s="1"/>
  <c r="S30" i="58" s="1"/>
  <c r="S131" i="58" s="1"/>
  <c r="S146" i="58"/>
  <c r="S167" i="58"/>
  <c r="N25" i="14"/>
  <c r="N53" i="14"/>
  <c r="N7" i="14"/>
  <c r="S53" i="58" l="1"/>
  <c r="S52" i="58" s="1"/>
  <c r="S132" i="58" s="1"/>
  <c r="N129" i="14"/>
  <c r="N52" i="14"/>
  <c r="N132" i="14" s="1"/>
  <c r="S25" i="58"/>
  <c r="S16" i="58" s="1"/>
  <c r="N16" i="14"/>
  <c r="N130" i="14" s="1"/>
  <c r="S165" i="58"/>
  <c r="S144" i="58"/>
  <c r="N128" i="14" l="1"/>
  <c r="N127" i="14" s="1"/>
  <c r="S130" i="58"/>
  <c r="S128" i="58" s="1"/>
  <c r="S127" i="58" s="1"/>
  <c r="S6" i="58"/>
  <c r="N6" i="14"/>
  <c r="S160" i="58" l="1"/>
  <c r="S159" i="58" s="1"/>
  <c r="S19" i="44" s="1"/>
  <c r="S4" i="58"/>
  <c r="N160" i="14"/>
  <c r="N159" i="14" s="1"/>
  <c r="N4" i="14"/>
  <c r="F114" i="31" l="1"/>
  <c r="G114" i="31"/>
  <c r="D114" i="31"/>
  <c r="D116" i="31"/>
  <c r="D113" i="31"/>
  <c r="G113" i="31"/>
  <c r="F113" i="31"/>
  <c r="F167" i="31" l="1"/>
  <c r="D148" i="31"/>
  <c r="C148" i="31" s="1"/>
  <c r="P148" i="31" s="1"/>
  <c r="D167" i="31"/>
  <c r="C167" i="31" s="1"/>
  <c r="G112" i="31"/>
  <c r="L113" i="1"/>
  <c r="G166" i="31"/>
  <c r="G145" i="31"/>
  <c r="D169" i="31"/>
  <c r="C169" i="31" s="1"/>
  <c r="P169" i="31" s="1"/>
  <c r="F112" i="31"/>
  <c r="L113" i="5"/>
  <c r="F166" i="31"/>
  <c r="F145" i="31"/>
  <c r="D145" i="31"/>
  <c r="D112" i="31"/>
  <c r="C112" i="31" s="1"/>
  <c r="D166" i="31"/>
  <c r="C113" i="31"/>
  <c r="G167" i="31"/>
  <c r="G146" i="31"/>
  <c r="L114" i="1"/>
  <c r="L114" i="5"/>
  <c r="F146" i="31"/>
  <c r="C116" i="31"/>
  <c r="C114" i="31"/>
  <c r="D146" i="31"/>
  <c r="C146" i="31" s="1"/>
  <c r="F165" i="31" l="1"/>
  <c r="P146" i="31"/>
  <c r="L146" i="5"/>
  <c r="L167" i="5"/>
  <c r="L113" i="2"/>
  <c r="P113" i="31"/>
  <c r="F144" i="31"/>
  <c r="L112" i="5"/>
  <c r="L166" i="5"/>
  <c r="L145" i="5"/>
  <c r="G144" i="31"/>
  <c r="L112" i="1"/>
  <c r="L145" i="1"/>
  <c r="L166" i="1"/>
  <c r="L114" i="2"/>
  <c r="P114" i="31"/>
  <c r="L116" i="2"/>
  <c r="L148" i="2" s="1"/>
  <c r="L169" i="2" s="1"/>
  <c r="P116" i="31"/>
  <c r="L116" i="3" s="1"/>
  <c r="L146" i="1"/>
  <c r="L167" i="1"/>
  <c r="D165" i="31"/>
  <c r="C165" i="31" s="1"/>
  <c r="C166" i="31"/>
  <c r="D144" i="31"/>
  <c r="C144" i="31" s="1"/>
  <c r="C145" i="31"/>
  <c r="P145" i="31" s="1"/>
  <c r="G165" i="31"/>
  <c r="L144" i="5" l="1"/>
  <c r="L148" i="3"/>
  <c r="L169" i="3" s="1"/>
  <c r="P144" i="31"/>
  <c r="L165" i="5"/>
  <c r="L114" i="3"/>
  <c r="P167" i="31"/>
  <c r="L165" i="1"/>
  <c r="P112" i="31"/>
  <c r="P166" i="31"/>
  <c r="L113" i="3"/>
  <c r="L146" i="2"/>
  <c r="L167" i="2"/>
  <c r="L144" i="1"/>
  <c r="L166" i="2"/>
  <c r="L112" i="2"/>
  <c r="L145" i="2"/>
  <c r="L144" i="2" l="1"/>
  <c r="L165" i="2"/>
  <c r="L112" i="3"/>
  <c r="L166" i="3"/>
  <c r="L145" i="3"/>
  <c r="P165" i="31"/>
  <c r="L167" i="3"/>
  <c r="L146" i="3"/>
  <c r="L165" i="3" l="1"/>
  <c r="L144" i="3"/>
</calcChain>
</file>

<file path=xl/sharedStrings.xml><?xml version="1.0" encoding="utf-8"?>
<sst xmlns="http://schemas.openxmlformats.org/spreadsheetml/2006/main" count="22973" uniqueCount="317">
  <si>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</si>
  <si>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</si>
  <si>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</si>
  <si>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</si>
  <si>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</si>
  <si>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</si>
  <si>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</si>
  <si>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</si>
  <si>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</si>
  <si>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</si>
  <si>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</si>
  <si>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</si>
  <si>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</si>
  <si>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</si>
  <si>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</si>
  <si>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</si>
  <si>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</si>
  <si>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CF4</t>
  </si>
  <si>
    <t>Año:</t>
  </si>
  <si>
    <t>Código IPCC</t>
  </si>
  <si>
    <t>Categorías de fuente y sumidero de gases de efecto invernadero</t>
  </si>
  <si>
    <r>
      <t>CF</t>
    </r>
    <r>
      <rPr>
        <b/>
        <vertAlign val="subscript"/>
        <sz val="10"/>
        <color indexed="9"/>
        <rFont val="Calibri"/>
        <family val="2"/>
        <scheme val="minor"/>
      </rPr>
      <t>4</t>
    </r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</si>
  <si>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</si>
  <si>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</si>
  <si>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</si>
  <si>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</si>
  <si>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</si>
  <si>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</si>
  <si>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</si>
  <si>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</si>
  <si>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</si>
  <si>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</si>
  <si>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</si>
  <si>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</si>
  <si>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</si>
  <si>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</si>
  <si>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</si>
  <si>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</si>
  <si>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</si>
  <si>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</si>
  <si>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</si>
  <si>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</si>
  <si>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</si>
  <si>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</si>
  <si>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</si>
  <si>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</si>
  <si>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</si>
  <si>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</si>
  <si>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</si>
  <si>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</si>
  <si>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</si>
  <si>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</si>
  <si>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</si>
  <si>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</si>
  <si>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</si>
  <si>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</si>
  <si>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</si>
  <si>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</si>
  <si>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</si>
  <si>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</si>
  <si>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</si>
  <si>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</si>
  <si>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</si>
  <si>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</si>
  <si>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</si>
  <si>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</si>
  <si>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</si>
  <si>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</si>
  <si>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</si>
  <si>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</si>
  <si>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</si>
  <si>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</si>
  <si>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</si>
  <si>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</si>
  <si>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</si>
  <si>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</si>
  <si>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</si>
  <si>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</si>
  <si>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</si>
  <si>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</si>
  <si>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</si>
  <si>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</si>
  <si>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</si>
  <si>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</si>
  <si>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</si>
  <si>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</si>
  <si>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</si>
  <si>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</si>
  <si>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</si>
  <si>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</si>
  <si>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</si>
  <si>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</si>
  <si>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</si>
  <si>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</si>
  <si>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</si>
  <si>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</si>
  <si>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</si>
  <si>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</si>
  <si>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</si>
  <si>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</si>
  <si>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</si>
  <si>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</si>
  <si>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</si>
  <si>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</si>
  <si>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</si>
  <si>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</si>
  <si>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</si>
  <si>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</si>
  <si>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</si>
  <si>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</si>
  <si>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</si>
  <si>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</si>
  <si>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</si>
  <si>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</si>
  <si>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</si>
  <si>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</si>
  <si>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</si>
  <si>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</si>
  <si>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</si>
  <si>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</si>
  <si>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</si>
  <si>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</si>
  <si>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</si>
  <si>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</si>
  <si>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</si>
  <si>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</si>
  <si>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</si>
  <si>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</si>
  <si>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</si>
  <si>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</si>
  <si>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</si>
  <si>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</si>
  <si>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</si>
  <si>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</si>
  <si>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</si>
  <si>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</si>
  <si>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</si>
  <si>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</si>
  <si>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</si>
  <si>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</si>
  <si>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</si>
  <si>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</si>
  <si>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</si>
  <si>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</si>
  <si>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</si>
  <si>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</si>
  <si>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</si>
  <si>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</si>
  <si>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</si>
  <si>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</si>
  <si>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</si>
  <si>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</si>
  <si>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</si>
  <si>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</si>
  <si>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</si>
  <si>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</si>
  <si>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</si>
  <si>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</si>
  <si>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</si>
  <si>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</si>
  <si>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</si>
  <si>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</si>
  <si>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</si>
  <si>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</si>
  <si>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</si>
  <si>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</si>
  <si>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</si>
  <si>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</si>
  <si>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</si>
  <si>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</si>
  <si>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</si>
  <si>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</si>
  <si>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</si>
  <si>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</si>
  <si>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</si>
  <si>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</si>
  <si>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</si>
  <si>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</si>
  <si>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</si>
  <si>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</si>
  <si>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</si>
  <si>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</si>
  <si>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</si>
  <si>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</si>
  <si>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</si>
  <si>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</si>
  <si>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</si>
  <si>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</si>
  <si>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</si>
  <si>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</si>
  <si>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</si>
  <si>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</si>
  <si>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</si>
  <si>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</si>
  <si>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</si>
  <si>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</si>
  <si>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</si>
  <si>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</si>
  <si>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</si>
  <si>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</si>
  <si>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</si>
  <si>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</si>
  <si>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</si>
  <si>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</si>
  <si>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</si>
  <si>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</si>
  <si>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</si>
  <si>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</si>
  <si>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</si>
  <si>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</si>
  <si>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</si>
  <si>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</si>
  <si>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</si>
  <si>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</si>
  <si>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</si>
  <si>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</si>
  <si>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</si>
  <si>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</si>
  <si>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</si>
  <si>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</si>
  <si>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</si>
  <si>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</si>
  <si>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</si>
  <si>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</si>
  <si>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</si>
  <si>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</si>
  <si>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</si>
  <si>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</si>
  <si>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</si>
  <si>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</si>
  <si>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</si>
  <si>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</si>
  <si>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</si>
  <si>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</si>
  <si>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</si>
  <si>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</si>
  <si>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</si>
  <si>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</si>
  <si>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</si>
  <si>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</si>
  <si>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</si>
  <si>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</si>
  <si>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</si>
  <si>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</si>
  <si>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</si>
  <si>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</si>
  <si>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</si>
  <si>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</si>
  <si>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</si>
  <si>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>HFC-23</t>
  </si>
  <si>
    <t>HFC-365mfc</t>
  </si>
  <si>
    <t>HFC-43-10mee</t>
  </si>
  <si>
    <t>HFC-245fa</t>
  </si>
  <si>
    <t>2018_GEI_1ENER</t>
  </si>
  <si>
    <t>AR4</t>
  </si>
  <si>
    <t>Emisiones CO₂ (kt)</t>
  </si>
  <si>
    <t>Absorciones CO₂ (kt)</t>
  </si>
  <si>
    <t>CH₄ (kt)</t>
  </si>
  <si>
    <t>N₂O (kt)</t>
  </si>
  <si>
    <t>NOx (kt)</t>
  </si>
  <si>
    <t>CO (kt)</t>
  </si>
  <si>
    <t>COVDM (kt)</t>
  </si>
  <si>
    <t>SO₂ (kt)</t>
  </si>
  <si>
    <t>Precursores (kt)</t>
  </si>
  <si>
    <t>País:</t>
  </si>
  <si>
    <t>Chile</t>
  </si>
  <si>
    <t>Contacto:</t>
  </si>
  <si>
    <t>Cargo:</t>
  </si>
  <si>
    <t>Organización:</t>
  </si>
  <si>
    <t>Ministerio del Energía</t>
  </si>
  <si>
    <t>Dirección:</t>
  </si>
  <si>
    <t>Teléfono:</t>
  </si>
  <si>
    <t>Correo:</t>
  </si>
  <si>
    <t>URL:</t>
  </si>
  <si>
    <t>Código:</t>
  </si>
  <si>
    <t>Nombre:</t>
  </si>
  <si>
    <t>Objetivo:</t>
  </si>
  <si>
    <t>Consideraciones:</t>
  </si>
  <si>
    <t>Compilar emisiones de GEI del sector Energía</t>
  </si>
  <si>
    <t>GEI</t>
  </si>
  <si>
    <t>CO₂ neto (kt)</t>
  </si>
  <si>
    <t>%</t>
  </si>
  <si>
    <t>HFC (kt CO₂ eq)</t>
  </si>
  <si>
    <t>PFC (kt CO₂ eq)</t>
  </si>
  <si>
    <t>SF₆ (kt CO₂ eq)</t>
  </si>
  <si>
    <t>kt CO₂ eq</t>
  </si>
  <si>
    <t>GEI (kt CO₂ eq)</t>
  </si>
  <si>
    <r>
      <rPr>
        <sz val="10"/>
        <color theme="1"/>
        <rFont val="Calibri"/>
        <family val="2"/>
      </rPr>
      <t>•</t>
    </r>
    <r>
      <rPr>
        <sz val="8.5"/>
        <color theme="1"/>
        <rFont val="Calibri"/>
        <family val="2"/>
      </rPr>
      <t xml:space="preserve"> </t>
    </r>
    <r>
      <rPr>
        <sz val="10"/>
        <color theme="1"/>
        <rFont val="Calibri"/>
        <family val="2"/>
        <scheme val="minor"/>
      </rPr>
      <t>El usuario debe ingresar las emisiones de GEI para cada categoría y cada año de acuerdo al formato presentado.
• Las hojas CO2, CH4, N2O, PFC, HFC, SF6, CO2 eq y SerieGEI se alimentan de las hojas de los años y NO requieren mayor manipulación por parte del usuario. Se sugiere NO modificar estas hojas sin previo acuerdo con el encargado del SRT. Para mayores detalles se recomienda revisar el manual respectivo.
• La hoja PCG contiene los valores de potencial de calentamiento global referidos a la equivalencia en CO2 para cada GEI, de acuerdo al AR4</t>
    </r>
  </si>
  <si>
    <t>Categorías incluidas en otra categoría (IE)</t>
  </si>
  <si>
    <t>Emisiones y absorciones de CO2 (kt)</t>
  </si>
  <si>
    <t>Emisiones de CH4 (kt)</t>
  </si>
  <si>
    <t>Emisiones de N2O (kt)</t>
  </si>
  <si>
    <t>Emisiones de HFC (kt CO2 eq)</t>
  </si>
  <si>
    <t>Emisiones de PFC (kt CO2 eq)</t>
  </si>
  <si>
    <t>Emisiones de SF6 (kt CO2 eq)</t>
  </si>
  <si>
    <t>Emisiones y absorciones de GEI (kt CO₂ eq)</t>
  </si>
  <si>
    <t>Emisiones de NOx (kt)</t>
  </si>
  <si>
    <t>Emisiones de CO (kt)</t>
  </si>
  <si>
    <t>Emisiones de COVDM (kt)</t>
  </si>
  <si>
    <t>Emisiones de SO2 (kt)</t>
  </si>
  <si>
    <t>Inventario sectorial de gases de efecto invernadero de Energía, 2018</t>
  </si>
  <si>
    <t>Emisiones CO₂ (Gg)</t>
  </si>
  <si>
    <t>Absorciones CO₂ (Gg)</t>
  </si>
  <si>
    <t>CH₄ (Gg)</t>
  </si>
  <si>
    <t>N₂O (Gg)</t>
  </si>
  <si>
    <t>HFCs (Gg CO₂eq)</t>
  </si>
  <si>
    <t>PFCs (Gg CO₂eq)</t>
  </si>
  <si>
    <t>SF₆ (Gg CO₂eq)</t>
  </si>
  <si>
    <t>NOx (Gg)</t>
  </si>
  <si>
    <t>CO (Gg)</t>
  </si>
  <si>
    <t>NMVOCs (Gg)</t>
  </si>
  <si>
    <t>SO₂ (Gg)</t>
  </si>
  <si>
    <t>Sergio Cáceres</t>
  </si>
  <si>
    <t>Profesional</t>
  </si>
  <si>
    <t>Alameda 1449, piso 13</t>
  </si>
  <si>
    <t>scaceres@minenergia.cl</t>
  </si>
  <si>
    <t xml:space="preserve"> -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</si>
</sst>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00_-;\-* #,##0.00000_-;_-* &quot;-&quot;??_-;_-@_-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vertAlign val="subscript"/>
      <sz val="10"/>
      <color indexed="9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"/>
      <name val="Times New Roman"/>
      <family val="1"/>
    </font>
    <font>
      <sz val="10"/>
      <color theme="1"/>
      <name val="Calibri"/>
      <family val="2"/>
    </font>
    <font>
      <sz val="8.5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70C0"/>
        <bgColor indexed="13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" fontId="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2" fillId="9" borderId="1">
      <alignment horizontal="right" vertical="center"/>
    </xf>
    <xf numFmtId="0" fontId="15" fillId="0" borderId="0" applyNumberFormat="0" applyFill="0" applyBorder="0" applyAlignment="0" applyProtection="0"/>
    <xf numFmtId="9" fontId="11" fillId="0" borderId="0" applyFont="0" applyFill="0" applyBorder="0" applyAlignment="0" applyProtection="0"/>
  </cellStyleXfs>
  <cellXfs count="81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165" fontId="4" fillId="7" borderId="1" xfId="1" applyNumberFormat="1" applyFont="1" applyFill="1" applyBorder="1" applyAlignment="1">
      <alignment horizontal="right" vertical="center"/>
    </xf>
    <xf numFmtId="166" fontId="2" fillId="8" borderId="1" xfId="0" applyNumberFormat="1" applyFont="1" applyFill="1" applyBorder="1"/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165" fontId="2" fillId="0" borderId="1" xfId="0" applyNumberFormat="1" applyFont="1" applyBorder="1"/>
    <xf numFmtId="0" fontId="2" fillId="0" borderId="1" xfId="0" applyFont="1" applyFill="1" applyBorder="1" applyAlignment="1">
      <alignment horizontal="right" vertical="center"/>
    </xf>
    <xf numFmtId="0" fontId="2" fillId="5" borderId="1" xfId="0" applyFont="1" applyFill="1" applyBorder="1" applyAlignment="1">
      <alignment horizontal="right" vertical="center"/>
    </xf>
    <xf numFmtId="0" fontId="2" fillId="5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9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7" borderId="1" xfId="2" applyNumberFormat="1" applyFont="1" applyFill="1" applyBorder="1" applyAlignment="1">
      <alignment horizontal="right" vertical="center"/>
    </xf>
    <xf numFmtId="167" fontId="5" fillId="6" borderId="1" xfId="2" applyNumberFormat="1" applyFont="1" applyFill="1" applyBorder="1" applyAlignment="1">
      <alignment horizontal="right" vertical="top"/>
    </xf>
    <xf numFmtId="167" fontId="2" fillId="4" borderId="1" xfId="2" applyNumberFormat="1" applyFont="1" applyFill="1" applyBorder="1"/>
    <xf numFmtId="167" fontId="2" fillId="5" borderId="0" xfId="2" applyNumberFormat="1" applyFont="1" applyFill="1" applyBorder="1"/>
    <xf numFmtId="167" fontId="2" fillId="5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5" fillId="0" borderId="1" xfId="2" applyNumberFormat="1" applyFont="1" applyFill="1" applyBorder="1" applyAlignment="1">
      <alignment horizontal="right" vertical="top"/>
    </xf>
    <xf numFmtId="167" fontId="2" fillId="0" borderId="1" xfId="2" applyNumberFormat="1" applyFont="1" applyFill="1" applyBorder="1"/>
    <xf numFmtId="167" fontId="7" fillId="7" borderId="1" xfId="2" applyNumberFormat="1" applyFont="1" applyFill="1" applyBorder="1" applyAlignment="1">
      <alignment horizontal="right" vertical="center"/>
    </xf>
    <xf numFmtId="168" fontId="4" fillId="0" borderId="0" xfId="2" applyNumberFormat="1" applyFont="1"/>
    <xf numFmtId="167" fontId="0" fillId="0" borderId="0" xfId="0" applyNumberFormat="1"/>
    <xf numFmtId="167" fontId="2" fillId="0" borderId="0" xfId="0" applyNumberFormat="1" applyFont="1"/>
    <xf numFmtId="167" fontId="4" fillId="0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164" fontId="3" fillId="0" borderId="5" xfId="3" applyFont="1" applyBorder="1" applyAlignment="1">
      <alignment horizontal="left" vertical="center" wrapText="1"/>
    </xf>
    <xf numFmtId="164" fontId="2" fillId="0" borderId="6" xfId="3" applyFont="1" applyBorder="1" applyAlignment="1">
      <alignment horizontal="left" vertical="center" wrapText="1"/>
    </xf>
    <xf numFmtId="164" fontId="3" fillId="0" borderId="7" xfId="3" applyFont="1" applyBorder="1" applyAlignment="1">
      <alignment horizontal="left" vertical="center" wrapText="1"/>
    </xf>
    <xf numFmtId="164" fontId="2" fillId="0" borderId="8" xfId="3" applyFont="1" applyBorder="1" applyAlignment="1">
      <alignment horizontal="left" vertical="center" wrapText="1"/>
    </xf>
    <xf numFmtId="164" fontId="3" fillId="0" borderId="9" xfId="3" applyFont="1" applyBorder="1" applyAlignment="1">
      <alignment horizontal="left" vertical="center" wrapText="1"/>
    </xf>
    <xf numFmtId="164" fontId="8" fillId="0" borderId="10" xfId="3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 wrapText="1"/>
    </xf>
    <xf numFmtId="165" fontId="4" fillId="7" borderId="7" xfId="1" applyNumberFormat="1" applyFont="1" applyFill="1" applyBorder="1" applyAlignment="1">
      <alignment horizontal="left" vertical="center" wrapText="1"/>
    </xf>
    <xf numFmtId="0" fontId="2" fillId="0" borderId="8" xfId="0" applyFont="1" applyBorder="1" applyAlignment="1">
      <alignment vertical="center" wrapText="1"/>
    </xf>
    <xf numFmtId="165" fontId="2" fillId="4" borderId="7" xfId="0" applyNumberFormat="1" applyFont="1" applyFill="1" applyBorder="1" applyAlignment="1">
      <alignment horizontal="left" vertical="center" wrapText="1"/>
    </xf>
    <xf numFmtId="165" fontId="5" fillId="6" borderId="7" xfId="0" applyNumberFormat="1" applyFont="1" applyFill="1" applyBorder="1" applyAlignment="1">
      <alignment horizontal="left" vertical="center" wrapText="1"/>
    </xf>
    <xf numFmtId="166" fontId="2" fillId="8" borderId="7" xfId="0" applyNumberFormat="1" applyFont="1" applyFill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vertical="center" wrapText="1"/>
    </xf>
    <xf numFmtId="165" fontId="5" fillId="6" borderId="1" xfId="0" applyNumberFormat="1" applyFont="1" applyFill="1" applyBorder="1" applyAlignment="1">
      <alignment horizontal="right" vertical="top"/>
    </xf>
    <xf numFmtId="165" fontId="2" fillId="4" borderId="1" xfId="0" applyNumberFormat="1" applyFont="1" applyFill="1" applyBorder="1"/>
    <xf numFmtId="164" fontId="15" fillId="0" borderId="8" xfId="5" applyNumberFormat="1" applyBorder="1" applyAlignment="1">
      <alignment horizontal="left" vertical="center" wrapText="1"/>
    </xf>
    <xf numFmtId="0" fontId="4" fillId="7" borderId="1" xfId="2" applyNumberFormat="1" applyFont="1" applyFill="1" applyBorder="1" applyAlignment="1">
      <alignment horizontal="right" vertical="center"/>
    </xf>
    <xf numFmtId="165" fontId="5" fillId="0" borderId="1" xfId="0" applyNumberFormat="1" applyFont="1" applyFill="1" applyBorder="1" applyAlignment="1">
      <alignment horizontal="right" vertical="top"/>
    </xf>
    <xf numFmtId="165" fontId="2" fillId="0" borderId="1" xfId="0" applyNumberFormat="1" applyFont="1" applyFill="1" applyBorder="1"/>
    <xf numFmtId="169" fontId="4" fillId="7" borderId="1" xfId="2" applyNumberFormat="1" applyFont="1" applyFill="1" applyBorder="1" applyAlignment="1">
      <alignment horizontal="right" vertical="center"/>
    </xf>
    <xf numFmtId="10" fontId="2" fillId="0" borderId="0" xfId="6" applyNumberFormat="1" applyFont="1"/>
    <xf numFmtId="0" fontId="9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4" fontId="0" fillId="0" borderId="0" xfId="0" applyNumberFormat="1"/>
  </cellXfs>
  <cellStyles count="7">
    <cellStyle name="AggOrange9" xfId="4" xr:uid="{00000000-0005-0000-0000-000000000000}"/>
    <cellStyle name="Comma" xfId="2" builtinId="3"/>
    <cellStyle name="Hyperlink" xfId="5" builtinId="8"/>
    <cellStyle name="Millares 2" xfId="3" xr:uid="{00000000-0005-0000-0000-000003000000}"/>
    <cellStyle name="Normal" xfId="0" builtinId="0"/>
    <cellStyle name="Normal_CRFReport-template" xfId="1" xr:uid="{00000000-0005-0000-0000-000005000000}"/>
    <cellStyle name="Percent" xfId="6" builtinId="5"/>
  </cellStyles>
  <dxfs count="66"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50" Type="http://schemas.openxmlformats.org/officeDocument/2006/relationships/externalLink" Target="externalLinks/externalLink7.xml"/><Relationship Id="rId55" Type="http://schemas.openxmlformats.org/officeDocument/2006/relationships/externalLink" Target="externalLinks/externalLink12.xml"/><Relationship Id="rId63" Type="http://schemas.openxmlformats.org/officeDocument/2006/relationships/externalLink" Target="externalLinks/externalLink20.xml"/><Relationship Id="rId68" Type="http://schemas.openxmlformats.org/officeDocument/2006/relationships/externalLink" Target="externalLinks/externalLink2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3" Type="http://schemas.openxmlformats.org/officeDocument/2006/relationships/externalLink" Target="externalLinks/externalLink10.xml"/><Relationship Id="rId58" Type="http://schemas.openxmlformats.org/officeDocument/2006/relationships/externalLink" Target="externalLinks/externalLink15.xml"/><Relationship Id="rId66" Type="http://schemas.openxmlformats.org/officeDocument/2006/relationships/externalLink" Target="externalLinks/externalLink23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6.xml"/><Relationship Id="rId57" Type="http://schemas.openxmlformats.org/officeDocument/2006/relationships/externalLink" Target="externalLinks/externalLink14.xml"/><Relationship Id="rId61" Type="http://schemas.openxmlformats.org/officeDocument/2006/relationships/externalLink" Target="externalLinks/externalLink1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externalLink" Target="externalLinks/externalLink9.xml"/><Relationship Id="rId60" Type="http://schemas.openxmlformats.org/officeDocument/2006/relationships/externalLink" Target="externalLinks/externalLink17.xml"/><Relationship Id="rId65" Type="http://schemas.openxmlformats.org/officeDocument/2006/relationships/externalLink" Target="externalLinks/externalLink22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5.xml"/><Relationship Id="rId56" Type="http://schemas.openxmlformats.org/officeDocument/2006/relationships/externalLink" Target="externalLinks/externalLink13.xml"/><Relationship Id="rId64" Type="http://schemas.openxmlformats.org/officeDocument/2006/relationships/externalLink" Target="externalLinks/externalLink21.xml"/><Relationship Id="rId69" Type="http://schemas.openxmlformats.org/officeDocument/2006/relationships/externalLink" Target="externalLinks/externalLink2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8.xml"/><Relationship Id="rId72" Type="http://schemas.openxmlformats.org/officeDocument/2006/relationships/externalLink" Target="externalLinks/externalLink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59" Type="http://schemas.openxmlformats.org/officeDocument/2006/relationships/externalLink" Target="externalLinks/externalLink16.xml"/><Relationship Id="rId67" Type="http://schemas.openxmlformats.org/officeDocument/2006/relationships/externalLink" Target="externalLinks/externalLink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1.xml"/><Relationship Id="rId62" Type="http://schemas.openxmlformats.org/officeDocument/2006/relationships/externalLink" Target="externalLinks/externalLink19.xml"/><Relationship Id="rId70" Type="http://schemas.openxmlformats.org/officeDocument/2006/relationships/externalLink" Target="externalLinks/externalLink27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_AI_1EN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Resumen%20de%20Emisiones%20(Energia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19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7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4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aceres/Dropbox/2018_ISGEI_1ENER/2018_HT_1ENER/2018_RDO_1ENER/background/201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quipo"/>
      <sheetName val="LISTA"/>
    </sheetNames>
    <sheetDataSet>
      <sheetData sheetId="0"/>
      <sheetData sheetId="1"/>
      <sheetData sheetId="2">
        <row r="2">
          <cell r="A2" t="str">
            <v>Líder sector</v>
          </cell>
        </row>
        <row r="3">
          <cell r="A3" t="str">
            <v>Coordinador institucional</v>
          </cell>
        </row>
        <row r="4">
          <cell r="A4" t="str">
            <v>Coordinador técnico</v>
          </cell>
        </row>
        <row r="5">
          <cell r="A5" t="str">
            <v>Líder subsector</v>
          </cell>
        </row>
        <row r="6">
          <cell r="A6" t="str">
            <v>Profesional</v>
          </cell>
        </row>
        <row r="7">
          <cell r="A7" t="str">
            <v>Líder consultor</v>
          </cell>
        </row>
        <row r="8">
          <cell r="A8" t="str">
            <v>Consultor</v>
          </cell>
        </row>
        <row r="9">
          <cell r="A9" t="str">
            <v>Apoyo</v>
          </cell>
        </row>
        <row r="10">
          <cell r="A10" t="str">
            <v>Otros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30051.895343433327</v>
          </cell>
        </row>
      </sheetData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0"/>
      <sheetName val="1991"/>
      <sheetName val="1992"/>
      <sheetName val="1993"/>
      <sheetName val="1994"/>
      <sheetName val="1995"/>
      <sheetName val="1996"/>
      <sheetName val="1997"/>
      <sheetName val="1998"/>
      <sheetName val="1999"/>
      <sheetName val="2000"/>
      <sheetName val="2001"/>
      <sheetName val="2002"/>
      <sheetName val="2003"/>
      <sheetName val="2004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RESUMEN EMISIONES"/>
      <sheetName val="Desagregación mineria"/>
      <sheetName val="transporte por combustible"/>
      <sheetName val="residencial por combustible"/>
      <sheetName val="navegación bunker por combustib"/>
    </sheetNames>
    <sheetDataSet>
      <sheetData sheetId="0">
        <row r="8">
          <cell r="C8">
            <v>3853.7677800000001</v>
          </cell>
          <cell r="D8">
            <v>5.5726629999999999E-2</v>
          </cell>
          <cell r="E8">
            <v>5.6194634999999993E-2</v>
          </cell>
          <cell r="F8">
            <v>26.56</v>
          </cell>
          <cell r="G8">
            <v>11.6</v>
          </cell>
          <cell r="H8">
            <v>0.13</v>
          </cell>
          <cell r="I8">
            <v>98.54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1688.8859070000001</v>
          </cell>
          <cell r="D11">
            <v>4.2725719999999995E-2</v>
          </cell>
          <cell r="E11">
            <v>6.6205040000000001E-3</v>
          </cell>
          <cell r="F11">
            <v>2.96</v>
          </cell>
          <cell r="G11">
            <v>0.69</v>
          </cell>
          <cell r="H11">
            <v>0.03</v>
          </cell>
          <cell r="I11">
            <v>15.92</v>
          </cell>
        </row>
        <row r="13">
          <cell r="C13">
            <v>279.50690200000003</v>
          </cell>
          <cell r="D13">
            <v>1.2649099999999999E-3</v>
          </cell>
          <cell r="E13">
            <v>1.2825800000000002E-4</v>
          </cell>
          <cell r="F13">
            <v>0.18</v>
          </cell>
          <cell r="G13">
            <v>0.02</v>
          </cell>
          <cell r="H13">
            <v>0</v>
          </cell>
          <cell r="I13">
            <v>0.01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0.56000000000000005</v>
          </cell>
          <cell r="G14">
            <v>0.55000000000000004</v>
          </cell>
          <cell r="H14">
            <v>0.02</v>
          </cell>
          <cell r="I14">
            <v>0</v>
          </cell>
        </row>
        <row r="16">
          <cell r="C16">
            <v>1489.793087</v>
          </cell>
          <cell r="D16">
            <v>7.4922840000000004E-2</v>
          </cell>
          <cell r="E16">
            <v>1.1251616000000001E-2</v>
          </cell>
          <cell r="F16">
            <v>1.54</v>
          </cell>
          <cell r="G16">
            <v>6.33</v>
          </cell>
          <cell r="H16">
            <v>0.12</v>
          </cell>
          <cell r="I16">
            <v>3.4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140.988057</v>
          </cell>
          <cell r="D18">
            <v>2.5643699999999998E-3</v>
          </cell>
          <cell r="E18">
            <v>2.6600700000000002E-4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>
            <v>507.74061399999999</v>
          </cell>
          <cell r="D19">
            <v>0.76245589999999996</v>
          </cell>
          <cell r="E19">
            <v>0.102956859</v>
          </cell>
          <cell r="F19">
            <v>3.19</v>
          </cell>
          <cell r="G19">
            <v>31.63</v>
          </cell>
          <cell r="H19">
            <v>2.89</v>
          </cell>
          <cell r="I19">
            <v>12.26</v>
          </cell>
        </row>
        <row r="20">
          <cell r="C20">
            <v>3573.1912670000002</v>
          </cell>
          <cell r="D20">
            <v>0.38969526999999998</v>
          </cell>
          <cell r="E20">
            <v>5.824986900000001E-2</v>
          </cell>
          <cell r="F20">
            <v>0.56999999999999995</v>
          </cell>
          <cell r="G20">
            <v>3.83</v>
          </cell>
          <cell r="H20">
            <v>0.09</v>
          </cell>
          <cell r="I20">
            <v>3.23</v>
          </cell>
        </row>
        <row r="21">
          <cell r="C21">
            <v>568.70375100000001</v>
          </cell>
          <cell r="D21">
            <v>5.6353769999999997E-2</v>
          </cell>
          <cell r="E21">
            <v>8.5640939999999995E-3</v>
          </cell>
          <cell r="F21">
            <v>0.84</v>
          </cell>
          <cell r="G21">
            <v>5.05</v>
          </cell>
          <cell r="H21">
            <v>0.06</v>
          </cell>
          <cell r="I21">
            <v>5.65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3785.692669</v>
          </cell>
          <cell r="D24">
            <v>0.17611451</v>
          </cell>
          <cell r="E24">
            <v>3.3067723E-2</v>
          </cell>
          <cell r="F24">
            <v>2.87</v>
          </cell>
          <cell r="G24">
            <v>4.5599999999999996</v>
          </cell>
          <cell r="H24">
            <v>0.18</v>
          </cell>
          <cell r="I24">
            <v>49.11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2073.2986633079995</v>
          </cell>
          <cell r="D28">
            <v>0.31380845999999996</v>
          </cell>
          <cell r="E28">
            <v>4.640098899999999E-2</v>
          </cell>
          <cell r="F28">
            <v>4.16</v>
          </cell>
          <cell r="G28">
            <v>17</v>
          </cell>
          <cell r="H28">
            <v>1.23</v>
          </cell>
          <cell r="I28">
            <v>24.45</v>
          </cell>
        </row>
        <row r="32">
          <cell r="C32">
            <v>563.01111900000001</v>
          </cell>
          <cell r="D32">
            <v>3.9412650000000002E-3</v>
          </cell>
          <cell r="E32">
            <v>1.5765060000000001E-2</v>
          </cell>
          <cell r="F32">
            <v>0.82</v>
          </cell>
          <cell r="G32">
            <v>6.99</v>
          </cell>
          <cell r="H32">
            <v>0.24</v>
          </cell>
          <cell r="I32">
            <v>1.04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17.309999999999999</v>
          </cell>
          <cell r="G35">
            <v>117.76</v>
          </cell>
          <cell r="H35">
            <v>17.309999999999999</v>
          </cell>
          <cell r="I35">
            <v>2.58</v>
          </cell>
        </row>
        <row r="36">
          <cell r="C36">
            <v>2347.7506319685426</v>
          </cell>
          <cell r="D36">
            <v>0.83851478433412763</v>
          </cell>
          <cell r="E36">
            <v>0.11266916472265102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1802.6783658824963</v>
          </cell>
          <cell r="D39">
            <v>0.64318088998295331</v>
          </cell>
          <cell r="E39">
            <v>8.6521028758191301E-2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3155.2383147164751</v>
          </cell>
          <cell r="D40">
            <v>0.60667007365221626</v>
          </cell>
          <cell r="E40">
            <v>0.15934984068945154</v>
          </cell>
          <cell r="F40">
            <v>23.36</v>
          </cell>
          <cell r="G40">
            <v>5.32</v>
          </cell>
          <cell r="H40">
            <v>1.34</v>
          </cell>
          <cell r="I40">
            <v>1.95</v>
          </cell>
        </row>
        <row r="41">
          <cell r="C41">
            <v>28.235793806999926</v>
          </cell>
          <cell r="D41">
            <v>1.5482830658960997E-3</v>
          </cell>
          <cell r="E41">
            <v>2.3224245988441496E-3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57.560260999999997</v>
          </cell>
          <cell r="D44">
            <v>3.2102245000000004E-3</v>
          </cell>
          <cell r="E44">
            <v>2.2074588000000003E-2</v>
          </cell>
          <cell r="F44">
            <v>0.93</v>
          </cell>
          <cell r="G44">
            <v>0.19</v>
          </cell>
          <cell r="H44">
            <v>0.08</v>
          </cell>
          <cell r="I44">
            <v>0.05</v>
          </cell>
        </row>
        <row r="47">
          <cell r="C47">
            <v>871.45822799999996</v>
          </cell>
          <cell r="D47">
            <v>8.1994849999999994E-2</v>
          </cell>
          <cell r="E47">
            <v>2.3427099999999999E-2</v>
          </cell>
          <cell r="F47">
            <v>18.46</v>
          </cell>
          <cell r="G47">
            <v>1.74</v>
          </cell>
          <cell r="H47">
            <v>0.65</v>
          </cell>
          <cell r="I47">
            <v>3.86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210.97925458133238</v>
          </cell>
          <cell r="D50">
            <v>0.31899863369580261</v>
          </cell>
          <cell r="E50">
            <v>1.603005165929763E-2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406.17217786610308</v>
          </cell>
          <cell r="D52">
            <v>3.1913454908479744</v>
          </cell>
          <cell r="E52">
            <v>4.3658055188401448E-2</v>
          </cell>
          <cell r="F52">
            <v>2.1800000000000002</v>
          </cell>
          <cell r="G52">
            <v>17.13</v>
          </cell>
          <cell r="H52">
            <v>1.6</v>
          </cell>
          <cell r="I52">
            <v>3.44</v>
          </cell>
        </row>
        <row r="53">
          <cell r="C53">
            <v>2503.6575429798941</v>
          </cell>
          <cell r="D53">
            <v>19.857152823769688</v>
          </cell>
          <cell r="E53">
            <v>0.26910974594159859</v>
          </cell>
          <cell r="F53">
            <v>7.39</v>
          </cell>
          <cell r="G53">
            <v>347.69</v>
          </cell>
          <cell r="H53">
            <v>60.74</v>
          </cell>
          <cell r="I53">
            <v>21.22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32.467353044158259</v>
          </cell>
          <cell r="D56">
            <v>4.5727570878275198E-3</v>
          </cell>
          <cell r="E56">
            <v>2.7436542526965119E-4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462.26271151199995</v>
          </cell>
          <cell r="D57">
            <v>0.57577700259999998</v>
          </cell>
          <cell r="E57">
            <v>5.4169382220000005E-3</v>
          </cell>
          <cell r="F57">
            <v>6.19</v>
          </cell>
          <cell r="G57">
            <v>0.57999999999999996</v>
          </cell>
          <cell r="H57">
            <v>0.21</v>
          </cell>
          <cell r="I57">
            <v>8.4499999999999993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19.265005800000001</v>
          </cell>
          <cell r="H69">
            <v>4.4000000000000004</v>
          </cell>
        </row>
        <row r="70">
          <cell r="C70">
            <v>0</v>
          </cell>
          <cell r="D70">
            <v>2.67569525</v>
          </cell>
          <cell r="H70">
            <v>4.4000000000000004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0.91002348000000011</v>
          </cell>
          <cell r="H74">
            <v>0.23</v>
          </cell>
        </row>
        <row r="75">
          <cell r="C75">
            <v>0</v>
          </cell>
          <cell r="D75">
            <v>7.583529E-2</v>
          </cell>
          <cell r="H75">
            <v>0.23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2.15E-3</v>
          </cell>
          <cell r="D80">
            <v>1.035E-2</v>
          </cell>
          <cell r="F80">
            <v>0.01</v>
          </cell>
          <cell r="G80">
            <v>0.05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2.0007969586335399</v>
          </cell>
          <cell r="D84">
            <v>30.011954379503099</v>
          </cell>
          <cell r="E84">
            <v>0</v>
          </cell>
          <cell r="F84">
            <v>0</v>
          </cell>
          <cell r="G84">
            <v>0</v>
          </cell>
          <cell r="H84">
            <v>0.17</v>
          </cell>
          <cell r="I84">
            <v>0</v>
          </cell>
        </row>
        <row r="85">
          <cell r="C85">
            <v>3.591475773534511E-3</v>
          </cell>
          <cell r="D85">
            <v>3.9579528932829303E-2</v>
          </cell>
          <cell r="E85">
            <v>0</v>
          </cell>
          <cell r="F85">
            <v>0</v>
          </cell>
          <cell r="G85">
            <v>0</v>
          </cell>
          <cell r="H85">
            <v>1.25</v>
          </cell>
          <cell r="I85">
            <v>0</v>
          </cell>
        </row>
        <row r="86">
          <cell r="C86">
            <v>0</v>
          </cell>
          <cell r="D86">
            <v>0.1597840242103109</v>
          </cell>
          <cell r="F86">
            <v>0.56000000000000005</v>
          </cell>
          <cell r="G86">
            <v>1.5</v>
          </cell>
          <cell r="H86">
            <v>1.25</v>
          </cell>
          <cell r="I86">
            <v>0</v>
          </cell>
        </row>
        <row r="87">
          <cell r="H87">
            <v>0</v>
          </cell>
        </row>
        <row r="90">
          <cell r="C90">
            <v>1.2263784000000002E-2</v>
          </cell>
          <cell r="D90">
            <v>0.92450063999999998</v>
          </cell>
          <cell r="F90">
            <v>2.36</v>
          </cell>
          <cell r="G90">
            <v>28.3</v>
          </cell>
          <cell r="H90">
            <v>0.24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0.22876672733112102</v>
          </cell>
          <cell r="D94">
            <v>28.749138207900671</v>
          </cell>
          <cell r="F94">
            <v>0</v>
          </cell>
          <cell r="G94">
            <v>0</v>
          </cell>
          <cell r="H94">
            <v>0.24</v>
          </cell>
          <cell r="I94">
            <v>0</v>
          </cell>
        </row>
        <row r="95">
          <cell r="C95">
            <v>5.4148378117974599E-2</v>
          </cell>
          <cell r="D95">
            <v>0.67685472647468248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3.8986832244941711E-3</v>
          </cell>
          <cell r="D96">
            <v>1.713796167433896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0.25855850551332871</v>
          </cell>
          <cell r="D97">
            <v>4.8733540306177137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334.61142000000001</v>
          </cell>
          <cell r="D115">
            <v>2.33994E-3</v>
          </cell>
          <cell r="E115">
            <v>9.35976E-3</v>
          </cell>
          <cell r="F115">
            <v>0.72</v>
          </cell>
          <cell r="G115">
            <v>0.24</v>
          </cell>
          <cell r="H115">
            <v>0.12</v>
          </cell>
          <cell r="I115">
            <v>0.64</v>
          </cell>
        </row>
        <row r="116">
          <cell r="C116">
            <v>589.31940599999996</v>
          </cell>
          <cell r="D116">
            <v>5.3624620000000005E-2</v>
          </cell>
          <cell r="E116">
            <v>1.5321319999999999E-2</v>
          </cell>
          <cell r="F116">
            <v>14.45</v>
          </cell>
          <cell r="G116">
            <v>1.35</v>
          </cell>
          <cell r="H116">
            <v>0.5</v>
          </cell>
          <cell r="I116">
            <v>16.47</v>
          </cell>
        </row>
        <row r="119">
          <cell r="C119">
            <v>12001.109904000001</v>
          </cell>
        </row>
      </sheetData>
      <sheetData sheetId="1">
        <row r="8">
          <cell r="C8">
            <v>2595.4519359999999</v>
          </cell>
          <cell r="D8">
            <v>4.0203210000000003E-2</v>
          </cell>
          <cell r="E8">
            <v>3.7331969E-2</v>
          </cell>
          <cell r="F8">
            <v>7.62</v>
          </cell>
          <cell r="G8">
            <v>3.47</v>
          </cell>
          <cell r="H8">
            <v>0.04</v>
          </cell>
          <cell r="I8">
            <v>16.28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1705.6186690000002</v>
          </cell>
          <cell r="D11">
            <v>4.2856669999999999E-2</v>
          </cell>
          <cell r="E11">
            <v>6.6062630000000002E-3</v>
          </cell>
          <cell r="F11">
            <v>2.2599999999999998</v>
          </cell>
          <cell r="G11">
            <v>0.68</v>
          </cell>
          <cell r="H11">
            <v>7.0000000000000007E-2</v>
          </cell>
          <cell r="I11">
            <v>29.27</v>
          </cell>
        </row>
        <row r="13">
          <cell r="C13">
            <v>355.17482900000005</v>
          </cell>
          <cell r="D13">
            <v>1.6301900000000001E-3</v>
          </cell>
          <cell r="E13">
            <v>1.6366999999999998E-4</v>
          </cell>
          <cell r="F13">
            <v>0</v>
          </cell>
          <cell r="G13">
            <v>0</v>
          </cell>
          <cell r="H13">
            <v>0</v>
          </cell>
          <cell r="I13">
            <v>0.47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1528.0408689999999</v>
          </cell>
          <cell r="D16">
            <v>6.8995150000000005E-2</v>
          </cell>
          <cell r="E16">
            <v>1.0243096999999998E-2</v>
          </cell>
          <cell r="F16">
            <v>2.94</v>
          </cell>
          <cell r="G16">
            <v>5.84</v>
          </cell>
          <cell r="H16">
            <v>0.63</v>
          </cell>
          <cell r="I16">
            <v>4.93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107.325828</v>
          </cell>
          <cell r="D18">
            <v>2.0566999999999998E-3</v>
          </cell>
          <cell r="E18">
            <v>2.3132300000000005E-4</v>
          </cell>
          <cell r="F18">
            <v>0.18</v>
          </cell>
          <cell r="G18">
            <v>0.06</v>
          </cell>
          <cell r="H18">
            <v>0.04</v>
          </cell>
          <cell r="I18">
            <v>0.56000000000000005</v>
          </cell>
        </row>
        <row r="19">
          <cell r="C19">
            <v>687.10916700000007</v>
          </cell>
          <cell r="D19">
            <v>0.98294216000000001</v>
          </cell>
          <cell r="E19">
            <v>0.13280304800000001</v>
          </cell>
          <cell r="F19">
            <v>3.8</v>
          </cell>
          <cell r="G19">
            <v>18.7</v>
          </cell>
          <cell r="H19">
            <v>9.61</v>
          </cell>
          <cell r="I19">
            <v>21.53</v>
          </cell>
        </row>
        <row r="20">
          <cell r="C20">
            <v>2662.335259</v>
          </cell>
          <cell r="D20">
            <v>0.29439961000000003</v>
          </cell>
          <cell r="E20">
            <v>4.3942576999999997E-2</v>
          </cell>
          <cell r="F20">
            <v>4.9000000000000004</v>
          </cell>
          <cell r="G20">
            <v>26.4</v>
          </cell>
          <cell r="H20">
            <v>2.63</v>
          </cell>
          <cell r="I20">
            <v>8.1999999999999993</v>
          </cell>
        </row>
        <row r="21">
          <cell r="C21">
            <v>513.35749399999997</v>
          </cell>
          <cell r="D21">
            <v>5.1151760000000004E-2</v>
          </cell>
          <cell r="E21">
            <v>7.7643270000000006E-3</v>
          </cell>
          <cell r="F21">
            <v>0.96</v>
          </cell>
          <cell r="G21">
            <v>4.6100000000000003</v>
          </cell>
          <cell r="H21">
            <v>0.44</v>
          </cell>
          <cell r="I21">
            <v>2.74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3493.2726940000002</v>
          </cell>
          <cell r="D24">
            <v>0.16424483000000001</v>
          </cell>
          <cell r="E24">
            <v>3.0719094999999998E-2</v>
          </cell>
          <cell r="F24">
            <v>10.76</v>
          </cell>
          <cell r="G24">
            <v>5.59</v>
          </cell>
          <cell r="H24">
            <v>0.84</v>
          </cell>
          <cell r="I24">
            <v>73.83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2031.4827793919999</v>
          </cell>
          <cell r="D28">
            <v>0.32027496</v>
          </cell>
          <cell r="E28">
            <v>4.7114089999999997E-2</v>
          </cell>
          <cell r="F28">
            <v>9.31</v>
          </cell>
          <cell r="G28">
            <v>10.27</v>
          </cell>
          <cell r="H28">
            <v>2.95</v>
          </cell>
          <cell r="I28">
            <v>23.84</v>
          </cell>
        </row>
        <row r="32">
          <cell r="C32">
            <v>328.81685099999993</v>
          </cell>
          <cell r="D32">
            <v>2.3033250000000002E-3</v>
          </cell>
          <cell r="E32">
            <v>9.2133000000000007E-3</v>
          </cell>
          <cell r="F32">
            <v>1.04</v>
          </cell>
          <cell r="G32">
            <v>6.92</v>
          </cell>
          <cell r="H32">
            <v>0.19</v>
          </cell>
          <cell r="I32">
            <v>1.49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14.574358397096308</v>
          </cell>
          <cell r="G35">
            <v>121.78958482432681</v>
          </cell>
          <cell r="H35">
            <v>17.664712294219441</v>
          </cell>
          <cell r="I35">
            <v>28.52</v>
          </cell>
        </row>
        <row r="36">
          <cell r="C36">
            <v>2460.3775208350175</v>
          </cell>
          <cell r="D36">
            <v>0.8683285782433422</v>
          </cell>
          <cell r="E36">
            <v>0.11823284419188651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1889.2903778043628</v>
          </cell>
          <cell r="D39">
            <v>0.66734056616201642</v>
          </cell>
          <cell r="E39">
            <v>9.0780811271638645E-2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3283.9147545857445</v>
          </cell>
          <cell r="D40">
            <v>0.62742042779268226</v>
          </cell>
          <cell r="E40">
            <v>0.16590924520426284</v>
          </cell>
          <cell r="F40">
            <v>1.33</v>
          </cell>
          <cell r="G40">
            <v>5.26</v>
          </cell>
          <cell r="H40">
            <v>23.1</v>
          </cell>
          <cell r="I40">
            <v>12.82</v>
          </cell>
        </row>
        <row r="41">
          <cell r="C41">
            <v>28.384845584401152</v>
          </cell>
          <cell r="D41">
            <v>1.556456179231232E-3</v>
          </cell>
          <cell r="E41">
            <v>2.3346842688468481E-3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55.998851999999999</v>
          </cell>
          <cell r="D44">
            <v>3.1362380000000004E-3</v>
          </cell>
          <cell r="E44">
            <v>2.1613592000000001E-2</v>
          </cell>
          <cell r="F44">
            <v>0.91</v>
          </cell>
          <cell r="G44">
            <v>0.19</v>
          </cell>
          <cell r="H44">
            <v>0.08</v>
          </cell>
          <cell r="I44">
            <v>0.32</v>
          </cell>
        </row>
        <row r="47">
          <cell r="C47">
            <v>1157.0971440000001</v>
          </cell>
          <cell r="D47">
            <v>0.10905614999999999</v>
          </cell>
          <cell r="E47">
            <v>3.11589E-2</v>
          </cell>
          <cell r="F47">
            <v>28.28</v>
          </cell>
          <cell r="G47">
            <v>2.66</v>
          </cell>
          <cell r="H47">
            <v>1.01</v>
          </cell>
          <cell r="I47">
            <v>8.4499999999999993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229.51356832884449</v>
          </cell>
          <cell r="D50">
            <v>0.34475225577829383</v>
          </cell>
          <cell r="E50">
            <v>1.7931262609122325E-2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432.80005599999998</v>
          </cell>
          <cell r="D52">
            <v>3.3517925499999999</v>
          </cell>
          <cell r="E52">
            <v>4.5861424999999997E-2</v>
          </cell>
          <cell r="F52">
            <v>2.76</v>
          </cell>
          <cell r="G52">
            <v>6.91</v>
          </cell>
          <cell r="H52">
            <v>3.45</v>
          </cell>
          <cell r="I52">
            <v>2.2999999999999998</v>
          </cell>
        </row>
        <row r="53">
          <cell r="C53">
            <v>2626.7863229999998</v>
          </cell>
          <cell r="D53">
            <v>20.708158900000001</v>
          </cell>
          <cell r="E53">
            <v>0.28204122200000004</v>
          </cell>
          <cell r="F53">
            <v>5.49</v>
          </cell>
          <cell r="G53">
            <v>274.82</v>
          </cell>
          <cell r="H53">
            <v>40.909999999999997</v>
          </cell>
          <cell r="I53">
            <v>14.05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32.28996586162723</v>
          </cell>
          <cell r="D56">
            <v>4.5459454449282306E-3</v>
          </cell>
          <cell r="E56">
            <v>2.7275672669569383E-4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692.437994</v>
          </cell>
          <cell r="D57">
            <v>1.0595076999999999</v>
          </cell>
          <cell r="E57">
            <v>7.6552620000000012E-3</v>
          </cell>
          <cell r="F57">
            <v>1.9</v>
          </cell>
          <cell r="G57">
            <v>3.55</v>
          </cell>
          <cell r="H57">
            <v>0.39</v>
          </cell>
          <cell r="I57">
            <v>11.16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17.821303200000003</v>
          </cell>
          <cell r="H69">
            <v>1.18</v>
          </cell>
        </row>
        <row r="70">
          <cell r="C70">
            <v>0</v>
          </cell>
          <cell r="D70">
            <v>2.4751810000000001</v>
          </cell>
          <cell r="H70">
            <v>1.18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1.0153314</v>
          </cell>
          <cell r="H74">
            <v>0.25</v>
          </cell>
        </row>
        <row r="75">
          <cell r="C75">
            <v>0</v>
          </cell>
          <cell r="D75">
            <v>8.4610950000000004E-2</v>
          </cell>
          <cell r="H75">
            <v>0.25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1.9780000000000002E-3</v>
          </cell>
          <cell r="D80">
            <v>9.5220000000000009E-3</v>
          </cell>
          <cell r="F80">
            <v>0.01</v>
          </cell>
          <cell r="G80">
            <v>0.05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1.83</v>
          </cell>
          <cell r="D84">
            <v>27.45</v>
          </cell>
          <cell r="E84">
            <v>0</v>
          </cell>
          <cell r="F84">
            <v>0</v>
          </cell>
          <cell r="G84">
            <v>0</v>
          </cell>
          <cell r="H84">
            <v>0.18</v>
          </cell>
          <cell r="I84">
            <v>0</v>
          </cell>
        </row>
        <row r="85">
          <cell r="C85">
            <v>3.5348599999999999E-3</v>
          </cell>
          <cell r="D85">
            <v>3.89556E-2</v>
          </cell>
          <cell r="E85">
            <v>0</v>
          </cell>
          <cell r="F85">
            <v>0</v>
          </cell>
          <cell r="G85">
            <v>0</v>
          </cell>
          <cell r="H85">
            <v>1.44</v>
          </cell>
          <cell r="I85">
            <v>0</v>
          </cell>
        </row>
        <row r="86">
          <cell r="C86">
            <v>0</v>
          </cell>
          <cell r="D86">
            <v>0.15726520000000002</v>
          </cell>
          <cell r="F86">
            <v>0.65</v>
          </cell>
          <cell r="G86">
            <v>1.73</v>
          </cell>
          <cell r="H86">
            <v>1.44</v>
          </cell>
          <cell r="I86">
            <v>0</v>
          </cell>
        </row>
        <row r="87">
          <cell r="H87">
            <v>0</v>
          </cell>
        </row>
        <row r="90">
          <cell r="C90">
            <v>9.2144000000000011E-3</v>
          </cell>
          <cell r="D90">
            <v>0.69462400000000002</v>
          </cell>
          <cell r="F90">
            <v>1.77</v>
          </cell>
          <cell r="G90">
            <v>21.26</v>
          </cell>
          <cell r="H90">
            <v>0.18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0.17188400000000001</v>
          </cell>
          <cell r="D94">
            <v>21.600680000000001</v>
          </cell>
          <cell r="F94">
            <v>0</v>
          </cell>
          <cell r="G94">
            <v>0</v>
          </cell>
          <cell r="H94">
            <v>0.18</v>
          </cell>
          <cell r="I94">
            <v>0</v>
          </cell>
        </row>
        <row r="95">
          <cell r="C95">
            <v>3.134E-2</v>
          </cell>
          <cell r="D95">
            <v>0.39174999999999999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2.2564799999999999E-3</v>
          </cell>
          <cell r="D96">
            <v>0.99191099999999999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0.14964850000000002</v>
          </cell>
          <cell r="D97">
            <v>2.8205999999999998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555.58145500000001</v>
          </cell>
          <cell r="D115">
            <v>3.8851849999999998E-3</v>
          </cell>
          <cell r="E115">
            <v>1.5540739999999999E-2</v>
          </cell>
          <cell r="F115">
            <v>0.35200018772449415</v>
          </cell>
          <cell r="G115">
            <v>1.8128009667811451</v>
          </cell>
          <cell r="H115">
            <v>0.14080007508979767</v>
          </cell>
          <cell r="I115">
            <v>2.54</v>
          </cell>
        </row>
        <row r="116">
          <cell r="C116">
            <v>639.06627300000002</v>
          </cell>
          <cell r="D116">
            <v>5.8213330000000001E-2</v>
          </cell>
          <cell r="E116">
            <v>1.6632380000000002E-2</v>
          </cell>
          <cell r="F116">
            <v>1.46</v>
          </cell>
          <cell r="G116">
            <v>15.67</v>
          </cell>
          <cell r="H116">
            <v>0.54</v>
          </cell>
          <cell r="I116">
            <v>19.149999999999999</v>
          </cell>
        </row>
        <row r="119">
          <cell r="C119">
            <v>13238.193920000002</v>
          </cell>
        </row>
      </sheetData>
      <sheetData sheetId="2">
        <row r="8">
          <cell r="C8">
            <v>662.56017499999996</v>
          </cell>
          <cell r="D8">
            <v>1.214399E-2</v>
          </cell>
          <cell r="E8">
            <v>7.8210829999999995E-3</v>
          </cell>
          <cell r="F8">
            <v>1.72</v>
          </cell>
          <cell r="G8">
            <v>0.75</v>
          </cell>
          <cell r="H8">
            <v>0.01</v>
          </cell>
          <cell r="I8">
            <v>5.29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1776.139154</v>
          </cell>
          <cell r="D11">
            <v>4.4775709999999996E-2</v>
          </cell>
          <cell r="E11">
            <v>6.9246259999999997E-3</v>
          </cell>
          <cell r="F11">
            <v>2.37</v>
          </cell>
          <cell r="G11">
            <v>0.69</v>
          </cell>
          <cell r="H11">
            <v>7.0000000000000007E-2</v>
          </cell>
          <cell r="I11">
            <v>31.5</v>
          </cell>
        </row>
        <row r="13">
          <cell r="C13">
            <v>405.11424299999999</v>
          </cell>
          <cell r="D13">
            <v>1.67571E-3</v>
          </cell>
          <cell r="E13">
            <v>1.6808399999999999E-4</v>
          </cell>
          <cell r="F13">
            <v>0</v>
          </cell>
          <cell r="G13">
            <v>0</v>
          </cell>
          <cell r="H13">
            <v>0</v>
          </cell>
          <cell r="I13">
            <v>0.48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1910.9848120000001</v>
          </cell>
          <cell r="D16">
            <v>8.8013590000000017E-2</v>
          </cell>
          <cell r="E16">
            <v>1.3097596000000003E-2</v>
          </cell>
          <cell r="F16">
            <v>3.42</v>
          </cell>
          <cell r="G16">
            <v>7.47</v>
          </cell>
          <cell r="H16">
            <v>0.79</v>
          </cell>
          <cell r="I16">
            <v>6.44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167.97509700000001</v>
          </cell>
          <cell r="D18">
            <v>3.9136900000000001E-3</v>
          </cell>
          <cell r="E18">
            <v>5.6066199999999997E-4</v>
          </cell>
          <cell r="F18">
            <v>0.24</v>
          </cell>
          <cell r="G18">
            <v>0.08</v>
          </cell>
          <cell r="H18">
            <v>0.05</v>
          </cell>
          <cell r="I18">
            <v>1.96</v>
          </cell>
        </row>
        <row r="19">
          <cell r="C19">
            <v>745.6180250000001</v>
          </cell>
          <cell r="D19">
            <v>1.1804420600000003</v>
          </cell>
          <cell r="E19">
            <v>0.15934361600000002</v>
          </cell>
          <cell r="F19">
            <v>7.1</v>
          </cell>
          <cell r="G19">
            <v>22.62</v>
          </cell>
          <cell r="H19">
            <v>11.69</v>
          </cell>
          <cell r="I19">
            <v>10.95</v>
          </cell>
        </row>
        <row r="20">
          <cell r="C20">
            <v>3026.9375289999998</v>
          </cell>
          <cell r="D20">
            <v>0.34154411999999995</v>
          </cell>
          <cell r="E20">
            <v>5.0871649000000005E-2</v>
          </cell>
          <cell r="F20">
            <v>5.59</v>
          </cell>
          <cell r="G20">
            <v>30.11</v>
          </cell>
          <cell r="H20">
            <v>3.06</v>
          </cell>
          <cell r="I20">
            <v>9.41</v>
          </cell>
        </row>
        <row r="21">
          <cell r="C21">
            <v>702.99528699999996</v>
          </cell>
          <cell r="D21">
            <v>7.0869849999999984E-2</v>
          </cell>
          <cell r="E21">
            <v>1.073148E-2</v>
          </cell>
          <cell r="F21">
            <v>1.3</v>
          </cell>
          <cell r="G21">
            <v>6.43</v>
          </cell>
          <cell r="H21">
            <v>0.62</v>
          </cell>
          <cell r="I21">
            <v>3.48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3508.551457</v>
          </cell>
          <cell r="D24">
            <v>0.16465202000000001</v>
          </cell>
          <cell r="E24">
            <v>3.0816971000000002E-2</v>
          </cell>
          <cell r="F24">
            <v>9.93</v>
          </cell>
          <cell r="G24">
            <v>5.23</v>
          </cell>
          <cell r="H24">
            <v>0.79</v>
          </cell>
          <cell r="I24">
            <v>79.42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2504.1544932239999</v>
          </cell>
          <cell r="D28">
            <v>0.42976199999999998</v>
          </cell>
          <cell r="E28">
            <v>6.2781141999999998E-2</v>
          </cell>
          <cell r="F28">
            <v>9.25</v>
          </cell>
          <cell r="G28">
            <v>12.45</v>
          </cell>
          <cell r="H28">
            <v>3.86</v>
          </cell>
          <cell r="I28">
            <v>42.92</v>
          </cell>
        </row>
        <row r="32">
          <cell r="C32">
            <v>461.30420600000002</v>
          </cell>
          <cell r="D32">
            <v>3.2298100000000001E-3</v>
          </cell>
          <cell r="E32">
            <v>1.291924E-2</v>
          </cell>
          <cell r="F32">
            <v>1.43</v>
          </cell>
          <cell r="G32">
            <v>1.24</v>
          </cell>
          <cell r="H32">
            <v>0.05</v>
          </cell>
          <cell r="I32">
            <v>2.7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16.057802366494929</v>
          </cell>
          <cell r="G35">
            <v>134.2187522442288</v>
          </cell>
          <cell r="H35">
            <v>16.057802366494929</v>
          </cell>
          <cell r="I35">
            <v>31.2</v>
          </cell>
        </row>
        <row r="36">
          <cell r="C36">
            <v>2704.0256456679076</v>
          </cell>
          <cell r="D36">
            <v>0.95571685449980581</v>
          </cell>
          <cell r="E36">
            <v>0.1299199766499109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2077.0992099520345</v>
          </cell>
          <cell r="D39">
            <v>0.73607596579680501</v>
          </cell>
          <cell r="E39">
            <v>9.9768532808495236E-2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3515.7116683373079</v>
          </cell>
          <cell r="D40">
            <v>0.68447421990043134</v>
          </cell>
          <cell r="E40">
            <v>0.17742545606472676</v>
          </cell>
          <cell r="F40">
            <v>1.42</v>
          </cell>
          <cell r="G40">
            <v>5.62</v>
          </cell>
          <cell r="H40">
            <v>24.69</v>
          </cell>
          <cell r="I40">
            <v>13.68</v>
          </cell>
        </row>
        <row r="41">
          <cell r="C41">
            <v>30.45324592044026</v>
          </cell>
          <cell r="D41">
            <v>1.6698749566763777E-3</v>
          </cell>
          <cell r="E41">
            <v>2.5048124350145668E-3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60.419657999999998</v>
          </cell>
          <cell r="D44">
            <v>3.3838270000000003E-3</v>
          </cell>
          <cell r="E44">
            <v>2.3319868000000001E-2</v>
          </cell>
          <cell r="F44">
            <v>0.99</v>
          </cell>
          <cell r="G44">
            <v>0.2</v>
          </cell>
          <cell r="H44">
            <v>0.09</v>
          </cell>
          <cell r="I44">
            <v>0.34713004899252115</v>
          </cell>
        </row>
        <row r="47">
          <cell r="C47">
            <v>1131.94569</v>
          </cell>
          <cell r="D47">
            <v>0.10640546000000001</v>
          </cell>
          <cell r="E47">
            <v>3.0401560000000001E-2</v>
          </cell>
          <cell r="F47">
            <v>27.67</v>
          </cell>
          <cell r="G47">
            <v>2.61</v>
          </cell>
          <cell r="H47">
            <v>0.98</v>
          </cell>
          <cell r="I47">
            <v>10.28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252.94589839969467</v>
          </cell>
          <cell r="D50">
            <v>0.37863995081754109</v>
          </cell>
          <cell r="E50">
            <v>1.999954535923101E-2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503.89251863650992</v>
          </cell>
          <cell r="D52">
            <v>3.4928234025510294</v>
          </cell>
          <cell r="E52">
            <v>4.8077092480692481E-2</v>
          </cell>
          <cell r="F52">
            <v>3.09</v>
          </cell>
          <cell r="G52">
            <v>7.3</v>
          </cell>
          <cell r="H52">
            <v>3.61</v>
          </cell>
          <cell r="I52">
            <v>2.72</v>
          </cell>
        </row>
        <row r="53">
          <cell r="C53">
            <v>3065.7502386334886</v>
          </cell>
          <cell r="D53">
            <v>21.667193315433551</v>
          </cell>
          <cell r="E53">
            <v>0.29571047581930754</v>
          </cell>
          <cell r="F53">
            <v>5.97</v>
          </cell>
          <cell r="G53">
            <v>287.49</v>
          </cell>
          <cell r="H53">
            <v>42.7</v>
          </cell>
          <cell r="I53">
            <v>16.63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33.531506722609933</v>
          </cell>
          <cell r="D56">
            <v>4.7226297368819E-3</v>
          </cell>
          <cell r="E56">
            <v>2.8335778421291404E-4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639.23060520813158</v>
          </cell>
          <cell r="D57">
            <v>0.94470385775575327</v>
          </cell>
          <cell r="E57">
            <v>7.2635260713451947E-3</v>
          </cell>
          <cell r="F57">
            <v>1.93</v>
          </cell>
          <cell r="G57">
            <v>3.22</v>
          </cell>
          <cell r="H57">
            <v>0.36</v>
          </cell>
          <cell r="I57">
            <v>12.05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13.666392</v>
          </cell>
          <cell r="H69">
            <v>0.91</v>
          </cell>
        </row>
        <row r="70">
          <cell r="C70">
            <v>0</v>
          </cell>
          <cell r="D70">
            <v>1.8981100000000002</v>
          </cell>
          <cell r="H70">
            <v>0.91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0.78381156000000007</v>
          </cell>
          <cell r="H74">
            <v>0.19</v>
          </cell>
        </row>
        <row r="75">
          <cell r="C75">
            <v>0</v>
          </cell>
          <cell r="D75">
            <v>6.5317630000000002E-2</v>
          </cell>
          <cell r="H75">
            <v>0.19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1.6125E-3</v>
          </cell>
          <cell r="D80">
            <v>7.7625000000000003E-3</v>
          </cell>
          <cell r="F80">
            <v>0.01</v>
          </cell>
          <cell r="G80">
            <v>0.04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1.496</v>
          </cell>
          <cell r="D84">
            <v>22.44</v>
          </cell>
          <cell r="E84">
            <v>0</v>
          </cell>
          <cell r="F84">
            <v>0</v>
          </cell>
          <cell r="G84">
            <v>0</v>
          </cell>
          <cell r="H84">
            <v>0.15</v>
          </cell>
          <cell r="I84">
            <v>0</v>
          </cell>
        </row>
        <row r="85">
          <cell r="C85">
            <v>3.6372699999999997E-3</v>
          </cell>
          <cell r="D85">
            <v>4.00842E-2</v>
          </cell>
          <cell r="E85">
            <v>0</v>
          </cell>
          <cell r="F85">
            <v>0</v>
          </cell>
          <cell r="G85">
            <v>0</v>
          </cell>
          <cell r="H85">
            <v>1.48</v>
          </cell>
          <cell r="I85">
            <v>0</v>
          </cell>
        </row>
        <row r="86">
          <cell r="C86">
            <v>0</v>
          </cell>
          <cell r="D86">
            <v>0.1618214</v>
          </cell>
          <cell r="F86">
            <v>0.67</v>
          </cell>
          <cell r="G86">
            <v>1.78</v>
          </cell>
          <cell r="H86">
            <v>1.48</v>
          </cell>
          <cell r="I86">
            <v>0</v>
          </cell>
        </row>
        <row r="87">
          <cell r="H87">
            <v>0</v>
          </cell>
        </row>
        <row r="90">
          <cell r="C90">
            <v>1.0394800000000001E-2</v>
          </cell>
          <cell r="D90">
            <v>0.78360799999999997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0.19390299999999999</v>
          </cell>
          <cell r="D94">
            <v>24.367809999999999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3.5680000000000003E-2</v>
          </cell>
          <cell r="D95">
            <v>0.44600000000000001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2.5689599999999999E-3</v>
          </cell>
          <cell r="D96">
            <v>1.1292720000000001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0.170372</v>
          </cell>
          <cell r="D97">
            <v>3.2111999999999998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568.83969999999999</v>
          </cell>
          <cell r="D115">
            <v>3.9779000000000004E-3</v>
          </cell>
          <cell r="E115">
            <v>1.5911600000000001E-2</v>
          </cell>
          <cell r="F115">
            <v>0.36040022463518862</v>
          </cell>
          <cell r="G115">
            <v>1.8560611568712218</v>
          </cell>
          <cell r="H115">
            <v>0.14416008985407547</v>
          </cell>
          <cell r="I115">
            <v>3.37</v>
          </cell>
        </row>
        <row r="116">
          <cell r="C116">
            <v>667.75351799999999</v>
          </cell>
          <cell r="D116">
            <v>6.0651219999999999E-2</v>
          </cell>
          <cell r="E116">
            <v>1.7328920000000001E-2</v>
          </cell>
          <cell r="F116">
            <v>1.53</v>
          </cell>
          <cell r="G116">
            <v>16.38</v>
          </cell>
          <cell r="H116">
            <v>0.56000000000000005</v>
          </cell>
          <cell r="I116">
            <v>21.27</v>
          </cell>
        </row>
        <row r="119">
          <cell r="C119">
            <v>14697.12731872</v>
          </cell>
        </row>
      </sheetData>
      <sheetData sheetId="3">
        <row r="8">
          <cell r="C8">
            <v>1927.2610010000001</v>
          </cell>
          <cell r="D8">
            <v>2.8184910000000004E-2</v>
          </cell>
          <cell r="E8">
            <v>2.7388836999999999E-2</v>
          </cell>
          <cell r="F8">
            <v>5.74</v>
          </cell>
          <cell r="G8">
            <v>2.64</v>
          </cell>
          <cell r="H8">
            <v>0.03</v>
          </cell>
          <cell r="I8">
            <v>11.69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1928.0276229999999</v>
          </cell>
          <cell r="D11">
            <v>4.4850500000000001E-2</v>
          </cell>
          <cell r="E11">
            <v>6.448802E-3</v>
          </cell>
          <cell r="F11">
            <v>2.46</v>
          </cell>
          <cell r="G11">
            <v>0.86</v>
          </cell>
          <cell r="H11">
            <v>0.08</v>
          </cell>
          <cell r="I11">
            <v>29.49</v>
          </cell>
        </row>
        <row r="13">
          <cell r="C13">
            <v>486.179327</v>
          </cell>
          <cell r="D13">
            <v>2.0684099999999997E-3</v>
          </cell>
          <cell r="E13">
            <v>2.0726700000000002E-4</v>
          </cell>
          <cell r="F13">
            <v>0</v>
          </cell>
          <cell r="G13">
            <v>0</v>
          </cell>
          <cell r="H13">
            <v>0</v>
          </cell>
          <cell r="I13">
            <v>0.59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1944.3851610000002</v>
          </cell>
          <cell r="D16">
            <v>9.0834020000000001E-2</v>
          </cell>
          <cell r="E16">
            <v>1.3475223E-2</v>
          </cell>
          <cell r="F16">
            <v>3.7</v>
          </cell>
          <cell r="G16">
            <v>7.77</v>
          </cell>
          <cell r="H16">
            <v>0.82</v>
          </cell>
          <cell r="I16">
            <v>5.89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170.36751000000001</v>
          </cell>
          <cell r="D18">
            <v>3.8153200000000001E-3</v>
          </cell>
          <cell r="E18">
            <v>5.2558899999999992E-4</v>
          </cell>
          <cell r="F18">
            <v>0.21</v>
          </cell>
          <cell r="G18">
            <v>0.08</v>
          </cell>
          <cell r="H18">
            <v>0.06</v>
          </cell>
          <cell r="I18">
            <v>1.95</v>
          </cell>
        </row>
        <row r="19">
          <cell r="C19">
            <v>706.53860499999985</v>
          </cell>
          <cell r="D19">
            <v>0.75365021999999993</v>
          </cell>
          <cell r="E19">
            <v>0.10230300099999999</v>
          </cell>
          <cell r="F19">
            <v>2.93</v>
          </cell>
          <cell r="G19">
            <v>14.08</v>
          </cell>
          <cell r="H19">
            <v>7.29</v>
          </cell>
          <cell r="I19">
            <v>23.93</v>
          </cell>
        </row>
        <row r="20">
          <cell r="C20">
            <v>1966.6442360000003</v>
          </cell>
          <cell r="D20">
            <v>0.21618135000000005</v>
          </cell>
          <cell r="E20">
            <v>3.2288770000000001E-2</v>
          </cell>
          <cell r="F20">
            <v>3.61</v>
          </cell>
          <cell r="G20">
            <v>19.43</v>
          </cell>
          <cell r="H20">
            <v>1.93</v>
          </cell>
          <cell r="I20">
            <v>6.17</v>
          </cell>
        </row>
        <row r="21">
          <cell r="C21">
            <v>696.74985900000001</v>
          </cell>
          <cell r="D21">
            <v>6.9060150000000015E-2</v>
          </cell>
          <cell r="E21">
            <v>1.0476930000000001E-2</v>
          </cell>
          <cell r="F21">
            <v>1.32</v>
          </cell>
          <cell r="G21">
            <v>6.24</v>
          </cell>
          <cell r="H21">
            <v>0.6</v>
          </cell>
          <cell r="I21">
            <v>3.44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3749.7664410000002</v>
          </cell>
          <cell r="D24">
            <v>0.17760308999999996</v>
          </cell>
          <cell r="E24">
            <v>3.3151550999999994E-2</v>
          </cell>
          <cell r="F24">
            <v>11.65</v>
          </cell>
          <cell r="G24">
            <v>5.89</v>
          </cell>
          <cell r="H24">
            <v>0.92</v>
          </cell>
          <cell r="I24">
            <v>79.3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2903.4717601399993</v>
          </cell>
          <cell r="D28">
            <v>0.45209175999999995</v>
          </cell>
          <cell r="E28">
            <v>6.6679596999999993E-2</v>
          </cell>
          <cell r="F28">
            <v>12.74</v>
          </cell>
          <cell r="G28">
            <v>12.3</v>
          </cell>
          <cell r="H28">
            <v>4.09</v>
          </cell>
          <cell r="I28">
            <v>44.91</v>
          </cell>
        </row>
        <row r="32">
          <cell r="C32">
            <v>576.96618100000001</v>
          </cell>
          <cell r="D32">
            <v>4.0386349999999996E-3</v>
          </cell>
          <cell r="E32">
            <v>1.6154539999999998E-2</v>
          </cell>
          <cell r="F32">
            <v>1.85</v>
          </cell>
          <cell r="G32">
            <v>7.07</v>
          </cell>
          <cell r="H32">
            <v>0.25</v>
          </cell>
          <cell r="I32">
            <v>3.38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16.977649023697584</v>
          </cell>
          <cell r="G35">
            <v>141.77641303950745</v>
          </cell>
          <cell r="H35">
            <v>21.039554770375002</v>
          </cell>
          <cell r="I35">
            <v>33.880000000000003</v>
          </cell>
        </row>
        <row r="36">
          <cell r="C36">
            <v>2962.8698770110395</v>
          </cell>
          <cell r="D36">
            <v>1.0128980285895421</v>
          </cell>
          <cell r="E36">
            <v>0.14287948555122443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2276.2771763424848</v>
          </cell>
          <cell r="D39">
            <v>0.78189040921856678</v>
          </cell>
          <cell r="E39">
            <v>0.10971309194306658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3951.5497106503831</v>
          </cell>
          <cell r="D40">
            <v>0.73283026100324977</v>
          </cell>
          <cell r="E40">
            <v>0.19997691260328812</v>
          </cell>
          <cell r="F40">
            <v>1.67</v>
          </cell>
          <cell r="G40">
            <v>6.6</v>
          </cell>
          <cell r="H40">
            <v>29</v>
          </cell>
          <cell r="I40">
            <v>16.07</v>
          </cell>
        </row>
        <row r="41">
          <cell r="C41">
            <v>31.327511033827079</v>
          </cell>
          <cell r="D41">
            <v>1.7178144578433316E-3</v>
          </cell>
          <cell r="E41">
            <v>2.5767216867649979E-3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51.283127999999998</v>
          </cell>
          <cell r="D44">
            <v>2.8721320000000003E-3</v>
          </cell>
          <cell r="E44">
            <v>1.9793488000000001E-2</v>
          </cell>
          <cell r="F44">
            <v>0.84</v>
          </cell>
          <cell r="G44">
            <v>0.17</v>
          </cell>
          <cell r="H44">
            <v>7.0000000000000007E-2</v>
          </cell>
          <cell r="I44">
            <v>0.28999999999999998</v>
          </cell>
        </row>
        <row r="47">
          <cell r="C47">
            <v>1223.3211119999999</v>
          </cell>
          <cell r="D47">
            <v>0.11456872</v>
          </cell>
          <cell r="E47">
            <v>3.273392E-2</v>
          </cell>
          <cell r="F47">
            <v>29.92</v>
          </cell>
          <cell r="G47">
            <v>2.81</v>
          </cell>
          <cell r="H47">
            <v>1.06</v>
          </cell>
          <cell r="I47">
            <v>14.17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283.70956499491228</v>
          </cell>
          <cell r="D50">
            <v>0.41701584614238796</v>
          </cell>
          <cell r="E50">
            <v>2.4076750884424077E-2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262.53410330451334</v>
          </cell>
          <cell r="D52">
            <v>3.6458766791677362</v>
          </cell>
          <cell r="E52">
            <v>4.991438985621767E-2</v>
          </cell>
          <cell r="F52">
            <v>1.99</v>
          </cell>
          <cell r="G52">
            <v>7.18</v>
          </cell>
          <cell r="H52">
            <v>3.7</v>
          </cell>
          <cell r="I52">
            <v>1.55</v>
          </cell>
        </row>
        <row r="53">
          <cell r="C53">
            <v>3471.6737377914869</v>
          </cell>
          <cell r="D53">
            <v>22.684681851730382</v>
          </cell>
          <cell r="E53">
            <v>0.31061127215378237</v>
          </cell>
          <cell r="F53">
            <v>6.46</v>
          </cell>
          <cell r="G53">
            <v>300.76</v>
          </cell>
          <cell r="H53">
            <v>44.7</v>
          </cell>
          <cell r="I53">
            <v>18.18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35.095284967350949</v>
          </cell>
          <cell r="D56">
            <v>4.9341572176995804E-3</v>
          </cell>
          <cell r="E56">
            <v>2.9604943306197479E-4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590.95046733756271</v>
          </cell>
          <cell r="D57">
            <v>0.79315262930466435</v>
          </cell>
          <cell r="E57">
            <v>6.5052197942798594E-3</v>
          </cell>
          <cell r="F57">
            <v>1.84</v>
          </cell>
          <cell r="G57">
            <v>2.75</v>
          </cell>
          <cell r="H57">
            <v>0.31</v>
          </cell>
          <cell r="I57">
            <v>11.62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11.719908</v>
          </cell>
          <cell r="H69">
            <v>0.78</v>
          </cell>
        </row>
        <row r="70">
          <cell r="C70">
            <v>0</v>
          </cell>
          <cell r="D70">
            <v>1.6277650000000001</v>
          </cell>
          <cell r="H70">
            <v>0.78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0.6603010800000001</v>
          </cell>
          <cell r="H74">
            <v>0.16</v>
          </cell>
        </row>
        <row r="75">
          <cell r="C75">
            <v>0</v>
          </cell>
          <cell r="D75">
            <v>5.5025090000000006E-2</v>
          </cell>
          <cell r="H75">
            <v>0.16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1.5264999999999999E-3</v>
          </cell>
          <cell r="D80">
            <v>7.3484999999999991E-3</v>
          </cell>
          <cell r="F80">
            <v>0.01</v>
          </cell>
          <cell r="G80">
            <v>0.04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1.4119999999999999</v>
          </cell>
          <cell r="D84">
            <v>21.18</v>
          </cell>
          <cell r="E84">
            <v>0</v>
          </cell>
          <cell r="F84">
            <v>0</v>
          </cell>
          <cell r="G84">
            <v>0</v>
          </cell>
          <cell r="H84">
            <v>0.14000000000000001</v>
          </cell>
          <cell r="I84">
            <v>0</v>
          </cell>
        </row>
        <row r="85">
          <cell r="C85">
            <v>3.8842299999999998E-3</v>
          </cell>
          <cell r="D85">
            <v>4.2805799999999998E-2</v>
          </cell>
          <cell r="E85">
            <v>0</v>
          </cell>
          <cell r="F85">
            <v>0</v>
          </cell>
          <cell r="G85">
            <v>0</v>
          </cell>
          <cell r="H85">
            <v>1.59</v>
          </cell>
          <cell r="I85">
            <v>0</v>
          </cell>
        </row>
        <row r="86">
          <cell r="C86">
            <v>0</v>
          </cell>
          <cell r="D86">
            <v>0.17280860000000001</v>
          </cell>
          <cell r="F86">
            <v>0.71</v>
          </cell>
          <cell r="G86">
            <v>1.9</v>
          </cell>
          <cell r="H86">
            <v>1.59</v>
          </cell>
          <cell r="I86">
            <v>0</v>
          </cell>
        </row>
        <row r="87">
          <cell r="H87">
            <v>0</v>
          </cell>
        </row>
        <row r="90">
          <cell r="C90">
            <v>1.01452E-2</v>
          </cell>
          <cell r="D90">
            <v>0.76479200000000003</v>
          </cell>
          <cell r="F90">
            <v>1.95</v>
          </cell>
          <cell r="G90">
            <v>23.41</v>
          </cell>
          <cell r="H90">
            <v>0.2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0.189247</v>
          </cell>
          <cell r="D94">
            <v>23.782689999999999</v>
          </cell>
          <cell r="F94">
            <v>0</v>
          </cell>
          <cell r="G94">
            <v>0</v>
          </cell>
          <cell r="H94">
            <v>0.2</v>
          </cell>
          <cell r="I94">
            <v>0</v>
          </cell>
        </row>
        <row r="95">
          <cell r="C95">
            <v>3.4340000000000002E-2</v>
          </cell>
          <cell r="D95">
            <v>0.42925000000000002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2.47248E-3</v>
          </cell>
          <cell r="D96">
            <v>1.0868610000000001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0.16397349999999999</v>
          </cell>
          <cell r="D97">
            <v>3.0905999999999998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591.25208999999995</v>
          </cell>
          <cell r="D115">
            <v>4.1346300000000002E-3</v>
          </cell>
          <cell r="E115">
            <v>1.6538520000000001E-2</v>
          </cell>
          <cell r="F115">
            <v>0.37460006053027728</v>
          </cell>
          <cell r="G115">
            <v>1.9291903117309281</v>
          </cell>
          <cell r="H115">
            <v>0.14984002421211093</v>
          </cell>
          <cell r="I115">
            <v>3.5</v>
          </cell>
        </row>
        <row r="116">
          <cell r="C116">
            <v>770.269137</v>
          </cell>
          <cell r="D116">
            <v>6.9892900000000008E-2</v>
          </cell>
          <cell r="E116">
            <v>1.9969399999999998E-2</v>
          </cell>
          <cell r="F116">
            <v>1.76</v>
          </cell>
          <cell r="G116">
            <v>18.89</v>
          </cell>
          <cell r="H116">
            <v>0.65</v>
          </cell>
          <cell r="I116">
            <v>25.04</v>
          </cell>
        </row>
        <row r="119">
          <cell r="C119">
            <v>13579.431299840002</v>
          </cell>
        </row>
      </sheetData>
      <sheetData sheetId="4">
        <row r="8">
          <cell r="C8">
            <v>2478.053676</v>
          </cell>
          <cell r="D8">
            <v>3.3165199999999999E-2</v>
          </cell>
          <cell r="E8">
            <v>3.5997125000000005E-2</v>
          </cell>
          <cell r="F8">
            <v>7.55</v>
          </cell>
          <cell r="G8">
            <v>3.53</v>
          </cell>
          <cell r="H8">
            <v>0.04</v>
          </cell>
          <cell r="I8">
            <v>12.21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1664.4938200000001</v>
          </cell>
          <cell r="D11">
            <v>4.0416209999999994E-2</v>
          </cell>
          <cell r="E11">
            <v>6.0571920000000003E-3</v>
          </cell>
          <cell r="F11">
            <v>2.17</v>
          </cell>
          <cell r="G11">
            <v>0.65</v>
          </cell>
          <cell r="H11">
            <v>7.0000000000000007E-2</v>
          </cell>
          <cell r="I11">
            <v>29.1</v>
          </cell>
        </row>
        <row r="13">
          <cell r="C13">
            <v>434.849603</v>
          </cell>
          <cell r="D13">
            <v>1.8508399999999999E-3</v>
          </cell>
          <cell r="E13">
            <v>1.8562100000000002E-4</v>
          </cell>
          <cell r="F13">
            <v>0</v>
          </cell>
          <cell r="G13">
            <v>0</v>
          </cell>
          <cell r="H13">
            <v>0</v>
          </cell>
          <cell r="I13">
            <v>0.53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1692.3517120000001</v>
          </cell>
          <cell r="D16">
            <v>7.9106239999999994E-2</v>
          </cell>
          <cell r="E16">
            <v>1.1789969000000001E-2</v>
          </cell>
          <cell r="F16">
            <v>3.47</v>
          </cell>
          <cell r="G16">
            <v>6.66</v>
          </cell>
          <cell r="H16">
            <v>0.72</v>
          </cell>
          <cell r="I16">
            <v>6.12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168.89200500000001</v>
          </cell>
          <cell r="D18">
            <v>3.81584E-3</v>
          </cell>
          <cell r="E18">
            <v>5.3064200000000001E-4</v>
          </cell>
          <cell r="F18">
            <v>0.21</v>
          </cell>
          <cell r="G18">
            <v>0.08</v>
          </cell>
          <cell r="H18">
            <v>0.05</v>
          </cell>
          <cell r="I18">
            <v>1.99</v>
          </cell>
        </row>
        <row r="19">
          <cell r="C19">
            <v>841.93915299999992</v>
          </cell>
          <cell r="D19">
            <v>0.77963518999999992</v>
          </cell>
          <cell r="E19">
            <v>0.106118449</v>
          </cell>
          <cell r="F19">
            <v>3.22</v>
          </cell>
          <cell r="G19">
            <v>14.52</v>
          </cell>
          <cell r="H19">
            <v>7.51</v>
          </cell>
          <cell r="I19">
            <v>28.13</v>
          </cell>
        </row>
        <row r="20">
          <cell r="C20">
            <v>3117.5110699999996</v>
          </cell>
          <cell r="D20">
            <v>0.32841167000000004</v>
          </cell>
          <cell r="E20">
            <v>4.9285254000000008E-2</v>
          </cell>
          <cell r="F20">
            <v>5.68</v>
          </cell>
          <cell r="G20">
            <v>30.54</v>
          </cell>
          <cell r="H20">
            <v>2.91</v>
          </cell>
          <cell r="I20">
            <v>9.84</v>
          </cell>
        </row>
        <row r="21">
          <cell r="C21">
            <v>790.60540199999991</v>
          </cell>
          <cell r="D21">
            <v>7.5711420000000001E-2</v>
          </cell>
          <cell r="E21">
            <v>1.1488988999999998E-2</v>
          </cell>
          <cell r="F21">
            <v>1.43</v>
          </cell>
          <cell r="G21">
            <v>6.83</v>
          </cell>
          <cell r="H21">
            <v>0.66</v>
          </cell>
          <cell r="I21">
            <v>3.91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3887.6116420000008</v>
          </cell>
          <cell r="D24">
            <v>0.17416670999999997</v>
          </cell>
          <cell r="E24">
            <v>3.3150909000000006E-2</v>
          </cell>
          <cell r="F24">
            <v>12.48</v>
          </cell>
          <cell r="G24">
            <v>5</v>
          </cell>
          <cell r="H24">
            <v>0.85</v>
          </cell>
          <cell r="I24">
            <v>83.37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2692.6028371160005</v>
          </cell>
          <cell r="D28">
            <v>0.45284840999999998</v>
          </cell>
          <cell r="E28">
            <v>6.6433963999999984E-2</v>
          </cell>
          <cell r="F28">
            <v>12.16</v>
          </cell>
          <cell r="G28">
            <v>10.99</v>
          </cell>
          <cell r="H28">
            <v>4.1100000000000003</v>
          </cell>
          <cell r="I28">
            <v>43.9</v>
          </cell>
        </row>
        <row r="32">
          <cell r="C32">
            <v>463.98688599999997</v>
          </cell>
          <cell r="D32">
            <v>3.2485700000000001E-3</v>
          </cell>
          <cell r="E32">
            <v>1.299428E-2</v>
          </cell>
          <cell r="F32">
            <v>1.43</v>
          </cell>
          <cell r="G32">
            <v>1.51</v>
          </cell>
          <cell r="H32">
            <v>0.06</v>
          </cell>
          <cell r="I32">
            <v>2.72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7.3111072638666856</v>
          </cell>
          <cell r="G35">
            <v>60.131609041928321</v>
          </cell>
          <cell r="H35">
            <v>7.3111072638666856</v>
          </cell>
          <cell r="I35">
            <v>20.87</v>
          </cell>
        </row>
        <row r="36">
          <cell r="C36">
            <v>3355.5973448299669</v>
          </cell>
          <cell r="D36">
            <v>1.1376247501417986</v>
          </cell>
          <cell r="E36">
            <v>0.16196340415945443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2579.5088548927138</v>
          </cell>
          <cell r="D39">
            <v>0.88041960984289613</v>
          </cell>
          <cell r="E39">
            <v>0.12441419614871482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4428.8406927567794</v>
          </cell>
          <cell r="D40">
            <v>0.81986936307472658</v>
          </cell>
          <cell r="E40">
            <v>0.22415377991396243</v>
          </cell>
          <cell r="F40">
            <v>1.89</v>
          </cell>
          <cell r="G40">
            <v>7.48</v>
          </cell>
          <cell r="H40">
            <v>32.89</v>
          </cell>
          <cell r="I40">
            <v>35.53</v>
          </cell>
        </row>
        <row r="41">
          <cell r="C41">
            <v>34.376374918054047</v>
          </cell>
          <cell r="D41">
            <v>1.8849960272526028E-3</v>
          </cell>
          <cell r="E41">
            <v>2.8274940408789043E-3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43.619706000000001</v>
          </cell>
          <cell r="D44">
            <v>2.4429389999999999E-3</v>
          </cell>
          <cell r="E44">
            <v>1.6835676000000001E-2</v>
          </cell>
          <cell r="F44">
            <v>0.71</v>
          </cell>
          <cell r="G44">
            <v>0.15</v>
          </cell>
          <cell r="H44">
            <v>0.06</v>
          </cell>
          <cell r="I44">
            <v>0.25060901008111247</v>
          </cell>
        </row>
        <row r="47">
          <cell r="C47">
            <v>1035.7277790000001</v>
          </cell>
          <cell r="D47">
            <v>9.767408000000001E-2</v>
          </cell>
          <cell r="E47">
            <v>2.7906879999999998E-2</v>
          </cell>
          <cell r="F47">
            <v>25.31</v>
          </cell>
          <cell r="G47">
            <v>2.39</v>
          </cell>
          <cell r="H47">
            <v>0.9</v>
          </cell>
          <cell r="I47">
            <v>7.16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331.67088667097198</v>
          </cell>
          <cell r="D50">
            <v>0.48493259322147503</v>
          </cell>
          <cell r="E50">
            <v>2.8696846463843843E-2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550.54512999999997</v>
          </cell>
          <cell r="D52">
            <v>3.8867585999999998</v>
          </cell>
          <cell r="E52">
            <v>5.3383894000000001E-2</v>
          </cell>
          <cell r="F52">
            <v>3.44</v>
          </cell>
          <cell r="G52">
            <v>8.02</v>
          </cell>
          <cell r="H52">
            <v>4.01</v>
          </cell>
          <cell r="I52">
            <v>3.04</v>
          </cell>
        </row>
        <row r="53">
          <cell r="C53">
            <v>3393.5794580000002</v>
          </cell>
          <cell r="D53">
            <v>24.0523977</v>
          </cell>
          <cell r="E53">
            <v>0.329060203</v>
          </cell>
          <cell r="F53">
            <v>6.62</v>
          </cell>
          <cell r="G53">
            <v>318.99</v>
          </cell>
          <cell r="H53">
            <v>47.42</v>
          </cell>
          <cell r="I53">
            <v>18.739999999999998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37.660835931506604</v>
          </cell>
          <cell r="D56">
            <v>5.2934421019934595E-3</v>
          </cell>
          <cell r="E56">
            <v>3.1760652611960763E-4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606.17706399999997</v>
          </cell>
          <cell r="D57">
            <v>0.70817160000000001</v>
          </cell>
          <cell r="E57">
            <v>6.393387999999999E-3</v>
          </cell>
          <cell r="F57">
            <v>1.97</v>
          </cell>
          <cell r="G57">
            <v>2.52</v>
          </cell>
          <cell r="H57">
            <v>0.3</v>
          </cell>
          <cell r="I57">
            <v>12.76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7.5922524000000005</v>
          </cell>
          <cell r="H69">
            <v>0.5</v>
          </cell>
        </row>
        <row r="70">
          <cell r="C70">
            <v>0</v>
          </cell>
          <cell r="D70">
            <v>1.0544795</v>
          </cell>
          <cell r="H70">
            <v>0.5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0.83086968000000005</v>
          </cell>
          <cell r="H74">
            <v>0.21</v>
          </cell>
        </row>
        <row r="75">
          <cell r="C75">
            <v>0</v>
          </cell>
          <cell r="D75">
            <v>6.9239140000000005E-2</v>
          </cell>
          <cell r="H75">
            <v>0.21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1.5264999999999999E-3</v>
          </cell>
          <cell r="D80">
            <v>7.3484999999999991E-3</v>
          </cell>
          <cell r="F80">
            <v>0.01</v>
          </cell>
          <cell r="G80">
            <v>0.04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1.4279999999999999</v>
          </cell>
          <cell r="D84">
            <v>21.42</v>
          </cell>
          <cell r="E84">
            <v>0</v>
          </cell>
          <cell r="F84">
            <v>0</v>
          </cell>
          <cell r="G84">
            <v>0</v>
          </cell>
          <cell r="H84">
            <v>0.14000000000000001</v>
          </cell>
          <cell r="I84">
            <v>0</v>
          </cell>
        </row>
        <row r="85">
          <cell r="C85">
            <v>4.1409899999999998E-3</v>
          </cell>
          <cell r="D85">
            <v>4.56354E-2</v>
          </cell>
          <cell r="E85">
            <v>0</v>
          </cell>
          <cell r="F85">
            <v>0</v>
          </cell>
          <cell r="G85">
            <v>0</v>
          </cell>
          <cell r="H85">
            <v>1.69</v>
          </cell>
          <cell r="I85">
            <v>0</v>
          </cell>
        </row>
        <row r="86">
          <cell r="C86">
            <v>0</v>
          </cell>
          <cell r="D86">
            <v>0.1842318</v>
          </cell>
          <cell r="F86">
            <v>0.76</v>
          </cell>
          <cell r="G86">
            <v>2.0299999999999998</v>
          </cell>
          <cell r="H86">
            <v>1.69</v>
          </cell>
          <cell r="I86">
            <v>0</v>
          </cell>
        </row>
        <row r="87">
          <cell r="H87">
            <v>0</v>
          </cell>
        </row>
        <row r="90">
          <cell r="C90">
            <v>1.1362000000000001E-2</v>
          </cell>
          <cell r="D90">
            <v>0.85651999999999995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0.21194499999999999</v>
          </cell>
          <cell r="D94">
            <v>26.635149999999999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3.5540000000000002E-2</v>
          </cell>
          <cell r="D95">
            <v>0.44425000000000003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2.5588799999999999E-3</v>
          </cell>
          <cell r="D96">
            <v>1.124841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0.16970350000000001</v>
          </cell>
          <cell r="D97">
            <v>3.1985999999999999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655.64856499999996</v>
          </cell>
          <cell r="D115">
            <v>4.5849549999999999E-3</v>
          </cell>
          <cell r="E115">
            <v>1.833982E-2</v>
          </cell>
          <cell r="F115">
            <v>0.41539978680767015</v>
          </cell>
          <cell r="G115">
            <v>2.1393089020595015</v>
          </cell>
          <cell r="H115">
            <v>0.16615991472306807</v>
          </cell>
          <cell r="I115">
            <v>3.88</v>
          </cell>
        </row>
        <row r="116">
          <cell r="C116">
            <v>1059.75801</v>
          </cell>
          <cell r="D116">
            <v>9.6165929999999997E-2</v>
          </cell>
          <cell r="E116">
            <v>2.7475980000000001E-2</v>
          </cell>
          <cell r="F116">
            <v>2.4300000000000002</v>
          </cell>
          <cell r="G116">
            <v>25.99</v>
          </cell>
          <cell r="H116">
            <v>0.89</v>
          </cell>
          <cell r="I116">
            <v>34.409999999999997</v>
          </cell>
        </row>
        <row r="119">
          <cell r="C119">
            <v>14268.579360000002</v>
          </cell>
        </row>
      </sheetData>
      <sheetData sheetId="5">
        <row r="8">
          <cell r="C8">
            <v>5903.8359580000006</v>
          </cell>
          <cell r="D8">
            <v>7.5082620000000003E-2</v>
          </cell>
          <cell r="E8">
            <v>8.8634513000000012E-2</v>
          </cell>
          <cell r="F8">
            <v>18.43</v>
          </cell>
          <cell r="G8">
            <v>8.69</v>
          </cell>
          <cell r="H8">
            <v>0.08</v>
          </cell>
          <cell r="I8">
            <v>27.43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1630.0905729999999</v>
          </cell>
          <cell r="D11">
            <v>3.7978320000000003E-2</v>
          </cell>
          <cell r="E11">
            <v>5.4834900000000006E-3</v>
          </cell>
          <cell r="F11">
            <v>2.0699999999999998</v>
          </cell>
          <cell r="G11">
            <v>0.64</v>
          </cell>
          <cell r="H11">
            <v>7.0000000000000007E-2</v>
          </cell>
          <cell r="I11">
            <v>27.89</v>
          </cell>
        </row>
        <row r="13">
          <cell r="C13">
            <v>329.40795900000001</v>
          </cell>
          <cell r="D13">
            <v>1.6204400000000001E-3</v>
          </cell>
          <cell r="E13">
            <v>1.6260500000000002E-4</v>
          </cell>
          <cell r="F13">
            <v>0</v>
          </cell>
          <cell r="G13">
            <v>0</v>
          </cell>
          <cell r="H13">
            <v>0</v>
          </cell>
          <cell r="I13">
            <v>0.46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1704.5729379999998</v>
          </cell>
          <cell r="D16">
            <v>7.9296919999999993E-2</v>
          </cell>
          <cell r="E16">
            <v>1.1909809E-2</v>
          </cell>
          <cell r="F16">
            <v>3.51</v>
          </cell>
          <cell r="G16">
            <v>6.53</v>
          </cell>
          <cell r="H16">
            <v>0.71</v>
          </cell>
          <cell r="I16">
            <v>7.6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148.26806099999999</v>
          </cell>
          <cell r="D18">
            <v>3.1490999999999997E-3</v>
          </cell>
          <cell r="E18">
            <v>4.08396E-4</v>
          </cell>
          <cell r="F18">
            <v>0.2</v>
          </cell>
          <cell r="G18">
            <v>7.0000000000000007E-2</v>
          </cell>
          <cell r="H18">
            <v>0.05</v>
          </cell>
          <cell r="I18">
            <v>1.43</v>
          </cell>
        </row>
        <row r="19">
          <cell r="C19">
            <v>861.52565099999993</v>
          </cell>
          <cell r="D19">
            <v>0.84898382999999988</v>
          </cell>
          <cell r="E19">
            <v>0.115407024</v>
          </cell>
          <cell r="F19">
            <v>3.37</v>
          </cell>
          <cell r="G19">
            <v>15.85</v>
          </cell>
          <cell r="H19">
            <v>8.19</v>
          </cell>
          <cell r="I19">
            <v>29.04</v>
          </cell>
        </row>
        <row r="20">
          <cell r="C20">
            <v>569.64064500000006</v>
          </cell>
          <cell r="D20">
            <v>6.0685190000000007E-2</v>
          </cell>
          <cell r="E20">
            <v>9.1121830000000011E-3</v>
          </cell>
          <cell r="F20">
            <v>1.02</v>
          </cell>
          <cell r="G20">
            <v>5.35</v>
          </cell>
          <cell r="H20">
            <v>0.53</v>
          </cell>
          <cell r="I20">
            <v>2.62</v>
          </cell>
        </row>
        <row r="21">
          <cell r="C21">
            <v>981.38695700000017</v>
          </cell>
          <cell r="D21">
            <v>9.374768E-2</v>
          </cell>
          <cell r="E21">
            <v>1.4195346000000001E-2</v>
          </cell>
          <cell r="F21">
            <v>1.7</v>
          </cell>
          <cell r="G21">
            <v>8.51</v>
          </cell>
          <cell r="H21">
            <v>0.81</v>
          </cell>
          <cell r="I21">
            <v>4.7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4036.6853269999997</v>
          </cell>
          <cell r="D24">
            <v>0.17479375999999999</v>
          </cell>
          <cell r="E24">
            <v>3.3703201000000002E-2</v>
          </cell>
          <cell r="F24">
            <v>13.71</v>
          </cell>
          <cell r="G24">
            <v>4.3899999999999997</v>
          </cell>
          <cell r="H24">
            <v>0.84</v>
          </cell>
          <cell r="I24">
            <v>84.93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3389.6417269920003</v>
          </cell>
          <cell r="D28">
            <v>0.51632022</v>
          </cell>
          <cell r="E28">
            <v>7.6524175999999999E-2</v>
          </cell>
          <cell r="F28">
            <v>15.32</v>
          </cell>
          <cell r="G28">
            <v>12.28</v>
          </cell>
          <cell r="H28">
            <v>4.63</v>
          </cell>
          <cell r="I28">
            <v>56.06</v>
          </cell>
        </row>
        <row r="32">
          <cell r="C32">
            <v>652.06406100000004</v>
          </cell>
          <cell r="D32">
            <v>4.5637949999999998E-3</v>
          </cell>
          <cell r="E32">
            <v>1.8255179999999999E-2</v>
          </cell>
          <cell r="F32">
            <v>2.09</v>
          </cell>
          <cell r="G32">
            <v>7.12</v>
          </cell>
          <cell r="H32">
            <v>0.27</v>
          </cell>
          <cell r="I32">
            <v>2.97</v>
          </cell>
        </row>
        <row r="35">
          <cell r="C35">
            <v>280.53941406544851</v>
          </cell>
          <cell r="D35">
            <v>9.890433909077502E-2</v>
          </cell>
          <cell r="E35">
            <v>3.1916585856346359E-2</v>
          </cell>
          <cell r="F35">
            <v>7.9181775474132419</v>
          </cell>
          <cell r="G35">
            <v>65.086465527703879</v>
          </cell>
          <cell r="H35">
            <v>14.794717720309464</v>
          </cell>
          <cell r="I35">
            <v>22.49</v>
          </cell>
        </row>
        <row r="36">
          <cell r="C36">
            <v>3392.3210430765375</v>
          </cell>
          <cell r="D36">
            <v>1.1352826439432422</v>
          </cell>
          <cell r="E36">
            <v>0.16396138535083962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178.08965765626019</v>
          </cell>
          <cell r="D38">
            <v>5.2642669959392131E-2</v>
          </cell>
          <cell r="E38">
            <v>1.8193426141972273E-2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2612.8326175704633</v>
          </cell>
          <cell r="D39">
            <v>0.88124679805067363</v>
          </cell>
          <cell r="E39">
            <v>0.12618220229544394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4877.0113787642349</v>
          </cell>
          <cell r="D40">
            <v>0.85917142215654041</v>
          </cell>
          <cell r="E40">
            <v>0.24750220907090481</v>
          </cell>
          <cell r="F40">
            <v>2.1</v>
          </cell>
          <cell r="G40">
            <v>8.2899999999999991</v>
          </cell>
          <cell r="H40">
            <v>36.46</v>
          </cell>
          <cell r="I40">
            <v>38.29</v>
          </cell>
        </row>
        <row r="41">
          <cell r="C41">
            <v>33.563848371574458</v>
          </cell>
          <cell r="D41">
            <v>1.8404398077115367E-3</v>
          </cell>
          <cell r="E41">
            <v>2.7606346878477441E-3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37.135956</v>
          </cell>
          <cell r="D44">
            <v>2.0798140000000001E-3</v>
          </cell>
          <cell r="E44">
            <v>1.4333176000000001E-2</v>
          </cell>
          <cell r="F44">
            <v>0.61</v>
          </cell>
          <cell r="G44">
            <v>0.12</v>
          </cell>
          <cell r="H44">
            <v>0.05</v>
          </cell>
          <cell r="I44">
            <v>0.2</v>
          </cell>
        </row>
        <row r="47">
          <cell r="C47">
            <v>1146.2074769999999</v>
          </cell>
          <cell r="D47">
            <v>0.10758607999999999</v>
          </cell>
          <cell r="E47">
            <v>3.0738879999999996E-2</v>
          </cell>
          <cell r="F47">
            <v>28.02</v>
          </cell>
          <cell r="G47">
            <v>2.64</v>
          </cell>
          <cell r="H47">
            <v>0.99</v>
          </cell>
          <cell r="I47">
            <v>11.21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368.23660779069735</v>
          </cell>
          <cell r="D50">
            <v>0.53899300748268975</v>
          </cell>
          <cell r="E50">
            <v>3.1724964379454934E-2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557.67655100000002</v>
          </cell>
          <cell r="D52">
            <v>4.1149240000000002</v>
          </cell>
          <cell r="E52">
            <v>5.6322415999999993E-2</v>
          </cell>
          <cell r="F52">
            <v>3.54</v>
          </cell>
          <cell r="G52">
            <v>8.4600000000000009</v>
          </cell>
          <cell r="H52">
            <v>4.24</v>
          </cell>
          <cell r="I52">
            <v>3.13</v>
          </cell>
        </row>
        <row r="53">
          <cell r="C53">
            <v>3437.5378419999997</v>
          </cell>
          <cell r="D53">
            <v>25.437980800000002</v>
          </cell>
          <cell r="E53">
            <v>0.34717341499999999</v>
          </cell>
          <cell r="F53">
            <v>6.9</v>
          </cell>
          <cell r="G53">
            <v>337.49</v>
          </cell>
          <cell r="H53">
            <v>50.21</v>
          </cell>
          <cell r="I53">
            <v>19.32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38.087924704787497</v>
          </cell>
          <cell r="D56">
            <v>5.3410812409350498E-3</v>
          </cell>
          <cell r="E56">
            <v>3.2046487445610297E-4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454.43763899999999</v>
          </cell>
          <cell r="D57">
            <v>0.43209149999999996</v>
          </cell>
          <cell r="E57">
            <v>4.5292570000000001E-3</v>
          </cell>
          <cell r="F57">
            <v>1.54</v>
          </cell>
          <cell r="G57">
            <v>1.61</v>
          </cell>
          <cell r="H57">
            <v>0.2</v>
          </cell>
          <cell r="I57">
            <v>10.56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6.0659388000000005</v>
          </cell>
          <cell r="H69">
            <v>0.4</v>
          </cell>
        </row>
        <row r="70">
          <cell r="C70">
            <v>0</v>
          </cell>
          <cell r="D70">
            <v>0.84249150000000006</v>
          </cell>
          <cell r="H70">
            <v>0.4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0.78947976000000009</v>
          </cell>
          <cell r="H74">
            <v>0.2</v>
          </cell>
        </row>
        <row r="75">
          <cell r="C75">
            <v>0</v>
          </cell>
          <cell r="D75">
            <v>6.5789979999999998E-2</v>
          </cell>
          <cell r="H75">
            <v>0.2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1.075E-3</v>
          </cell>
          <cell r="D80">
            <v>5.1749999999999999E-3</v>
          </cell>
          <cell r="F80">
            <v>0.01</v>
          </cell>
          <cell r="G80">
            <v>0.03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1.006</v>
          </cell>
          <cell r="D84">
            <v>15.09</v>
          </cell>
          <cell r="E84">
            <v>0</v>
          </cell>
          <cell r="F84">
            <v>0</v>
          </cell>
          <cell r="G84">
            <v>0</v>
          </cell>
          <cell r="H84">
            <v>0.1</v>
          </cell>
          <cell r="I84">
            <v>0</v>
          </cell>
        </row>
        <row r="85">
          <cell r="C85">
            <v>4.4261700000000001E-3</v>
          </cell>
          <cell r="D85">
            <v>4.8778200000000001E-2</v>
          </cell>
          <cell r="E85">
            <v>0</v>
          </cell>
          <cell r="F85">
            <v>0</v>
          </cell>
          <cell r="G85">
            <v>0</v>
          </cell>
          <cell r="H85">
            <v>1.81</v>
          </cell>
          <cell r="I85">
            <v>0</v>
          </cell>
        </row>
        <row r="86">
          <cell r="C86">
            <v>0</v>
          </cell>
          <cell r="D86">
            <v>0.19691940000000002</v>
          </cell>
          <cell r="F86">
            <v>0.81</v>
          </cell>
          <cell r="G86">
            <v>2.17</v>
          </cell>
          <cell r="H86">
            <v>1.81</v>
          </cell>
          <cell r="I86">
            <v>0</v>
          </cell>
        </row>
        <row r="87">
          <cell r="H87">
            <v>0</v>
          </cell>
        </row>
        <row r="90">
          <cell r="C90">
            <v>1.09356E-2</v>
          </cell>
          <cell r="D90">
            <v>0.824376</v>
          </cell>
          <cell r="F90">
            <v>2.1</v>
          </cell>
          <cell r="G90">
            <v>25.24</v>
          </cell>
          <cell r="H90">
            <v>0.21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0.20399100000000001</v>
          </cell>
          <cell r="D94">
            <v>25.635569999999998</v>
          </cell>
          <cell r="F94">
            <v>0</v>
          </cell>
          <cell r="G94">
            <v>0</v>
          </cell>
          <cell r="H94">
            <v>0.21</v>
          </cell>
          <cell r="I94">
            <v>0</v>
          </cell>
        </row>
        <row r="95">
          <cell r="C95">
            <v>3.4440000000000005E-2</v>
          </cell>
          <cell r="D95">
            <v>0.43049999999999999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2.4796800000000002E-3</v>
          </cell>
          <cell r="D96">
            <v>1.0900259999999999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0.16445100000000001</v>
          </cell>
          <cell r="D97">
            <v>3.0996000000000001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641.44366000000002</v>
          </cell>
          <cell r="D115">
            <v>4.4856200000000001E-3</v>
          </cell>
          <cell r="E115">
            <v>1.794248E-2</v>
          </cell>
          <cell r="F115">
            <v>0.40639997376205905</v>
          </cell>
          <cell r="G115">
            <v>2.0929598648746044</v>
          </cell>
          <cell r="H115">
            <v>0.16255998950482364</v>
          </cell>
          <cell r="I115">
            <v>2.93</v>
          </cell>
        </row>
        <row r="116">
          <cell r="C116">
            <v>1168.5530699999999</v>
          </cell>
          <cell r="D116">
            <v>0.10609584999999999</v>
          </cell>
          <cell r="E116">
            <v>3.0313099999999999E-2</v>
          </cell>
          <cell r="F116">
            <v>2.68</v>
          </cell>
          <cell r="G116">
            <v>28.66</v>
          </cell>
          <cell r="H116">
            <v>0.98</v>
          </cell>
          <cell r="I116">
            <v>37.49</v>
          </cell>
        </row>
        <row r="119">
          <cell r="C119">
            <v>15280.699839999997</v>
          </cell>
        </row>
      </sheetData>
      <sheetData sheetId="6">
        <row r="8">
          <cell r="C8">
            <v>10007.185818999998</v>
          </cell>
          <cell r="D8">
            <v>0.17846959000000001</v>
          </cell>
          <cell r="E8">
            <v>0.15066616799999999</v>
          </cell>
          <cell r="F8">
            <v>30.55</v>
          </cell>
          <cell r="G8">
            <v>14.01</v>
          </cell>
          <cell r="H8">
            <v>0.16</v>
          </cell>
          <cell r="I8">
            <v>66.709999999999994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1827.9933099999998</v>
          </cell>
          <cell r="D11">
            <v>4.3551960000000001E-2</v>
          </cell>
          <cell r="E11">
            <v>6.4338450000000005E-3</v>
          </cell>
          <cell r="F11">
            <v>2.35</v>
          </cell>
          <cell r="G11">
            <v>0.64</v>
          </cell>
          <cell r="H11">
            <v>7.0000000000000007E-2</v>
          </cell>
          <cell r="I11">
            <v>34.11</v>
          </cell>
        </row>
        <row r="13">
          <cell r="C13">
            <v>392.78970099999998</v>
          </cell>
          <cell r="D13">
            <v>1.80028E-3</v>
          </cell>
          <cell r="E13">
            <v>1.8051100000000001E-4</v>
          </cell>
          <cell r="F13">
            <v>0</v>
          </cell>
          <cell r="G13">
            <v>0</v>
          </cell>
          <cell r="H13">
            <v>0</v>
          </cell>
          <cell r="I13">
            <v>0.52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1824.9915620000002</v>
          </cell>
          <cell r="D16">
            <v>7.8426929999999992E-2</v>
          </cell>
          <cell r="E16">
            <v>1.1789901E-2</v>
          </cell>
          <cell r="F16">
            <v>3.59</v>
          </cell>
          <cell r="G16">
            <v>6.34</v>
          </cell>
          <cell r="H16">
            <v>0.69</v>
          </cell>
          <cell r="I16">
            <v>8.1999999999999993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138.97125299999999</v>
          </cell>
          <cell r="D18">
            <v>2.7665199999999997E-3</v>
          </cell>
          <cell r="E18">
            <v>3.3013900000000002E-4</v>
          </cell>
          <cell r="F18">
            <v>0.18</v>
          </cell>
          <cell r="G18">
            <v>7.0000000000000007E-2</v>
          </cell>
          <cell r="H18">
            <v>0.05</v>
          </cell>
          <cell r="I18">
            <v>1.1000000000000001</v>
          </cell>
        </row>
        <row r="19">
          <cell r="C19">
            <v>718.77893100000006</v>
          </cell>
          <cell r="D19">
            <v>0.89526147</v>
          </cell>
          <cell r="E19">
            <v>0.12120052199999999</v>
          </cell>
          <cell r="F19">
            <v>3.41</v>
          </cell>
          <cell r="G19">
            <v>16.760000000000002</v>
          </cell>
          <cell r="H19">
            <v>8.7100000000000009</v>
          </cell>
          <cell r="I19">
            <v>24.2</v>
          </cell>
        </row>
        <row r="20">
          <cell r="C20">
            <v>502.02560099999999</v>
          </cell>
          <cell r="D20">
            <v>5.0250700000000009E-2</v>
          </cell>
          <cell r="E20">
            <v>7.6099649999999998E-3</v>
          </cell>
          <cell r="F20">
            <v>0.88</v>
          </cell>
          <cell r="G20">
            <v>4.5599999999999996</v>
          </cell>
          <cell r="H20">
            <v>0.43</v>
          </cell>
          <cell r="I20">
            <v>2.69</v>
          </cell>
        </row>
        <row r="21">
          <cell r="C21">
            <v>851.51218400000005</v>
          </cell>
          <cell r="D21">
            <v>8.097414E-2</v>
          </cell>
          <cell r="E21">
            <v>1.2312827999999998E-2</v>
          </cell>
          <cell r="F21">
            <v>1.51</v>
          </cell>
          <cell r="G21">
            <v>7.26</v>
          </cell>
          <cell r="H21">
            <v>0.7</v>
          </cell>
          <cell r="I21">
            <v>4.7699999999999996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4059.263954</v>
          </cell>
          <cell r="D24">
            <v>0.18168111000000001</v>
          </cell>
          <cell r="E24">
            <v>3.4658941999999991E-2</v>
          </cell>
          <cell r="F24">
            <v>15.63</v>
          </cell>
          <cell r="G24">
            <v>5.32</v>
          </cell>
          <cell r="H24">
            <v>1.01</v>
          </cell>
          <cell r="I24">
            <v>75.010000000000005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3734.369279388</v>
          </cell>
          <cell r="D28">
            <v>0.57836697000000004</v>
          </cell>
          <cell r="E28">
            <v>8.5561058999999995E-2</v>
          </cell>
          <cell r="F28">
            <v>18.7</v>
          </cell>
          <cell r="G28">
            <v>14.95</v>
          </cell>
          <cell r="H28">
            <v>5.31</v>
          </cell>
          <cell r="I28">
            <v>49.83</v>
          </cell>
        </row>
        <row r="32">
          <cell r="C32">
            <v>750.795793</v>
          </cell>
          <cell r="D32">
            <v>5.2547150000000001E-3</v>
          </cell>
          <cell r="E32">
            <v>2.101886E-2</v>
          </cell>
          <cell r="F32">
            <v>2.41</v>
          </cell>
          <cell r="G32">
            <v>8.02</v>
          </cell>
          <cell r="H32">
            <v>0.3</v>
          </cell>
          <cell r="I32">
            <v>3.42</v>
          </cell>
        </row>
        <row r="35">
          <cell r="C35">
            <v>582.68711104007787</v>
          </cell>
          <cell r="D35">
            <v>0.20511573114476955</v>
          </cell>
          <cell r="E35">
            <v>6.6228128798012736E-2</v>
          </cell>
          <cell r="F35">
            <v>22.106838299219934</v>
          </cell>
          <cell r="G35">
            <v>184.51336060181922</v>
          </cell>
          <cell r="H35">
            <v>27.856059502874878</v>
          </cell>
          <cell r="I35">
            <v>45.7</v>
          </cell>
        </row>
        <row r="36">
          <cell r="C36">
            <v>3381.6434622257293</v>
          </cell>
          <cell r="D36">
            <v>1.1193536719913137</v>
          </cell>
          <cell r="E36">
            <v>0.16363361836543047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374.46811986660748</v>
          </cell>
          <cell r="D38">
            <v>0.10942078824925117</v>
          </cell>
          <cell r="E38">
            <v>3.7996197253994085E-2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2610.2687077044584</v>
          </cell>
          <cell r="D39">
            <v>0.87176526235821372</v>
          </cell>
          <cell r="E39">
            <v>0.12618971267625612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5312.7024203481869</v>
          </cell>
          <cell r="D40">
            <v>0.89243694409689378</v>
          </cell>
          <cell r="E40">
            <v>0.27027580796405304</v>
          </cell>
          <cell r="F40">
            <v>2.29</v>
          </cell>
          <cell r="G40">
            <v>9.07</v>
          </cell>
          <cell r="H40">
            <v>39.880000000000003</v>
          </cell>
          <cell r="I40">
            <v>21.88</v>
          </cell>
        </row>
        <row r="41">
          <cell r="C41">
            <v>32.472370582742634</v>
          </cell>
          <cell r="D41">
            <v>1.7805874248995001E-3</v>
          </cell>
          <cell r="E41">
            <v>2.670829470299826E-3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45.977567999999998</v>
          </cell>
          <cell r="D44">
            <v>2.5749920000000003E-3</v>
          </cell>
          <cell r="E44">
            <v>1.7745728000000002E-2</v>
          </cell>
          <cell r="F44">
            <v>0.75</v>
          </cell>
          <cell r="G44">
            <v>0.15</v>
          </cell>
          <cell r="H44">
            <v>7.0000000000000007E-2</v>
          </cell>
          <cell r="I44">
            <v>0.26</v>
          </cell>
        </row>
        <row r="47">
          <cell r="C47">
            <v>1272.7254780000001</v>
          </cell>
          <cell r="D47">
            <v>0.12003649</v>
          </cell>
          <cell r="E47">
            <v>3.4296140000000003E-2</v>
          </cell>
          <cell r="F47">
            <v>31.1</v>
          </cell>
          <cell r="G47">
            <v>2.93</v>
          </cell>
          <cell r="H47">
            <v>1.1100000000000001</v>
          </cell>
          <cell r="I47">
            <v>8.64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404.38607260673155</v>
          </cell>
          <cell r="D50">
            <v>0.59312328086224153</v>
          </cell>
          <cell r="E50">
            <v>3.4571491033634001E-2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519.26288699999998</v>
          </cell>
          <cell r="D52">
            <v>4.3510347500000002</v>
          </cell>
          <cell r="E52">
            <v>5.9073243999999997E-2</v>
          </cell>
          <cell r="F52">
            <v>3.47</v>
          </cell>
          <cell r="G52">
            <v>8.8800000000000008</v>
          </cell>
          <cell r="H52">
            <v>4.47</v>
          </cell>
          <cell r="I52">
            <v>2.93</v>
          </cell>
        </row>
        <row r="53">
          <cell r="C53">
            <v>3200.7495090000002</v>
          </cell>
          <cell r="D53">
            <v>26.9013144</v>
          </cell>
          <cell r="E53">
            <v>0.36412952099999996</v>
          </cell>
          <cell r="F53">
            <v>7</v>
          </cell>
          <cell r="G53">
            <v>357.41</v>
          </cell>
          <cell r="H53">
            <v>53.21</v>
          </cell>
          <cell r="I53">
            <v>18.05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38.203475625470148</v>
          </cell>
          <cell r="D56">
            <v>5.3448310785359308E-3</v>
          </cell>
          <cell r="E56">
            <v>3.2068986471215581E-4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820.86826900000005</v>
          </cell>
          <cell r="D57">
            <v>1.03590125</v>
          </cell>
          <cell r="E57">
            <v>8.863270999999999E-3</v>
          </cell>
          <cell r="F57">
            <v>2.61</v>
          </cell>
          <cell r="G57">
            <v>3.63</v>
          </cell>
          <cell r="H57">
            <v>0.42</v>
          </cell>
          <cell r="I57">
            <v>16.649999999999999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4.5469818000000002</v>
          </cell>
          <cell r="H69">
            <v>0.3</v>
          </cell>
        </row>
        <row r="70">
          <cell r="C70">
            <v>0</v>
          </cell>
          <cell r="D70">
            <v>0.63152525000000004</v>
          </cell>
          <cell r="H70">
            <v>0.3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0.85790820000000001</v>
          </cell>
          <cell r="H74">
            <v>0.21</v>
          </cell>
        </row>
        <row r="75">
          <cell r="C75">
            <v>0</v>
          </cell>
          <cell r="D75">
            <v>7.149235000000001E-2</v>
          </cell>
          <cell r="H75">
            <v>0.21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9.4600000000000001E-4</v>
          </cell>
          <cell r="D80">
            <v>4.5539999999999999E-3</v>
          </cell>
          <cell r="F80">
            <v>0.01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0.876</v>
          </cell>
          <cell r="D84">
            <v>13.139999999999999</v>
          </cell>
          <cell r="E84">
            <v>0</v>
          </cell>
          <cell r="F84">
            <v>0</v>
          </cell>
          <cell r="G84">
            <v>0</v>
          </cell>
          <cell r="H84">
            <v>0.09</v>
          </cell>
          <cell r="I84">
            <v>0</v>
          </cell>
        </row>
        <row r="85">
          <cell r="C85">
            <v>4.60306E-3</v>
          </cell>
          <cell r="D85">
            <v>5.0727599999999998E-2</v>
          </cell>
          <cell r="E85">
            <v>0</v>
          </cell>
          <cell r="F85">
            <v>0</v>
          </cell>
          <cell r="G85">
            <v>0</v>
          </cell>
          <cell r="H85">
            <v>1.88</v>
          </cell>
          <cell r="I85">
            <v>0</v>
          </cell>
        </row>
        <row r="86">
          <cell r="C86">
            <v>0</v>
          </cell>
          <cell r="D86">
            <v>0.2047892</v>
          </cell>
          <cell r="F86">
            <v>0.85</v>
          </cell>
          <cell r="G86">
            <v>2.25</v>
          </cell>
          <cell r="H86">
            <v>1.88</v>
          </cell>
          <cell r="I86">
            <v>0</v>
          </cell>
        </row>
        <row r="87">
          <cell r="H87">
            <v>0</v>
          </cell>
        </row>
        <row r="90">
          <cell r="C90">
            <v>1.09824E-2</v>
          </cell>
          <cell r="D90">
            <v>0.82790399999999997</v>
          </cell>
          <cell r="F90">
            <v>2.11</v>
          </cell>
          <cell r="G90">
            <v>25.34</v>
          </cell>
          <cell r="H90">
            <v>0.21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0.20486399999999999</v>
          </cell>
          <cell r="D94">
            <v>25.745279999999998</v>
          </cell>
          <cell r="F94">
            <v>0</v>
          </cell>
          <cell r="G94">
            <v>0</v>
          </cell>
          <cell r="H94">
            <v>0.21</v>
          </cell>
          <cell r="I94">
            <v>0</v>
          </cell>
        </row>
        <row r="95">
          <cell r="C95">
            <v>3.4860000000000002E-2</v>
          </cell>
          <cell r="D95">
            <v>0.43575000000000003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2.5099200000000001E-3</v>
          </cell>
          <cell r="D96">
            <v>1.1033189999999999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0.16645650000000001</v>
          </cell>
          <cell r="D97">
            <v>3.1374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642.07500500000003</v>
          </cell>
          <cell r="D115">
            <v>4.4900349999999999E-3</v>
          </cell>
          <cell r="E115">
            <v>1.7960139999999999E-2</v>
          </cell>
          <cell r="F115">
            <v>0.40679997551971114</v>
          </cell>
          <cell r="G115">
            <v>2.0950198739265127</v>
          </cell>
          <cell r="H115">
            <v>0.16271999020788447</v>
          </cell>
          <cell r="I115">
            <v>2.93</v>
          </cell>
        </row>
        <row r="116">
          <cell r="C116">
            <v>876.008961</v>
          </cell>
          <cell r="D116">
            <v>7.9640959999999997E-2</v>
          </cell>
          <cell r="E116">
            <v>2.275456E-2</v>
          </cell>
          <cell r="F116">
            <v>2.0099999999999998</v>
          </cell>
          <cell r="G116">
            <v>21.48</v>
          </cell>
          <cell r="H116">
            <v>0.74</v>
          </cell>
          <cell r="I116">
            <v>27.37</v>
          </cell>
        </row>
        <row r="119">
          <cell r="C119">
            <v>16382.362080000001</v>
          </cell>
        </row>
      </sheetData>
      <sheetData sheetId="7">
        <row r="8">
          <cell r="C8">
            <v>11829.084108999999</v>
          </cell>
          <cell r="D8">
            <v>0.21140165000000002</v>
          </cell>
          <cell r="E8">
            <v>0.18274974299999996</v>
          </cell>
          <cell r="F8">
            <v>36.409999999999997</v>
          </cell>
          <cell r="G8">
            <v>17.12</v>
          </cell>
          <cell r="H8">
            <v>0.18</v>
          </cell>
          <cell r="I8">
            <v>50.61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1621.767654</v>
          </cell>
          <cell r="D11">
            <v>3.4896499999999997E-2</v>
          </cell>
          <cell r="E11">
            <v>4.6399969999999999E-3</v>
          </cell>
          <cell r="F11">
            <v>1.96</v>
          </cell>
          <cell r="G11">
            <v>0.69</v>
          </cell>
          <cell r="H11">
            <v>7.0000000000000007E-2</v>
          </cell>
          <cell r="I11">
            <v>21.68</v>
          </cell>
        </row>
        <row r="13">
          <cell r="C13">
            <v>397.25157200000001</v>
          </cell>
          <cell r="D13">
            <v>1.9376799999999998E-3</v>
          </cell>
          <cell r="E13">
            <v>1.9448499999999999E-4</v>
          </cell>
          <cell r="F13">
            <v>0</v>
          </cell>
          <cell r="G13">
            <v>0</v>
          </cell>
          <cell r="H13">
            <v>0</v>
          </cell>
          <cell r="I13">
            <v>0.56000000000000005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1912.5345299999999</v>
          </cell>
          <cell r="D16">
            <v>9.0845570000000014E-2</v>
          </cell>
          <cell r="E16">
            <v>1.3693468E-2</v>
          </cell>
          <cell r="F16">
            <v>3.68</v>
          </cell>
          <cell r="G16">
            <v>7.48</v>
          </cell>
          <cell r="H16">
            <v>0.8</v>
          </cell>
          <cell r="I16">
            <v>7.25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280.23863399999999</v>
          </cell>
          <cell r="D18">
            <v>5.05215E-3</v>
          </cell>
          <cell r="E18">
            <v>5.1549000000000007E-4</v>
          </cell>
          <cell r="F18">
            <v>0.39</v>
          </cell>
          <cell r="G18">
            <v>0.15</v>
          </cell>
          <cell r="H18">
            <v>0.11</v>
          </cell>
          <cell r="I18">
            <v>1.46</v>
          </cell>
        </row>
        <row r="19">
          <cell r="C19">
            <v>706.27810899999997</v>
          </cell>
          <cell r="D19">
            <v>0.72162145</v>
          </cell>
          <cell r="E19">
            <v>9.8026902999999999E-2</v>
          </cell>
          <cell r="F19">
            <v>2.88</v>
          </cell>
          <cell r="G19">
            <v>13.46</v>
          </cell>
          <cell r="H19">
            <v>6.97</v>
          </cell>
          <cell r="I19">
            <v>15.28</v>
          </cell>
        </row>
        <row r="20">
          <cell r="C20">
            <v>449.49496699999997</v>
          </cell>
          <cell r="D20">
            <v>4.4671059999999992E-2</v>
          </cell>
          <cell r="E20">
            <v>6.7748519999999996E-3</v>
          </cell>
          <cell r="F20">
            <v>0.78</v>
          </cell>
          <cell r="G20">
            <v>4.03</v>
          </cell>
          <cell r="H20">
            <v>0.38</v>
          </cell>
          <cell r="I20">
            <v>2.09</v>
          </cell>
        </row>
        <row r="21">
          <cell r="C21">
            <v>866.09813799999995</v>
          </cell>
          <cell r="D21">
            <v>8.4529859999999984E-2</v>
          </cell>
          <cell r="E21">
            <v>1.2819132E-2</v>
          </cell>
          <cell r="F21">
            <v>1.58</v>
          </cell>
          <cell r="G21">
            <v>7.64</v>
          </cell>
          <cell r="H21">
            <v>0.73</v>
          </cell>
          <cell r="I21">
            <v>3.66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4501.6239480000004</v>
          </cell>
          <cell r="D24">
            <v>0.20487810999999997</v>
          </cell>
          <cell r="E24">
            <v>3.8846075000000001E-2</v>
          </cell>
          <cell r="F24">
            <v>17.63</v>
          </cell>
          <cell r="G24">
            <v>6.47</v>
          </cell>
          <cell r="H24">
            <v>1.18</v>
          </cell>
          <cell r="I24">
            <v>56.29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6617.8836723240001</v>
          </cell>
          <cell r="D28">
            <v>0.78100320000000001</v>
          </cell>
          <cell r="E28">
            <v>0.11657986400000001</v>
          </cell>
          <cell r="F28">
            <v>25.35</v>
          </cell>
          <cell r="G28">
            <v>32.96</v>
          </cell>
          <cell r="H28">
            <v>7.2</v>
          </cell>
          <cell r="I28">
            <v>50.57</v>
          </cell>
        </row>
        <row r="32">
          <cell r="C32">
            <v>1013.1814880000001</v>
          </cell>
          <cell r="D32">
            <v>7.0895799999999998E-3</v>
          </cell>
          <cell r="E32">
            <v>2.8358319999999999E-2</v>
          </cell>
          <cell r="F32">
            <v>3.27</v>
          </cell>
          <cell r="G32">
            <v>8.19</v>
          </cell>
          <cell r="H32">
            <v>0.37</v>
          </cell>
          <cell r="I32">
            <v>4.62</v>
          </cell>
        </row>
        <row r="35">
          <cell r="C35">
            <v>882.21640956854947</v>
          </cell>
          <cell r="D35">
            <v>0.31010250798003625</v>
          </cell>
          <cell r="E35">
            <v>0.10018032135226607</v>
          </cell>
          <cell r="F35">
            <v>22.997459262832198</v>
          </cell>
          <cell r="G35">
            <v>191.91882349118703</v>
          </cell>
          <cell r="H35">
            <v>29.113140051220903</v>
          </cell>
          <cell r="I35">
            <v>47.73</v>
          </cell>
        </row>
        <row r="36">
          <cell r="C36">
            <v>3257.0274399754699</v>
          </cell>
          <cell r="D36">
            <v>1.0691528875866902</v>
          </cell>
          <cell r="E36">
            <v>0.15774003616062784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573.61688985831245</v>
          </cell>
          <cell r="D38">
            <v>0.16578581001192735</v>
          </cell>
          <cell r="E38">
            <v>5.7830844504751552E-2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2520.2557239629673</v>
          </cell>
          <cell r="D39">
            <v>0.83574099059493689</v>
          </cell>
          <cell r="E39">
            <v>0.12192903380677689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5609.407184186527</v>
          </cell>
          <cell r="D40">
            <v>0.90093754060963704</v>
          </cell>
          <cell r="E40">
            <v>0.28600029584647046</v>
          </cell>
          <cell r="F40">
            <v>2.42</v>
          </cell>
          <cell r="G40">
            <v>9.57</v>
          </cell>
          <cell r="H40">
            <v>42.09</v>
          </cell>
          <cell r="I40">
            <v>23.09</v>
          </cell>
        </row>
        <row r="41">
          <cell r="C41">
            <v>30.536786046958831</v>
          </cell>
          <cell r="D41">
            <v>1.6744493309779908E-3</v>
          </cell>
          <cell r="E41">
            <v>2.5115966961792649E-3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41.261844000000004</v>
          </cell>
          <cell r="D44">
            <v>2.3108860000000003E-3</v>
          </cell>
          <cell r="E44">
            <v>1.5925624000000003E-2</v>
          </cell>
          <cell r="F44">
            <v>0.67</v>
          </cell>
          <cell r="G44">
            <v>0.14000000000000001</v>
          </cell>
          <cell r="H44">
            <v>0.06</v>
          </cell>
          <cell r="I44">
            <v>0.23</v>
          </cell>
        </row>
        <row r="47">
          <cell r="C47">
            <v>1309.1722470000002</v>
          </cell>
          <cell r="D47">
            <v>0.1233428</v>
          </cell>
          <cell r="E47">
            <v>3.5240799999999996E-2</v>
          </cell>
          <cell r="F47">
            <v>32</v>
          </cell>
          <cell r="G47">
            <v>3.01</v>
          </cell>
          <cell r="H47">
            <v>1.1399999999999999</v>
          </cell>
          <cell r="I47">
            <v>8.81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429.39787162888211</v>
          </cell>
          <cell r="D50">
            <v>0.6315678674354237</v>
          </cell>
          <cell r="E50">
            <v>3.6319620440091134E-2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923.02750800000001</v>
          </cell>
          <cell r="D52">
            <v>9.9850800000000017E-2</v>
          </cell>
          <cell r="E52">
            <v>5.0548759999999998E-3</v>
          </cell>
          <cell r="F52">
            <v>3.55</v>
          </cell>
          <cell r="G52">
            <v>1.56</v>
          </cell>
          <cell r="H52">
            <v>0.31</v>
          </cell>
          <cell r="I52">
            <v>9.6</v>
          </cell>
        </row>
        <row r="53">
          <cell r="C53">
            <v>3290.7194570000001</v>
          </cell>
          <cell r="D53">
            <v>32.672268199999998</v>
          </cell>
          <cell r="E53">
            <v>0.44218386799999998</v>
          </cell>
          <cell r="F53">
            <v>8.0299999999999994</v>
          </cell>
          <cell r="G53">
            <v>434.12</v>
          </cell>
          <cell r="H53">
            <v>64.760000000000005</v>
          </cell>
          <cell r="I53">
            <v>16.7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37.246903772323577</v>
          </cell>
          <cell r="D56">
            <v>5.1990184108561197E-3</v>
          </cell>
          <cell r="E56">
            <v>3.119411046513672E-4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924.04975400000001</v>
          </cell>
          <cell r="D57">
            <v>0.78553680000000004</v>
          </cell>
          <cell r="E57">
            <v>9.0000979999999998E-3</v>
          </cell>
          <cell r="F57">
            <v>3.22</v>
          </cell>
          <cell r="G57">
            <v>3.01</v>
          </cell>
          <cell r="H57">
            <v>0.39</v>
          </cell>
          <cell r="I57">
            <v>13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3.0254922000000004</v>
          </cell>
          <cell r="H69">
            <v>0.2</v>
          </cell>
        </row>
        <row r="70">
          <cell r="C70">
            <v>0</v>
          </cell>
          <cell r="D70">
            <v>0.42020725000000003</v>
          </cell>
          <cell r="H70">
            <v>0.2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0.93448920000000002</v>
          </cell>
          <cell r="H74">
            <v>0.23</v>
          </cell>
        </row>
        <row r="75">
          <cell r="C75">
            <v>0</v>
          </cell>
          <cell r="D75">
            <v>7.7874100000000002E-2</v>
          </cell>
          <cell r="H75">
            <v>0.23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7.0950000000000006E-4</v>
          </cell>
          <cell r="D80">
            <v>3.4155000000000001E-3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0.65455999999999992</v>
          </cell>
          <cell r="D84">
            <v>9.8183999999999987</v>
          </cell>
          <cell r="E84">
            <v>0</v>
          </cell>
          <cell r="F84">
            <v>0</v>
          </cell>
          <cell r="G84">
            <v>0</v>
          </cell>
          <cell r="H84">
            <v>7.0000000000000007E-2</v>
          </cell>
          <cell r="I84">
            <v>0</v>
          </cell>
        </row>
        <row r="85">
          <cell r="C85">
            <v>4.8276465999999999E-3</v>
          </cell>
          <cell r="D85">
            <v>5.3202635999999998E-2</v>
          </cell>
          <cell r="E85">
            <v>0</v>
          </cell>
          <cell r="F85">
            <v>0</v>
          </cell>
          <cell r="G85">
            <v>0</v>
          </cell>
          <cell r="H85">
            <v>1.97</v>
          </cell>
          <cell r="I85">
            <v>0</v>
          </cell>
        </row>
        <row r="86">
          <cell r="C86">
            <v>0</v>
          </cell>
          <cell r="D86">
            <v>0.21478101200000002</v>
          </cell>
          <cell r="F86">
            <v>0.89</v>
          </cell>
          <cell r="G86">
            <v>2.36</v>
          </cell>
          <cell r="H86">
            <v>1.97</v>
          </cell>
          <cell r="I86">
            <v>0</v>
          </cell>
        </row>
        <row r="87">
          <cell r="H87">
            <v>0</v>
          </cell>
        </row>
        <row r="90">
          <cell r="C90">
            <v>1.1580400000000001E-2</v>
          </cell>
          <cell r="D90">
            <v>0.87298399999999998</v>
          </cell>
          <cell r="F90">
            <v>2.23</v>
          </cell>
          <cell r="G90">
            <v>26.72</v>
          </cell>
          <cell r="H90">
            <v>0.22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0.21601899999999999</v>
          </cell>
          <cell r="D94">
            <v>27.147129999999997</v>
          </cell>
          <cell r="F94">
            <v>0</v>
          </cell>
          <cell r="G94">
            <v>0</v>
          </cell>
          <cell r="H94">
            <v>0.22</v>
          </cell>
          <cell r="I94">
            <v>0</v>
          </cell>
        </row>
        <row r="95">
          <cell r="C95">
            <v>5.1584600000000001E-2</v>
          </cell>
          <cell r="D95">
            <v>0.64480749999999998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3.7140912000000002E-3</v>
          </cell>
          <cell r="D96">
            <v>1.63265259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0.24631646500000001</v>
          </cell>
          <cell r="D97">
            <v>4.642614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742.77417500000001</v>
          </cell>
          <cell r="D115">
            <v>5.1942250000000002E-3</v>
          </cell>
          <cell r="E115">
            <v>2.0776900000000001E-2</v>
          </cell>
          <cell r="F115">
            <v>0.47060002936366241</v>
          </cell>
          <cell r="G115">
            <v>2.4235901512228617</v>
          </cell>
          <cell r="H115">
            <v>0.18824001174546498</v>
          </cell>
          <cell r="I115">
            <v>3.39</v>
          </cell>
        </row>
        <row r="116">
          <cell r="C116">
            <v>1198.425573</v>
          </cell>
          <cell r="D116">
            <v>0.10892042</v>
          </cell>
          <cell r="E116">
            <v>3.1120120000000001E-2</v>
          </cell>
          <cell r="F116">
            <v>2.75</v>
          </cell>
          <cell r="G116">
            <v>29.39</v>
          </cell>
          <cell r="H116">
            <v>1.01</v>
          </cell>
          <cell r="I116">
            <v>24.45</v>
          </cell>
        </row>
        <row r="119">
          <cell r="C119">
            <v>16309.088319999999</v>
          </cell>
        </row>
      </sheetData>
      <sheetData sheetId="8">
        <row r="8">
          <cell r="C8">
            <v>13990.179941</v>
          </cell>
          <cell r="D8">
            <v>0.22796591999999999</v>
          </cell>
          <cell r="E8">
            <v>0.19246188599999997</v>
          </cell>
          <cell r="F8">
            <v>40.840000000000003</v>
          </cell>
          <cell r="G8">
            <v>19.21</v>
          </cell>
          <cell r="H8">
            <v>0.26</v>
          </cell>
          <cell r="I8">
            <v>58.11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1940.5476800000001</v>
          </cell>
          <cell r="D11">
            <v>4.4653989999999998E-2</v>
          </cell>
          <cell r="E11">
            <v>6.3928659999999997E-3</v>
          </cell>
          <cell r="F11">
            <v>2.46</v>
          </cell>
          <cell r="G11">
            <v>0.66</v>
          </cell>
          <cell r="H11">
            <v>0.08</v>
          </cell>
          <cell r="I11">
            <v>31.25</v>
          </cell>
        </row>
        <row r="13">
          <cell r="C13">
            <v>427.49285099999997</v>
          </cell>
          <cell r="D13">
            <v>2.0336299999999998E-3</v>
          </cell>
          <cell r="E13">
            <v>2.0409200000000001E-4</v>
          </cell>
          <cell r="F13">
            <v>0</v>
          </cell>
          <cell r="G13">
            <v>0</v>
          </cell>
          <cell r="H13">
            <v>0</v>
          </cell>
          <cell r="I13">
            <v>0.57999999999999996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1939.9114260000001</v>
          </cell>
          <cell r="D16">
            <v>9.2867299999999986E-2</v>
          </cell>
          <cell r="E16">
            <v>1.3969005000000003E-2</v>
          </cell>
          <cell r="F16">
            <v>3.74</v>
          </cell>
          <cell r="G16">
            <v>7.7</v>
          </cell>
          <cell r="H16">
            <v>0.82</v>
          </cell>
          <cell r="I16">
            <v>7.13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297.39982000000003</v>
          </cell>
          <cell r="D18">
            <v>5.5948600000000001E-3</v>
          </cell>
          <cell r="E18">
            <v>6.1227999999999999E-4</v>
          </cell>
          <cell r="F18">
            <v>0.47</v>
          </cell>
          <cell r="G18">
            <v>0.16</v>
          </cell>
          <cell r="H18">
            <v>0.12</v>
          </cell>
          <cell r="I18">
            <v>1.53</v>
          </cell>
        </row>
        <row r="19">
          <cell r="C19">
            <v>762.70069200000012</v>
          </cell>
          <cell r="D19">
            <v>1.0531369100000001</v>
          </cell>
          <cell r="E19">
            <v>0.142152852</v>
          </cell>
          <cell r="F19">
            <v>3.94</v>
          </cell>
          <cell r="G19">
            <v>19.760000000000002</v>
          </cell>
          <cell r="H19">
            <v>10.31</v>
          </cell>
          <cell r="I19">
            <v>15.42</v>
          </cell>
        </row>
        <row r="20">
          <cell r="C20">
            <v>516.05583799999999</v>
          </cell>
          <cell r="D20">
            <v>5.2077290000000005E-2</v>
          </cell>
          <cell r="E20">
            <v>7.873863E-3</v>
          </cell>
          <cell r="F20">
            <v>0.91</v>
          </cell>
          <cell r="G20">
            <v>4.74</v>
          </cell>
          <cell r="H20">
            <v>0.45</v>
          </cell>
          <cell r="I20">
            <v>2.17</v>
          </cell>
        </row>
        <row r="21">
          <cell r="C21">
            <v>703.84780499999999</v>
          </cell>
          <cell r="D21">
            <v>6.5991859999999999E-2</v>
          </cell>
          <cell r="E21">
            <v>1.0089987E-2</v>
          </cell>
          <cell r="F21">
            <v>1.35</v>
          </cell>
          <cell r="G21">
            <v>5.84</v>
          </cell>
          <cell r="H21">
            <v>0.56000000000000005</v>
          </cell>
          <cell r="I21">
            <v>3.42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4301.7005219999992</v>
          </cell>
          <cell r="D24">
            <v>0.19107490999999999</v>
          </cell>
          <cell r="E24">
            <v>3.6572831E-2</v>
          </cell>
          <cell r="F24">
            <v>18.239999999999998</v>
          </cell>
          <cell r="G24">
            <v>5.37</v>
          </cell>
          <cell r="H24">
            <v>1.1299999999999999</v>
          </cell>
          <cell r="I24">
            <v>51.35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4910.3302121359993</v>
          </cell>
          <cell r="D28">
            <v>0.63731339000000009</v>
          </cell>
          <cell r="E28">
            <v>9.3490543000000009E-2</v>
          </cell>
          <cell r="F28">
            <v>21.62</v>
          </cell>
          <cell r="G28">
            <v>21.66</v>
          </cell>
          <cell r="H28">
            <v>6.05</v>
          </cell>
          <cell r="I28">
            <v>38.58</v>
          </cell>
        </row>
        <row r="32">
          <cell r="C32">
            <v>982.36236999999994</v>
          </cell>
          <cell r="D32">
            <v>6.874550000000001E-3</v>
          </cell>
          <cell r="E32">
            <v>2.7498200000000004E-2</v>
          </cell>
          <cell r="F32">
            <v>3.16</v>
          </cell>
          <cell r="G32">
            <v>9.01</v>
          </cell>
          <cell r="H32">
            <v>0.38</v>
          </cell>
          <cell r="I32">
            <v>4.47</v>
          </cell>
        </row>
        <row r="35">
          <cell r="C35">
            <v>1189.2792561498363</v>
          </cell>
          <cell r="D35">
            <v>0.41730777692660126</v>
          </cell>
          <cell r="E35">
            <v>0.13490042027699567</v>
          </cell>
          <cell r="F35">
            <v>23.941886362388789</v>
          </cell>
          <cell r="G35">
            <v>199.75481753064986</v>
          </cell>
          <cell r="H35">
            <v>30.527232736688312</v>
          </cell>
          <cell r="I35">
            <v>48.78</v>
          </cell>
        </row>
        <row r="36">
          <cell r="C36">
            <v>3134.6573043611515</v>
          </cell>
          <cell r="D36">
            <v>1.0194801695123168</v>
          </cell>
          <cell r="E36">
            <v>0.15195841174306549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783.97948266772801</v>
          </cell>
          <cell r="D38">
            <v>0.22367801265196249</v>
          </cell>
          <cell r="E38">
            <v>7.8446691771428809E-2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2432.1075520593126</v>
          </cell>
          <cell r="D39">
            <v>0.80018411746809692</v>
          </cell>
          <cell r="E39">
            <v>0.11776087511724706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5972.4489680828628</v>
          </cell>
          <cell r="D40">
            <v>0.91362972562122569</v>
          </cell>
          <cell r="E40">
            <v>0.30520553448285614</v>
          </cell>
          <cell r="F40">
            <v>2.58</v>
          </cell>
          <cell r="G40">
            <v>10.199999999999999</v>
          </cell>
          <cell r="H40">
            <v>44.82</v>
          </cell>
          <cell r="I40">
            <v>24.47</v>
          </cell>
        </row>
        <row r="41">
          <cell r="C41">
            <v>28.75479021710683</v>
          </cell>
          <cell r="D41">
            <v>1.5767330642979728E-3</v>
          </cell>
          <cell r="E41">
            <v>2.3649958948682623E-3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46.862321999999999</v>
          </cell>
          <cell r="D44">
            <v>2.624543E-3</v>
          </cell>
          <cell r="E44">
            <v>1.8087211999999998E-2</v>
          </cell>
          <cell r="F44">
            <v>0.76</v>
          </cell>
          <cell r="G44">
            <v>0.16</v>
          </cell>
          <cell r="H44">
            <v>7.0000000000000007E-2</v>
          </cell>
          <cell r="I44">
            <v>0.27</v>
          </cell>
        </row>
        <row r="47">
          <cell r="C47">
            <v>1479.143658</v>
          </cell>
          <cell r="D47">
            <v>0.13845818000000001</v>
          </cell>
          <cell r="E47">
            <v>3.9559479999999994E-2</v>
          </cell>
          <cell r="F47">
            <v>36.17</v>
          </cell>
          <cell r="G47">
            <v>3.4</v>
          </cell>
          <cell r="H47">
            <v>1.28</v>
          </cell>
          <cell r="I47">
            <v>13.61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459.61262802193977</v>
          </cell>
          <cell r="D50">
            <v>0.67782798773134034</v>
          </cell>
          <cell r="E50">
            <v>3.8486313367401694E-2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530.41722900000002</v>
          </cell>
          <cell r="D52">
            <v>5.0802600000000003E-2</v>
          </cell>
          <cell r="E52">
            <v>1.917342E-3</v>
          </cell>
          <cell r="F52">
            <v>2.0299999999999998</v>
          </cell>
          <cell r="G52">
            <v>0.82</v>
          </cell>
          <cell r="H52">
            <v>0.19</v>
          </cell>
          <cell r="I52">
            <v>3.14</v>
          </cell>
        </row>
        <row r="53">
          <cell r="C53">
            <v>3071.5926999999997</v>
          </cell>
          <cell r="D53">
            <v>32.636316649999998</v>
          </cell>
          <cell r="E53">
            <v>0.44022020099999998</v>
          </cell>
          <cell r="F53">
            <v>7.88</v>
          </cell>
          <cell r="G53">
            <v>433.88</v>
          </cell>
          <cell r="H53">
            <v>64.75</v>
          </cell>
          <cell r="I53">
            <v>15.11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36.61000344006321</v>
          </cell>
          <cell r="D56">
            <v>5.0974277264993796E-3</v>
          </cell>
          <cell r="E56">
            <v>3.0584566358996277E-4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569.60067900000013</v>
          </cell>
          <cell r="D57">
            <v>0.39853810000000006</v>
          </cell>
          <cell r="E57">
            <v>5.3457380000000001E-3</v>
          </cell>
          <cell r="F57">
            <v>2.06</v>
          </cell>
          <cell r="G57">
            <v>1.61</v>
          </cell>
          <cell r="H57">
            <v>0.22</v>
          </cell>
          <cell r="I57">
            <v>7.65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2.7241128000000003</v>
          </cell>
          <cell r="H69">
            <v>0.18</v>
          </cell>
        </row>
        <row r="70">
          <cell r="C70">
            <v>0</v>
          </cell>
          <cell r="D70">
            <v>0.37834900000000005</v>
          </cell>
          <cell r="H70">
            <v>0.18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0.84139806000000006</v>
          </cell>
          <cell r="H74">
            <v>0.21</v>
          </cell>
        </row>
        <row r="75">
          <cell r="C75">
            <v>0</v>
          </cell>
          <cell r="D75">
            <v>7.011650500000001E-2</v>
          </cell>
          <cell r="H75">
            <v>0.21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6.2349999999999992E-4</v>
          </cell>
          <cell r="D80">
            <v>3.0014999999999998E-3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0.58799999999999997</v>
          </cell>
          <cell r="D84">
            <v>8.82</v>
          </cell>
          <cell r="E84">
            <v>0</v>
          </cell>
          <cell r="F84">
            <v>0</v>
          </cell>
          <cell r="G84">
            <v>0</v>
          </cell>
          <cell r="H84">
            <v>0.06</v>
          </cell>
          <cell r="I84">
            <v>0</v>
          </cell>
        </row>
        <row r="85">
          <cell r="C85">
            <v>5.2331999999999995E-3</v>
          </cell>
          <cell r="D85">
            <v>5.7672000000000001E-2</v>
          </cell>
          <cell r="E85">
            <v>0</v>
          </cell>
          <cell r="F85">
            <v>0</v>
          </cell>
          <cell r="G85">
            <v>0</v>
          </cell>
          <cell r="H85">
            <v>2.14</v>
          </cell>
          <cell r="I85">
            <v>0</v>
          </cell>
        </row>
        <row r="86">
          <cell r="C86">
            <v>0</v>
          </cell>
          <cell r="D86">
            <v>0.232824</v>
          </cell>
          <cell r="F86">
            <v>0.96</v>
          </cell>
          <cell r="G86">
            <v>2.56</v>
          </cell>
          <cell r="H86">
            <v>2.14</v>
          </cell>
          <cell r="I86">
            <v>0</v>
          </cell>
        </row>
        <row r="87">
          <cell r="H87">
            <v>0</v>
          </cell>
        </row>
        <row r="90">
          <cell r="C90">
            <v>1.03584E-2</v>
          </cell>
          <cell r="D90">
            <v>0.780864</v>
          </cell>
          <cell r="F90">
            <v>1.99</v>
          </cell>
          <cell r="G90">
            <v>23.9</v>
          </cell>
          <cell r="H90">
            <v>0.2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0.19322400000000001</v>
          </cell>
          <cell r="D94">
            <v>24.28248</v>
          </cell>
          <cell r="F94">
            <v>0</v>
          </cell>
          <cell r="G94">
            <v>0</v>
          </cell>
          <cell r="H94">
            <v>0.2</v>
          </cell>
          <cell r="I94">
            <v>0</v>
          </cell>
        </row>
        <row r="95">
          <cell r="C95">
            <v>7.3220000000000007E-2</v>
          </cell>
          <cell r="D95">
            <v>0.91525000000000001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5.2718399999999999E-3</v>
          </cell>
          <cell r="D96">
            <v>2.3174130000000002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0.34962550000000003</v>
          </cell>
          <cell r="D97">
            <v>6.5897999999999994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1067.284075</v>
          </cell>
          <cell r="D115">
            <v>7.4635249999999995E-3</v>
          </cell>
          <cell r="E115">
            <v>2.9854099999999998E-2</v>
          </cell>
          <cell r="F115">
            <v>2.2999999999999998</v>
          </cell>
          <cell r="G115">
            <v>3.482430137971614</v>
          </cell>
          <cell r="H115">
            <v>0.27048001071624184</v>
          </cell>
          <cell r="I115">
            <v>4.87</v>
          </cell>
        </row>
        <row r="116">
          <cell r="C116">
            <v>1313.301915</v>
          </cell>
          <cell r="D116">
            <v>0.11922953</v>
          </cell>
          <cell r="E116">
            <v>3.4065579999999998E-2</v>
          </cell>
          <cell r="F116">
            <v>32.21</v>
          </cell>
          <cell r="G116">
            <v>32.21</v>
          </cell>
          <cell r="H116">
            <v>1.1000000000000001</v>
          </cell>
          <cell r="I116">
            <v>27.33</v>
          </cell>
        </row>
        <row r="119">
          <cell r="C119">
            <v>17506.296639999997</v>
          </cell>
        </row>
      </sheetData>
      <sheetData sheetId="9">
        <row r="8">
          <cell r="C8">
            <v>16434.649429000001</v>
          </cell>
          <cell r="D8">
            <v>0.27791130999999997</v>
          </cell>
          <cell r="E8">
            <v>0.21462458700000001</v>
          </cell>
          <cell r="F8">
            <v>45.48</v>
          </cell>
          <cell r="G8">
            <v>21.38</v>
          </cell>
          <cell r="H8">
            <v>0.3</v>
          </cell>
          <cell r="I8">
            <v>56.47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1763.4956579999998</v>
          </cell>
          <cell r="D11">
            <v>3.749313E-2</v>
          </cell>
          <cell r="E11">
            <v>4.9285619999999992E-3</v>
          </cell>
          <cell r="F11">
            <v>2.08</v>
          </cell>
          <cell r="G11">
            <v>0.67</v>
          </cell>
          <cell r="H11">
            <v>7.0000000000000007E-2</v>
          </cell>
          <cell r="I11">
            <v>21.78</v>
          </cell>
        </row>
        <row r="13">
          <cell r="C13">
            <v>426.70497500000005</v>
          </cell>
          <cell r="D13">
            <v>1.88097E-3</v>
          </cell>
          <cell r="E13">
            <v>1.8941100000000001E-4</v>
          </cell>
          <cell r="F13">
            <v>0</v>
          </cell>
          <cell r="G13">
            <v>0</v>
          </cell>
          <cell r="H13">
            <v>0</v>
          </cell>
          <cell r="I13">
            <v>0.54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1983.610392</v>
          </cell>
          <cell r="D16">
            <v>9.7241459999999988E-2</v>
          </cell>
          <cell r="E16">
            <v>1.4607766000000003E-2</v>
          </cell>
          <cell r="F16">
            <v>3.81</v>
          </cell>
          <cell r="G16">
            <v>8.1300000000000008</v>
          </cell>
          <cell r="H16">
            <v>0.86</v>
          </cell>
          <cell r="I16">
            <v>4.95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446.45693499999999</v>
          </cell>
          <cell r="D18">
            <v>8.0171599999999989E-3</v>
          </cell>
          <cell r="E18">
            <v>8.1274699999999995E-4</v>
          </cell>
          <cell r="F18">
            <v>0.6</v>
          </cell>
          <cell r="G18">
            <v>0.23</v>
          </cell>
          <cell r="H18">
            <v>0.18</v>
          </cell>
          <cell r="I18">
            <v>2.2799999999999998</v>
          </cell>
        </row>
        <row r="19">
          <cell r="C19">
            <v>733.18066099999999</v>
          </cell>
          <cell r="D19">
            <v>1.1543080299999999</v>
          </cell>
          <cell r="E19">
            <v>0.15554361899999999</v>
          </cell>
          <cell r="F19">
            <v>4.43</v>
          </cell>
          <cell r="G19">
            <v>22.52</v>
          </cell>
          <cell r="H19">
            <v>11.35</v>
          </cell>
          <cell r="I19">
            <v>2.75</v>
          </cell>
        </row>
        <row r="20">
          <cell r="C20">
            <v>512.0402519999999</v>
          </cell>
          <cell r="D20">
            <v>5.0226319999999998E-2</v>
          </cell>
          <cell r="E20">
            <v>7.636913999999999E-3</v>
          </cell>
          <cell r="F20">
            <v>0.88</v>
          </cell>
          <cell r="G20">
            <v>4.5</v>
          </cell>
          <cell r="H20">
            <v>0.43</v>
          </cell>
          <cell r="I20">
            <v>1.58</v>
          </cell>
        </row>
        <row r="21">
          <cell r="C21">
            <v>741.84709899999996</v>
          </cell>
          <cell r="D21">
            <v>6.8316470000000004E-2</v>
          </cell>
          <cell r="E21">
            <v>1.0531043999999998E-2</v>
          </cell>
          <cell r="F21">
            <v>1.42</v>
          </cell>
          <cell r="G21">
            <v>5.9</v>
          </cell>
          <cell r="H21">
            <v>0.56999999999999995</v>
          </cell>
          <cell r="I21">
            <v>2.35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4444.3841389999989</v>
          </cell>
          <cell r="D24">
            <v>0.19130588000000004</v>
          </cell>
          <cell r="E24">
            <v>3.6738642999999988E-2</v>
          </cell>
          <cell r="F24">
            <v>18.899999999999999</v>
          </cell>
          <cell r="G24">
            <v>4.97</v>
          </cell>
          <cell r="H24">
            <v>1.1399999999999999</v>
          </cell>
          <cell r="I24">
            <v>17.23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4387.3411461759988</v>
          </cell>
          <cell r="D28">
            <v>0.63145282000000003</v>
          </cell>
          <cell r="E28">
            <v>9.1484128999999997E-2</v>
          </cell>
          <cell r="F28">
            <v>18.440000000000001</v>
          </cell>
          <cell r="G28">
            <v>21.67</v>
          </cell>
          <cell r="H28">
            <v>6.06</v>
          </cell>
          <cell r="I28">
            <v>17.21</v>
          </cell>
        </row>
        <row r="32">
          <cell r="C32">
            <v>810.84625600000004</v>
          </cell>
          <cell r="D32">
            <v>5.6741599999999993E-3</v>
          </cell>
          <cell r="E32">
            <v>2.2696639999999997E-2</v>
          </cell>
          <cell r="F32">
            <v>2.61</v>
          </cell>
          <cell r="G32">
            <v>7.22</v>
          </cell>
          <cell r="H32">
            <v>0.31</v>
          </cell>
          <cell r="I32">
            <v>4.2</v>
          </cell>
        </row>
        <row r="35">
          <cell r="C35">
            <v>1501.5455382285184</v>
          </cell>
          <cell r="D35">
            <v>0.52476467059142573</v>
          </cell>
          <cell r="E35">
            <v>0.16988985064775874</v>
          </cell>
          <cell r="F35">
            <v>24.455181275179935</v>
          </cell>
          <cell r="G35">
            <v>203.92588988920454</v>
          </cell>
          <cell r="H35">
            <v>31.717761938989838</v>
          </cell>
          <cell r="I35">
            <v>52.01</v>
          </cell>
        </row>
        <row r="36">
          <cell r="C36">
            <v>3070.1345316583147</v>
          </cell>
          <cell r="D36">
            <v>0.96904290980711261</v>
          </cell>
          <cell r="E36">
            <v>0.14927944111539773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1019.4948931519511</v>
          </cell>
          <cell r="D38">
            <v>0.28256359291951133</v>
          </cell>
          <cell r="E38">
            <v>0.1003190099039358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2384.2776904473117</v>
          </cell>
          <cell r="D39">
            <v>0.76290871405316563</v>
          </cell>
          <cell r="E39">
            <v>0.11577326717926839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6163.1293330694771</v>
          </cell>
          <cell r="D40">
            <v>0.8648717468269671</v>
          </cell>
          <cell r="E40">
            <v>0.31613742922259497</v>
          </cell>
          <cell r="F40">
            <v>2.77</v>
          </cell>
          <cell r="G40">
            <v>10.97</v>
          </cell>
          <cell r="H40">
            <v>48.25</v>
          </cell>
          <cell r="I40">
            <v>18.47</v>
          </cell>
        </row>
        <row r="41">
          <cell r="C41">
            <v>27.535855090819759</v>
          </cell>
          <cell r="D41">
            <v>1.5098906579178002E-3</v>
          </cell>
          <cell r="E41">
            <v>2.2646934435298859E-3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58.356713999999997</v>
          </cell>
          <cell r="D44">
            <v>3.268291E-3</v>
          </cell>
          <cell r="E44">
            <v>2.2523643999999999E-2</v>
          </cell>
          <cell r="F44">
            <v>0.95</v>
          </cell>
          <cell r="G44">
            <v>0.19</v>
          </cell>
          <cell r="H44">
            <v>0.08</v>
          </cell>
          <cell r="I44">
            <v>0.23</v>
          </cell>
        </row>
        <row r="47">
          <cell r="C47">
            <v>1139.5195739999999</v>
          </cell>
          <cell r="D47">
            <v>0.10679025</v>
          </cell>
          <cell r="E47">
            <v>3.05115E-2</v>
          </cell>
          <cell r="F47">
            <v>27.87</v>
          </cell>
          <cell r="G47">
            <v>2.62</v>
          </cell>
          <cell r="H47">
            <v>0.99</v>
          </cell>
          <cell r="I47">
            <v>4.47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504.3213715369838</v>
          </cell>
          <cell r="D50">
            <v>0.73796843127533807</v>
          </cell>
          <cell r="E50">
            <v>4.3460909715434315E-2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581.00797399999988</v>
          </cell>
          <cell r="D52">
            <v>5.480935E-2</v>
          </cell>
          <cell r="E52">
            <v>2.0463960000000002E-3</v>
          </cell>
          <cell r="F52">
            <v>2.2400000000000002</v>
          </cell>
          <cell r="G52">
            <v>0.92</v>
          </cell>
          <cell r="H52">
            <v>0.21</v>
          </cell>
          <cell r="I52">
            <v>2.71</v>
          </cell>
        </row>
        <row r="53">
          <cell r="C53">
            <v>3350.810829</v>
          </cell>
          <cell r="D53">
            <v>33.314167000000005</v>
          </cell>
          <cell r="E53">
            <v>0.44999224400000004</v>
          </cell>
          <cell r="F53">
            <v>8.1999999999999993</v>
          </cell>
          <cell r="G53">
            <v>442.77</v>
          </cell>
          <cell r="H53">
            <v>66.05</v>
          </cell>
          <cell r="I53">
            <v>16.45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35.583562816614254</v>
          </cell>
          <cell r="D56">
            <v>4.9361953432150796E-3</v>
          </cell>
          <cell r="E56">
            <v>2.9617172059290481E-4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529.32706900000005</v>
          </cell>
          <cell r="D57">
            <v>0.29073765000000001</v>
          </cell>
          <cell r="E57">
            <v>4.7093500000000002E-3</v>
          </cell>
          <cell r="F57">
            <v>1.95</v>
          </cell>
          <cell r="G57">
            <v>1.27</v>
          </cell>
          <cell r="H57">
            <v>0.19</v>
          </cell>
          <cell r="I57">
            <v>1.94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2.0147436000000001</v>
          </cell>
          <cell r="H69">
            <v>0.13</v>
          </cell>
        </row>
        <row r="70">
          <cell r="C70">
            <v>0</v>
          </cell>
          <cell r="D70">
            <v>0.2798255</v>
          </cell>
          <cell r="H70">
            <v>0.13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0.27359316</v>
          </cell>
          <cell r="H74">
            <v>7.0000000000000007E-2</v>
          </cell>
        </row>
        <row r="75">
          <cell r="C75">
            <v>0</v>
          </cell>
          <cell r="D75">
            <v>2.2799430000000002E-2</v>
          </cell>
          <cell r="H75">
            <v>7.0000000000000007E-2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6.2349999999999992E-4</v>
          </cell>
          <cell r="D80">
            <v>3.0014999999999998E-3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0.57999999999999996</v>
          </cell>
          <cell r="D84">
            <v>8.6999999999999993</v>
          </cell>
          <cell r="E84">
            <v>0</v>
          </cell>
          <cell r="F84">
            <v>0</v>
          </cell>
          <cell r="G84">
            <v>0</v>
          </cell>
          <cell r="H84">
            <v>0.06</v>
          </cell>
          <cell r="I84">
            <v>0</v>
          </cell>
        </row>
        <row r="85">
          <cell r="C85">
            <v>5.5325899999999996E-3</v>
          </cell>
          <cell r="D85">
            <v>6.0971400000000002E-2</v>
          </cell>
          <cell r="E85">
            <v>0</v>
          </cell>
          <cell r="F85">
            <v>0</v>
          </cell>
          <cell r="G85">
            <v>0</v>
          </cell>
          <cell r="H85">
            <v>2.2599999999999998</v>
          </cell>
          <cell r="I85">
            <v>0</v>
          </cell>
        </row>
        <row r="86">
          <cell r="C86">
            <v>0</v>
          </cell>
          <cell r="D86">
            <v>0.24614380000000002</v>
          </cell>
          <cell r="F86">
            <v>1.02</v>
          </cell>
          <cell r="G86">
            <v>2.71</v>
          </cell>
          <cell r="H86">
            <v>2.2599999999999998</v>
          </cell>
          <cell r="I86">
            <v>0</v>
          </cell>
        </row>
        <row r="87">
          <cell r="H87">
            <v>0</v>
          </cell>
        </row>
        <row r="90">
          <cell r="C90">
            <v>1.1679200000000001E-2</v>
          </cell>
          <cell r="D90">
            <v>0.88043199999999999</v>
          </cell>
          <cell r="F90">
            <v>2.25</v>
          </cell>
          <cell r="G90">
            <v>26.95</v>
          </cell>
          <cell r="H90">
            <v>0.22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0.217862</v>
          </cell>
          <cell r="D94">
            <v>27.378740000000001</v>
          </cell>
          <cell r="F94">
            <v>0</v>
          </cell>
          <cell r="G94">
            <v>0</v>
          </cell>
          <cell r="H94">
            <v>0.22</v>
          </cell>
          <cell r="I94">
            <v>0</v>
          </cell>
        </row>
        <row r="95">
          <cell r="C95">
            <v>0.10002000000000001</v>
          </cell>
          <cell r="D95">
            <v>1.2502500000000001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7.2014399999999999E-3</v>
          </cell>
          <cell r="D96">
            <v>3.1656330000000001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0.47759550000000001</v>
          </cell>
          <cell r="D97">
            <v>9.0017999999999994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1096.325945</v>
          </cell>
          <cell r="D115">
            <v>7.6666149999999999E-3</v>
          </cell>
          <cell r="E115">
            <v>3.066646E-2</v>
          </cell>
          <cell r="F115">
            <v>0.69460010764260194</v>
          </cell>
          <cell r="G115">
            <v>3.5771905543594009</v>
          </cell>
          <cell r="H115">
            <v>0.2778400430570408</v>
          </cell>
          <cell r="I115">
            <v>4.92</v>
          </cell>
        </row>
        <row r="116">
          <cell r="C116">
            <v>1363.7353109999999</v>
          </cell>
          <cell r="D116">
            <v>0.12378681</v>
          </cell>
          <cell r="E116">
            <v>3.5367659999999995E-2</v>
          </cell>
          <cell r="F116">
            <v>3.12</v>
          </cell>
          <cell r="G116">
            <v>33.44</v>
          </cell>
          <cell r="H116">
            <v>1.1399999999999999</v>
          </cell>
          <cell r="I116">
            <v>5.1100000000000003</v>
          </cell>
        </row>
        <row r="119">
          <cell r="C119">
            <v>18142.435359999999</v>
          </cell>
        </row>
      </sheetData>
      <sheetData sheetId="10">
        <row r="8">
          <cell r="C8">
            <v>12984.429016999999</v>
          </cell>
          <cell r="D8">
            <v>0.20901713999999999</v>
          </cell>
          <cell r="E8">
            <v>0.15353608099999996</v>
          </cell>
          <cell r="F8">
            <v>35.17</v>
          </cell>
          <cell r="G8">
            <v>16.66</v>
          </cell>
          <cell r="H8">
            <v>0.3</v>
          </cell>
          <cell r="I8">
            <v>50.82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1468.631322</v>
          </cell>
          <cell r="D11">
            <v>3.2838680000000002E-2</v>
          </cell>
          <cell r="E11">
            <v>4.5136940000000004E-3</v>
          </cell>
          <cell r="F11">
            <v>1.43</v>
          </cell>
          <cell r="G11">
            <v>0.6</v>
          </cell>
          <cell r="H11">
            <v>0.05</v>
          </cell>
          <cell r="I11">
            <v>16.89</v>
          </cell>
        </row>
        <row r="13">
          <cell r="C13">
            <v>402.011796</v>
          </cell>
          <cell r="D13">
            <v>1.9444800000000002E-3</v>
          </cell>
          <cell r="E13">
            <v>1.9444800000000001E-4</v>
          </cell>
          <cell r="F13">
            <v>0</v>
          </cell>
          <cell r="G13">
            <v>0</v>
          </cell>
          <cell r="H13">
            <v>0</v>
          </cell>
          <cell r="I13">
            <v>0.56000000000000005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1941.8400030000003</v>
          </cell>
          <cell r="D16">
            <v>9.7294939999999996E-2</v>
          </cell>
          <cell r="E16">
            <v>1.4602281E-2</v>
          </cell>
          <cell r="F16">
            <v>3.84</v>
          </cell>
          <cell r="G16">
            <v>8.16</v>
          </cell>
          <cell r="H16">
            <v>0.87</v>
          </cell>
          <cell r="I16">
            <v>8.24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471.64130799999998</v>
          </cell>
          <cell r="D18">
            <v>8.4951100000000002E-3</v>
          </cell>
          <cell r="E18">
            <v>8.6551900000000003E-4</v>
          </cell>
          <cell r="F18">
            <v>0.64</v>
          </cell>
          <cell r="G18">
            <v>0.25</v>
          </cell>
          <cell r="H18">
            <v>0.19</v>
          </cell>
          <cell r="I18">
            <v>2.44</v>
          </cell>
        </row>
        <row r="19">
          <cell r="C19">
            <v>822.19578299999989</v>
          </cell>
          <cell r="D19">
            <v>1.34467603</v>
          </cell>
          <cell r="E19">
            <v>0.18110437799999998</v>
          </cell>
          <cell r="F19">
            <v>4.9000000000000004</v>
          </cell>
          <cell r="G19">
            <v>26.1</v>
          </cell>
          <cell r="H19">
            <v>13.22</v>
          </cell>
          <cell r="I19">
            <v>22.38</v>
          </cell>
        </row>
        <row r="20">
          <cell r="C20">
            <v>468.02680399999997</v>
          </cell>
          <cell r="D20">
            <v>4.6982960000000004E-2</v>
          </cell>
          <cell r="E20">
            <v>7.1130720000000007E-3</v>
          </cell>
          <cell r="F20">
            <v>0.82</v>
          </cell>
          <cell r="G20">
            <v>4.26</v>
          </cell>
          <cell r="H20">
            <v>0.41</v>
          </cell>
          <cell r="I20">
            <v>2.46</v>
          </cell>
        </row>
        <row r="21">
          <cell r="C21">
            <v>740.92760299999998</v>
          </cell>
          <cell r="D21">
            <v>7.1085579999999995E-2</v>
          </cell>
          <cell r="E21">
            <v>1.0869061999999999E-2</v>
          </cell>
          <cell r="F21">
            <v>1.46</v>
          </cell>
          <cell r="G21">
            <v>6.28</v>
          </cell>
          <cell r="H21">
            <v>0.61</v>
          </cell>
          <cell r="I21">
            <v>4.53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4524.2572119999995</v>
          </cell>
          <cell r="D24">
            <v>0.19358822000000003</v>
          </cell>
          <cell r="E24">
            <v>3.7111651000000002E-2</v>
          </cell>
          <cell r="F24">
            <v>19.829999999999998</v>
          </cell>
          <cell r="G24">
            <v>5.32</v>
          </cell>
          <cell r="H24">
            <v>1.2</v>
          </cell>
          <cell r="I24">
            <v>69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3887.3559615079998</v>
          </cell>
          <cell r="D28">
            <v>0.55753302000000005</v>
          </cell>
          <cell r="E28">
            <v>7.8648072000000013E-2</v>
          </cell>
          <cell r="F28">
            <v>15.15</v>
          </cell>
          <cell r="G28">
            <v>15.47</v>
          </cell>
          <cell r="H28">
            <v>5.65</v>
          </cell>
          <cell r="I28">
            <v>33.53</v>
          </cell>
        </row>
        <row r="32">
          <cell r="C32">
            <v>676.98085400000002</v>
          </cell>
          <cell r="D32">
            <v>4.7375500000000001E-3</v>
          </cell>
          <cell r="E32">
            <v>1.89502E-2</v>
          </cell>
          <cell r="F32">
            <v>2.1800000000000002</v>
          </cell>
          <cell r="G32">
            <v>6.3</v>
          </cell>
          <cell r="H32">
            <v>0.26</v>
          </cell>
          <cell r="I32">
            <v>2.86</v>
          </cell>
        </row>
        <row r="35">
          <cell r="C35">
            <v>1761.462034771406</v>
          </cell>
          <cell r="D35">
            <v>0.61333636174701811</v>
          </cell>
          <cell r="E35">
            <v>0.19883601604040496</v>
          </cell>
          <cell r="F35">
            <v>24.549779714766593</v>
          </cell>
          <cell r="G35">
            <v>204.59659385240184</v>
          </cell>
          <cell r="H35">
            <v>32.408319092696615</v>
          </cell>
          <cell r="I35">
            <v>49.3</v>
          </cell>
        </row>
        <row r="36">
          <cell r="C36">
            <v>2867.4692801830806</v>
          </cell>
          <cell r="D36">
            <v>0.88667335598584807</v>
          </cell>
          <cell r="E36">
            <v>0.13970568589488272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1235.0082776861664</v>
          </cell>
          <cell r="D38">
            <v>0.33362641882551924</v>
          </cell>
          <cell r="E38">
            <v>0.11975855449232257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2243.8978654004136</v>
          </cell>
          <cell r="D39">
            <v>0.70490972286447229</v>
          </cell>
          <cell r="E39">
            <v>0.10915621973208593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6455.3331089778058</v>
          </cell>
          <cell r="D40">
            <v>0.84658456065222043</v>
          </cell>
          <cell r="E40">
            <v>0.33202968958578938</v>
          </cell>
          <cell r="F40">
            <v>2.94</v>
          </cell>
          <cell r="G40">
            <v>11.62</v>
          </cell>
          <cell r="H40">
            <v>51.07</v>
          </cell>
          <cell r="I40">
            <v>26.14</v>
          </cell>
        </row>
        <row r="41">
          <cell r="C41">
            <v>23.389749720653146</v>
          </cell>
          <cell r="D41">
            <v>1.2825412111907659E-3</v>
          </cell>
          <cell r="E41">
            <v>1.9236492300685872E-3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57.177782999999998</v>
          </cell>
          <cell r="D44">
            <v>3.2022645000000004E-3</v>
          </cell>
          <cell r="E44">
            <v>2.2068618000000002E-2</v>
          </cell>
          <cell r="F44">
            <v>0.93</v>
          </cell>
          <cell r="G44">
            <v>0.19</v>
          </cell>
          <cell r="H44">
            <v>0.08</v>
          </cell>
          <cell r="I44">
            <v>0.3</v>
          </cell>
        </row>
        <row r="47">
          <cell r="C47">
            <v>1068.0713879999998</v>
          </cell>
          <cell r="D47">
            <v>9.9663199999999993E-2</v>
          </cell>
          <cell r="E47">
            <v>2.8475199999999999E-2</v>
          </cell>
          <cell r="F47">
            <v>26.13</v>
          </cell>
          <cell r="G47">
            <v>2.46</v>
          </cell>
          <cell r="H47">
            <v>0.92</v>
          </cell>
          <cell r="I47">
            <v>14.42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536.62060455180733</v>
          </cell>
          <cell r="D50">
            <v>0.78326228281682764</v>
          </cell>
          <cell r="E50">
            <v>4.6685494106952274E-2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610.26384999999993</v>
          </cell>
          <cell r="D52">
            <v>6.6943500000000003E-2</v>
          </cell>
          <cell r="E52">
            <v>2.3288759999999997E-3</v>
          </cell>
          <cell r="F52">
            <v>2.25</v>
          </cell>
          <cell r="G52">
            <v>0.83</v>
          </cell>
          <cell r="H52">
            <v>0.22</v>
          </cell>
          <cell r="I52">
            <v>3.54</v>
          </cell>
        </row>
        <row r="53">
          <cell r="C53">
            <v>3475.670869</v>
          </cell>
          <cell r="D53">
            <v>33.640168800000005</v>
          </cell>
          <cell r="E53">
            <v>0.45370897199999999</v>
          </cell>
          <cell r="F53">
            <v>8.3800000000000008</v>
          </cell>
          <cell r="G53">
            <v>447.14</v>
          </cell>
          <cell r="H53">
            <v>66.7</v>
          </cell>
          <cell r="I53">
            <v>17.03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34.035884708675169</v>
          </cell>
          <cell r="D56">
            <v>4.7062620904163698E-3</v>
          </cell>
          <cell r="E56">
            <v>2.823757254249822E-4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608.62080600000002</v>
          </cell>
          <cell r="D57">
            <v>0.19416369999999999</v>
          </cell>
          <cell r="E57">
            <v>5.0846870000000001E-3</v>
          </cell>
          <cell r="F57">
            <v>2.36</v>
          </cell>
          <cell r="G57">
            <v>1.07</v>
          </cell>
          <cell r="H57">
            <v>0.19</v>
          </cell>
          <cell r="I57">
            <v>13.95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2.9016360000000003</v>
          </cell>
          <cell r="H69">
            <v>0.19</v>
          </cell>
        </row>
        <row r="70">
          <cell r="C70">
            <v>0</v>
          </cell>
          <cell r="D70">
            <v>0.403005</v>
          </cell>
          <cell r="H70">
            <v>0.19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0.21125100000000002</v>
          </cell>
          <cell r="H74">
            <v>0.05</v>
          </cell>
        </row>
        <row r="75">
          <cell r="C75">
            <v>0</v>
          </cell>
          <cell r="D75">
            <v>1.7604250000000002E-2</v>
          </cell>
          <cell r="H75">
            <v>0.05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7.0950000000000006E-4</v>
          </cell>
          <cell r="D80">
            <v>3.4155000000000001E-3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0.65200000000000002</v>
          </cell>
          <cell r="D84">
            <v>9.7799999999999994</v>
          </cell>
          <cell r="E84">
            <v>0</v>
          </cell>
          <cell r="F84">
            <v>0</v>
          </cell>
          <cell r="G84">
            <v>0</v>
          </cell>
          <cell r="H84">
            <v>7.0000000000000007E-2</v>
          </cell>
          <cell r="I84">
            <v>0</v>
          </cell>
        </row>
        <row r="85">
          <cell r="C85">
            <v>5.5590499999999994E-3</v>
          </cell>
          <cell r="D85">
            <v>6.1262999999999998E-2</v>
          </cell>
          <cell r="E85">
            <v>0</v>
          </cell>
          <cell r="F85">
            <v>0</v>
          </cell>
          <cell r="G85">
            <v>0</v>
          </cell>
          <cell r="H85">
            <v>2.27</v>
          </cell>
          <cell r="I85">
            <v>0</v>
          </cell>
        </row>
        <row r="86">
          <cell r="C86">
            <v>0</v>
          </cell>
          <cell r="D86">
            <v>0.24732100000000001</v>
          </cell>
          <cell r="F86">
            <v>1.02</v>
          </cell>
          <cell r="G86">
            <v>2.72</v>
          </cell>
          <cell r="H86">
            <v>2.27</v>
          </cell>
          <cell r="I86">
            <v>0</v>
          </cell>
        </row>
        <row r="87">
          <cell r="H87">
            <v>0</v>
          </cell>
        </row>
        <row r="90">
          <cell r="C90">
            <v>1.26672E-2</v>
          </cell>
          <cell r="D90">
            <v>0.95491199999999998</v>
          </cell>
          <cell r="F90">
            <v>2.44</v>
          </cell>
          <cell r="G90">
            <v>29.23</v>
          </cell>
          <cell r="H90">
            <v>0.24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0.236292</v>
          </cell>
          <cell r="D94">
            <v>29.694839999999999</v>
          </cell>
          <cell r="F94">
            <v>0</v>
          </cell>
          <cell r="G94">
            <v>0</v>
          </cell>
          <cell r="H94">
            <v>0.24</v>
          </cell>
          <cell r="I94">
            <v>0</v>
          </cell>
        </row>
        <row r="95">
          <cell r="C95">
            <v>0.12912000000000001</v>
          </cell>
          <cell r="D95">
            <v>1.6140000000000001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9.2966400000000001E-3</v>
          </cell>
          <cell r="D96">
            <v>4.0866480000000003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0.61654799999999998</v>
          </cell>
          <cell r="D97">
            <v>11.620799999999999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1046.4496899999999</v>
          </cell>
          <cell r="D115">
            <v>7.31783E-3</v>
          </cell>
          <cell r="E115">
            <v>2.927132E-2</v>
          </cell>
          <cell r="F115">
            <v>0.66299996878808476</v>
          </cell>
          <cell r="G115">
            <v>3.4144498392586367</v>
          </cell>
          <cell r="H115">
            <v>0.26519998751523394</v>
          </cell>
          <cell r="I115">
            <v>4.42</v>
          </cell>
        </row>
        <row r="116">
          <cell r="C116">
            <v>2035.630467</v>
          </cell>
          <cell r="D116">
            <v>0.18464179999999999</v>
          </cell>
          <cell r="E116">
            <v>5.2754799999999998E-2</v>
          </cell>
          <cell r="F116">
            <v>4.66</v>
          </cell>
          <cell r="G116">
            <v>49.93</v>
          </cell>
          <cell r="H116">
            <v>1.71</v>
          </cell>
          <cell r="I116">
            <v>65.08</v>
          </cell>
        </row>
        <row r="119">
          <cell r="C119">
            <v>18952.557119999998</v>
          </cell>
        </row>
      </sheetData>
      <sheetData sheetId="11">
        <row r="8">
          <cell r="C8">
            <v>10832.177336000001</v>
          </cell>
          <cell r="D8">
            <v>0.19173649000000001</v>
          </cell>
          <cell r="E8">
            <v>0.10261877</v>
          </cell>
          <cell r="F8">
            <v>26.4</v>
          </cell>
          <cell r="G8">
            <v>12.38</v>
          </cell>
          <cell r="H8">
            <v>0.32</v>
          </cell>
          <cell r="I8">
            <v>45.92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1782.545071</v>
          </cell>
          <cell r="D11">
            <v>4.1578069999999995E-2</v>
          </cell>
          <cell r="E11">
            <v>5.958011E-3</v>
          </cell>
          <cell r="F11">
            <v>1.73</v>
          </cell>
          <cell r="G11">
            <v>0.7</v>
          </cell>
          <cell r="H11">
            <v>0.06</v>
          </cell>
          <cell r="I11">
            <v>20.76</v>
          </cell>
        </row>
        <row r="13">
          <cell r="C13">
            <v>425.16116299999993</v>
          </cell>
          <cell r="D13">
            <v>1.905E-3</v>
          </cell>
          <cell r="E13">
            <v>1.9050000000000002E-4</v>
          </cell>
          <cell r="F13">
            <v>0</v>
          </cell>
          <cell r="G13">
            <v>0</v>
          </cell>
          <cell r="H13">
            <v>0</v>
          </cell>
          <cell r="I13">
            <v>0.55000000000000004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1877.362918</v>
          </cell>
          <cell r="D16">
            <v>9.5274819999999996E-2</v>
          </cell>
          <cell r="E16">
            <v>1.4049750999999997E-2</v>
          </cell>
          <cell r="F16">
            <v>3.82</v>
          </cell>
          <cell r="G16">
            <v>8.2899999999999991</v>
          </cell>
          <cell r="H16">
            <v>0.89</v>
          </cell>
          <cell r="I16">
            <v>4.9000000000000004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475.78545300000002</v>
          </cell>
          <cell r="D18">
            <v>8.5088000000000004E-3</v>
          </cell>
          <cell r="E18">
            <v>8.5717400000000004E-4</v>
          </cell>
          <cell r="F18">
            <v>0.66</v>
          </cell>
          <cell r="G18">
            <v>0.25</v>
          </cell>
          <cell r="H18">
            <v>0.19</v>
          </cell>
          <cell r="I18">
            <v>2.4900000000000002</v>
          </cell>
        </row>
        <row r="19">
          <cell r="C19">
            <v>577.64761399999998</v>
          </cell>
          <cell r="D19">
            <v>1.24212528</v>
          </cell>
          <cell r="E19">
            <v>0.16687548299999999</v>
          </cell>
          <cell r="F19">
            <v>4.33</v>
          </cell>
          <cell r="G19">
            <v>23.42</v>
          </cell>
          <cell r="H19">
            <v>12.26</v>
          </cell>
          <cell r="I19">
            <v>17.079999999999998</v>
          </cell>
        </row>
        <row r="20">
          <cell r="C20">
            <v>459.00411400000002</v>
          </cell>
          <cell r="D20">
            <v>4.7945480000000006E-2</v>
          </cell>
          <cell r="E20">
            <v>7.2007710000000008E-3</v>
          </cell>
          <cell r="F20">
            <v>0.83</v>
          </cell>
          <cell r="G20">
            <v>4.45</v>
          </cell>
          <cell r="H20">
            <v>0.42</v>
          </cell>
          <cell r="I20">
            <v>1.53</v>
          </cell>
        </row>
        <row r="21">
          <cell r="C21">
            <v>700.51835099999994</v>
          </cell>
          <cell r="D21">
            <v>6.2983890000000001E-2</v>
          </cell>
          <cell r="E21">
            <v>9.4950069999999998E-3</v>
          </cell>
          <cell r="F21">
            <v>1.4</v>
          </cell>
          <cell r="G21">
            <v>5.59</v>
          </cell>
          <cell r="H21">
            <v>0.56999999999999995</v>
          </cell>
          <cell r="I21">
            <v>3.05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4406.1801209999994</v>
          </cell>
          <cell r="D24">
            <v>0.18762563000000002</v>
          </cell>
          <cell r="E24">
            <v>3.5805264999999996E-2</v>
          </cell>
          <cell r="F24">
            <v>20.94</v>
          </cell>
          <cell r="G24">
            <v>5.4</v>
          </cell>
          <cell r="H24">
            <v>1.29</v>
          </cell>
          <cell r="I24">
            <v>56.48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5004.9171819479998</v>
          </cell>
          <cell r="D28">
            <v>0.66888126000000003</v>
          </cell>
          <cell r="E28">
            <v>9.6399198999999991E-2</v>
          </cell>
          <cell r="F28">
            <v>19.170000000000002</v>
          </cell>
          <cell r="G28">
            <v>23.97</v>
          </cell>
          <cell r="H28">
            <v>6.59</v>
          </cell>
          <cell r="I28">
            <v>37.450000000000003</v>
          </cell>
        </row>
        <row r="32">
          <cell r="C32">
            <v>898.80245400000001</v>
          </cell>
          <cell r="D32">
            <v>6.2887500000000001E-3</v>
          </cell>
          <cell r="E32">
            <v>2.5155E-2</v>
          </cell>
          <cell r="F32">
            <v>2.9</v>
          </cell>
          <cell r="G32">
            <v>6.44</v>
          </cell>
          <cell r="H32">
            <v>0.32</v>
          </cell>
          <cell r="I32">
            <v>3.95</v>
          </cell>
        </row>
        <row r="35">
          <cell r="C35">
            <v>1830.9148689179979</v>
          </cell>
          <cell r="D35">
            <v>0.6352531935936534</v>
          </cell>
          <cell r="E35">
            <v>0.20621393118511486</v>
          </cell>
          <cell r="F35">
            <v>22.484538809077421</v>
          </cell>
          <cell r="G35">
            <v>187.2785144513185</v>
          </cell>
          <cell r="H35">
            <v>30.193790054867108</v>
          </cell>
          <cell r="I35">
            <v>45.62</v>
          </cell>
        </row>
        <row r="36">
          <cell r="C36">
            <v>2408.2543146823182</v>
          </cell>
          <cell r="D36">
            <v>0.73499390847914015</v>
          </cell>
          <cell r="E36">
            <v>0.11747988229417319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1315.6061527413808</v>
          </cell>
          <cell r="D38">
            <v>0.34696803489234174</v>
          </cell>
          <cell r="E38">
            <v>0.12585546236677381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1889.1028031458545</v>
          </cell>
          <cell r="D39">
            <v>0.58705884985881318</v>
          </cell>
          <cell r="E39">
            <v>9.1994375667825978E-2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6225.3675440876359</v>
          </cell>
          <cell r="D40">
            <v>0.76852992096922146</v>
          </cell>
          <cell r="E40">
            <v>0.32093141202362052</v>
          </cell>
          <cell r="F40">
            <v>2.82</v>
          </cell>
          <cell r="G40">
            <v>11.19</v>
          </cell>
          <cell r="H40">
            <v>49.16</v>
          </cell>
          <cell r="I40">
            <v>25.18</v>
          </cell>
        </row>
        <row r="41">
          <cell r="C41">
            <v>19.601294469659997</v>
          </cell>
          <cell r="D41">
            <v>1.0748037777780037E-3</v>
          </cell>
          <cell r="E41">
            <v>1.6120302899959155E-3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54.819920999999994</v>
          </cell>
          <cell r="D44">
            <v>3.0702114999999999E-3</v>
          </cell>
          <cell r="E44">
            <v>2.1158566E-2</v>
          </cell>
          <cell r="F44">
            <v>0.89</v>
          </cell>
          <cell r="G44">
            <v>0.18</v>
          </cell>
          <cell r="H44">
            <v>0.08</v>
          </cell>
          <cell r="I44">
            <v>0.28999999999999998</v>
          </cell>
        </row>
        <row r="47">
          <cell r="C47">
            <v>839.47913100000005</v>
          </cell>
          <cell r="D47">
            <v>7.9193659999999999E-2</v>
          </cell>
          <cell r="E47">
            <v>2.2626759999999999E-2</v>
          </cell>
          <cell r="F47">
            <v>20.52</v>
          </cell>
          <cell r="G47">
            <v>1.93</v>
          </cell>
          <cell r="H47">
            <v>0.73</v>
          </cell>
          <cell r="I47">
            <v>5.22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519.62303226016559</v>
          </cell>
          <cell r="D50">
            <v>0.75883993381888504</v>
          </cell>
          <cell r="E50">
            <v>4.515282653083319E-2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538.86824799999999</v>
          </cell>
          <cell r="D52">
            <v>5.2514949999999998E-2</v>
          </cell>
          <cell r="E52">
            <v>1.8103870000000003E-3</v>
          </cell>
          <cell r="F52">
            <v>1.92</v>
          </cell>
          <cell r="G52">
            <v>0.63</v>
          </cell>
          <cell r="H52">
            <v>0.18</v>
          </cell>
          <cell r="I52">
            <v>3.24</v>
          </cell>
        </row>
        <row r="53">
          <cell r="C53">
            <v>3596.8014869999997</v>
          </cell>
          <cell r="D53">
            <v>34.313714000000004</v>
          </cell>
          <cell r="E53">
            <v>0.462293968</v>
          </cell>
          <cell r="F53">
            <v>8.61</v>
          </cell>
          <cell r="G53">
            <v>456.08</v>
          </cell>
          <cell r="H53">
            <v>68.040000000000006</v>
          </cell>
          <cell r="I53">
            <v>17.45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31.129130694982358</v>
          </cell>
          <cell r="D56">
            <v>4.2917334138903298E-3</v>
          </cell>
          <cell r="E56">
            <v>2.5750400483341978E-4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511.39533499999999</v>
          </cell>
          <cell r="D57">
            <v>0.1787801</v>
          </cell>
          <cell r="E57">
            <v>4.1067609999999996E-3</v>
          </cell>
          <cell r="F57">
            <v>1.88</v>
          </cell>
          <cell r="G57">
            <v>0.92</v>
          </cell>
          <cell r="H57">
            <v>0.16</v>
          </cell>
          <cell r="I57">
            <v>11.19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1.7519562000000002</v>
          </cell>
          <cell r="H69">
            <v>0.12</v>
          </cell>
        </row>
        <row r="70">
          <cell r="C70">
            <v>0</v>
          </cell>
          <cell r="D70">
            <v>0.24332725000000002</v>
          </cell>
          <cell r="H70">
            <v>0.12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0.33994728000000002</v>
          </cell>
          <cell r="H74">
            <v>0.08</v>
          </cell>
        </row>
        <row r="75">
          <cell r="C75">
            <v>0</v>
          </cell>
          <cell r="D75">
            <v>2.832894E-2</v>
          </cell>
          <cell r="H75">
            <v>0.08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6.6649999999999999E-4</v>
          </cell>
          <cell r="D80">
            <v>3.2085E-3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0.61799999999999999</v>
          </cell>
          <cell r="D84">
            <v>9.27</v>
          </cell>
          <cell r="E84">
            <v>0</v>
          </cell>
          <cell r="F84">
            <v>0</v>
          </cell>
          <cell r="G84">
            <v>0</v>
          </cell>
          <cell r="H84">
            <v>0.06</v>
          </cell>
          <cell r="I84">
            <v>0</v>
          </cell>
        </row>
        <row r="85">
          <cell r="C85">
            <v>5.5737499999999997E-3</v>
          </cell>
          <cell r="D85">
            <v>6.1425E-2</v>
          </cell>
          <cell r="E85">
            <v>0</v>
          </cell>
          <cell r="F85">
            <v>0</v>
          </cell>
          <cell r="G85">
            <v>0</v>
          </cell>
          <cell r="H85">
            <v>2.2799999999999998</v>
          </cell>
          <cell r="I85">
            <v>0</v>
          </cell>
        </row>
        <row r="86">
          <cell r="C86">
            <v>0</v>
          </cell>
          <cell r="D86">
            <v>0.24797500000000003</v>
          </cell>
          <cell r="F86">
            <v>1.02</v>
          </cell>
          <cell r="G86">
            <v>2.73</v>
          </cell>
          <cell r="H86">
            <v>2.2799999999999998</v>
          </cell>
          <cell r="I86">
            <v>0</v>
          </cell>
        </row>
        <row r="87">
          <cell r="H87">
            <v>0</v>
          </cell>
        </row>
        <row r="90">
          <cell r="C90">
            <v>1.34264E-2</v>
          </cell>
          <cell r="D90">
            <v>1.0121439999999999</v>
          </cell>
          <cell r="F90">
            <v>2.58</v>
          </cell>
          <cell r="G90">
            <v>30.98</v>
          </cell>
          <cell r="H90">
            <v>0.26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0.25045400000000001</v>
          </cell>
          <cell r="D94">
            <v>31.47458</v>
          </cell>
          <cell r="F94">
            <v>0</v>
          </cell>
          <cell r="G94">
            <v>0</v>
          </cell>
          <cell r="H94">
            <v>0.26</v>
          </cell>
          <cell r="I94">
            <v>0</v>
          </cell>
        </row>
        <row r="95">
          <cell r="C95">
            <v>0.14636000000000002</v>
          </cell>
          <cell r="D95">
            <v>1.8295000000000001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1.0537919999999999E-2</v>
          </cell>
          <cell r="D96">
            <v>4.6322939999999999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0.69886900000000007</v>
          </cell>
          <cell r="D97">
            <v>13.1724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1047.0810349999999</v>
          </cell>
          <cell r="D115">
            <v>7.3222449999999998E-3</v>
          </cell>
          <cell r="E115">
            <v>2.9288979999999999E-2</v>
          </cell>
          <cell r="F115">
            <v>0.66339997054573685</v>
          </cell>
          <cell r="G115">
            <v>3.4165098483105454</v>
          </cell>
          <cell r="H115">
            <v>0.26535998821829476</v>
          </cell>
          <cell r="I115">
            <v>4.6100000000000003</v>
          </cell>
        </row>
        <row r="116">
          <cell r="C116">
            <v>2249.2443330000006</v>
          </cell>
          <cell r="D116">
            <v>0.20399582000000002</v>
          </cell>
          <cell r="E116">
            <v>5.8284520000000006E-2</v>
          </cell>
          <cell r="F116">
            <v>5.15</v>
          </cell>
          <cell r="G116">
            <v>55.17</v>
          </cell>
          <cell r="H116">
            <v>1.88</v>
          </cell>
          <cell r="I116">
            <v>71.56</v>
          </cell>
        </row>
        <row r="119">
          <cell r="C119">
            <v>18915.923040000001</v>
          </cell>
        </row>
      </sheetData>
      <sheetData sheetId="12">
        <row r="8">
          <cell r="C8">
            <v>11418.135487</v>
          </cell>
          <cell r="D8">
            <v>0.1810541</v>
          </cell>
          <cell r="E8">
            <v>0.11787443399999999</v>
          </cell>
          <cell r="F8">
            <v>29.18</v>
          </cell>
          <cell r="G8">
            <v>13.8</v>
          </cell>
          <cell r="H8">
            <v>0.3</v>
          </cell>
          <cell r="I8">
            <v>44.49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2374.0002649999997</v>
          </cell>
          <cell r="D11">
            <v>5.9534429999999999E-2</v>
          </cell>
          <cell r="E11">
            <v>9.0683940000000005E-3</v>
          </cell>
          <cell r="F11">
            <v>2.0099999999999998</v>
          </cell>
          <cell r="G11">
            <v>0.86</v>
          </cell>
          <cell r="H11">
            <v>0.08</v>
          </cell>
          <cell r="I11">
            <v>23.78</v>
          </cell>
        </row>
        <row r="13">
          <cell r="C13">
            <v>392.48305100000005</v>
          </cell>
          <cell r="D13">
            <v>1.8128899999999999E-3</v>
          </cell>
          <cell r="E13">
            <v>1.84895E-4</v>
          </cell>
          <cell r="F13">
            <v>0</v>
          </cell>
          <cell r="G13">
            <v>0</v>
          </cell>
          <cell r="H13">
            <v>0</v>
          </cell>
          <cell r="I13">
            <v>0.51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1909.498341</v>
          </cell>
          <cell r="D16">
            <v>9.4286339999999996E-2</v>
          </cell>
          <cell r="E16">
            <v>1.3929222999999998E-2</v>
          </cell>
          <cell r="F16">
            <v>3.73</v>
          </cell>
          <cell r="G16">
            <v>8.11</v>
          </cell>
          <cell r="H16">
            <v>0.88</v>
          </cell>
          <cell r="I16">
            <v>5.53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414.582244</v>
          </cell>
          <cell r="D18">
            <v>7.4236099999999998E-3</v>
          </cell>
          <cell r="E18">
            <v>7.4930899999999998E-4</v>
          </cell>
          <cell r="F18">
            <v>0.57999999999999996</v>
          </cell>
          <cell r="G18">
            <v>0.22</v>
          </cell>
          <cell r="H18">
            <v>0.17</v>
          </cell>
          <cell r="I18">
            <v>2.16</v>
          </cell>
        </row>
        <row r="19">
          <cell r="C19">
            <v>736.21042499999999</v>
          </cell>
          <cell r="D19">
            <v>1.2740505299999998</v>
          </cell>
          <cell r="E19">
            <v>0.17113318699999996</v>
          </cell>
          <cell r="F19">
            <v>4.71</v>
          </cell>
          <cell r="G19">
            <v>24.04</v>
          </cell>
          <cell r="H19">
            <v>12.6</v>
          </cell>
          <cell r="I19">
            <v>18.52</v>
          </cell>
        </row>
        <row r="20">
          <cell r="C20">
            <v>496.420208</v>
          </cell>
          <cell r="D20">
            <v>5.0514549999999998E-2</v>
          </cell>
          <cell r="E20">
            <v>7.6261050000000002E-3</v>
          </cell>
          <cell r="F20">
            <v>0.88</v>
          </cell>
          <cell r="G20">
            <v>4.62</v>
          </cell>
          <cell r="H20">
            <v>0.44</v>
          </cell>
          <cell r="I20">
            <v>2.2799999999999998</v>
          </cell>
        </row>
        <row r="21">
          <cell r="C21">
            <v>616.07464900000002</v>
          </cell>
          <cell r="D21">
            <v>5.5397720000000004E-2</v>
          </cell>
          <cell r="E21">
            <v>8.3345709999999972E-3</v>
          </cell>
          <cell r="F21">
            <v>1.25</v>
          </cell>
          <cell r="G21">
            <v>4.9400000000000004</v>
          </cell>
          <cell r="H21">
            <v>0.51</v>
          </cell>
          <cell r="I21">
            <v>2.42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4589.6644749999996</v>
          </cell>
          <cell r="D24">
            <v>0.19454688000000006</v>
          </cell>
          <cell r="E24">
            <v>3.6748997000000005E-2</v>
          </cell>
          <cell r="F24">
            <v>22.07</v>
          </cell>
          <cell r="G24">
            <v>5.92</v>
          </cell>
          <cell r="H24">
            <v>1.42</v>
          </cell>
          <cell r="I24">
            <v>52.73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3879.054099424</v>
          </cell>
          <cell r="D28">
            <v>0.63111348999999994</v>
          </cell>
          <cell r="E28">
            <v>8.8867254000000007E-2</v>
          </cell>
          <cell r="F28">
            <v>16.350000000000001</v>
          </cell>
          <cell r="G28">
            <v>18.920000000000002</v>
          </cell>
          <cell r="H28">
            <v>6.39</v>
          </cell>
          <cell r="I28">
            <v>25.26</v>
          </cell>
        </row>
        <row r="32">
          <cell r="C32">
            <v>758.11619399999995</v>
          </cell>
          <cell r="D32">
            <v>5.3049300000000002E-3</v>
          </cell>
          <cell r="E32">
            <v>2.1219720000000001E-2</v>
          </cell>
          <cell r="F32">
            <v>2.44</v>
          </cell>
          <cell r="G32">
            <v>6.35</v>
          </cell>
          <cell r="H32">
            <v>0.28000000000000003</v>
          </cell>
          <cell r="I32">
            <v>4.46</v>
          </cell>
        </row>
        <row r="35">
          <cell r="C35">
            <v>2018.8895215789364</v>
          </cell>
          <cell r="D35">
            <v>0.69698405063977587</v>
          </cell>
          <cell r="E35">
            <v>0.22667415049236228</v>
          </cell>
          <cell r="F35">
            <v>22.401998014780688</v>
          </cell>
          <cell r="G35">
            <v>186.40825451166171</v>
          </cell>
          <cell r="H35">
            <v>30.961500586632177</v>
          </cell>
          <cell r="I35">
            <v>45.07</v>
          </cell>
        </row>
        <row r="36">
          <cell r="C36">
            <v>2186.4369895100067</v>
          </cell>
          <cell r="D36">
            <v>0.65577909927335198</v>
          </cell>
          <cell r="E36">
            <v>0.10683467804119548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1525.2745939263079</v>
          </cell>
          <cell r="D38">
            <v>0.38942048425379622</v>
          </cell>
          <cell r="E38">
            <v>0.1432949029936805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1748.4397828513913</v>
          </cell>
          <cell r="D39">
            <v>0.53542561470775019</v>
          </cell>
          <cell r="E39">
            <v>8.5265174473651756E-2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6724.486134174891</v>
          </cell>
          <cell r="D40">
            <v>0.77121091581172685</v>
          </cell>
          <cell r="E40">
            <v>0.34756032636545109</v>
          </cell>
          <cell r="F40">
            <v>3.05</v>
          </cell>
          <cell r="G40">
            <v>12.14</v>
          </cell>
          <cell r="H40">
            <v>53.18</v>
          </cell>
          <cell r="I40">
            <v>24.67</v>
          </cell>
        </row>
        <row r="41">
          <cell r="C41">
            <v>17.459625903087733</v>
          </cell>
          <cell r="D41">
            <v>9.5736517045224862E-4</v>
          </cell>
          <cell r="E41">
            <v>1.4358456661279319E-3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59.240727</v>
          </cell>
          <cell r="D44">
            <v>3.3178005000000003E-3</v>
          </cell>
          <cell r="E44">
            <v>2.2864842E-2</v>
          </cell>
          <cell r="F44">
            <v>0.97</v>
          </cell>
          <cell r="G44">
            <v>0.2</v>
          </cell>
          <cell r="H44">
            <v>0.09</v>
          </cell>
          <cell r="I44">
            <v>59.38</v>
          </cell>
        </row>
        <row r="47">
          <cell r="C47">
            <v>917.56979999999999</v>
          </cell>
          <cell r="D47">
            <v>8.6176160000000002E-2</v>
          </cell>
          <cell r="E47">
            <v>2.4621759999999999E-2</v>
          </cell>
          <cell r="F47">
            <v>22.43</v>
          </cell>
          <cell r="G47">
            <v>2.11</v>
          </cell>
          <cell r="H47">
            <v>0.8</v>
          </cell>
          <cell r="I47">
            <v>13.58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567.70067457914638</v>
          </cell>
          <cell r="D50">
            <v>0.83090705476839843</v>
          </cell>
          <cell r="E50">
            <v>4.9076381062035067E-2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620.63653299999999</v>
          </cell>
          <cell r="D52">
            <v>5.7139450000000001E-2</v>
          </cell>
          <cell r="E52">
            <v>1.9987430000000003E-3</v>
          </cell>
          <cell r="F52">
            <v>2.2400000000000002</v>
          </cell>
          <cell r="G52">
            <v>0.95</v>
          </cell>
          <cell r="H52">
            <v>0.23</v>
          </cell>
          <cell r="I52">
            <v>3.26</v>
          </cell>
        </row>
        <row r="53">
          <cell r="C53">
            <v>3374.4593190000005</v>
          </cell>
          <cell r="D53">
            <v>34.470194450000001</v>
          </cell>
          <cell r="E53">
            <v>0.46468376099999997</v>
          </cell>
          <cell r="F53">
            <v>8.4499999999999993</v>
          </cell>
          <cell r="G53">
            <v>458.16</v>
          </cell>
          <cell r="H53">
            <v>68.38</v>
          </cell>
          <cell r="I53">
            <v>16.32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31.010523476233068</v>
          </cell>
          <cell r="D56">
            <v>4.2618791600527598E-3</v>
          </cell>
          <cell r="E56">
            <v>2.5571274960316563E-4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609.78922499999999</v>
          </cell>
          <cell r="D57">
            <v>0.20180765000000001</v>
          </cell>
          <cell r="E57">
            <v>4.7274550000000002E-3</v>
          </cell>
          <cell r="F57">
            <v>2.19</v>
          </cell>
          <cell r="G57">
            <v>1.05</v>
          </cell>
          <cell r="H57">
            <v>0.2</v>
          </cell>
          <cell r="I57">
            <v>13.32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1.5670764000000001</v>
          </cell>
          <cell r="H69">
            <v>0.1</v>
          </cell>
        </row>
        <row r="70">
          <cell r="C70">
            <v>0</v>
          </cell>
          <cell r="D70">
            <v>0.21764950000000002</v>
          </cell>
          <cell r="H70">
            <v>0.1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0.25863876000000002</v>
          </cell>
          <cell r="H74">
            <v>0.06</v>
          </cell>
        </row>
        <row r="75">
          <cell r="C75">
            <v>0</v>
          </cell>
          <cell r="D75">
            <v>2.1553230000000003E-2</v>
          </cell>
          <cell r="H75">
            <v>0.06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5.5900000000000004E-4</v>
          </cell>
          <cell r="D80">
            <v>2.6910000000000002E-3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0.51400000000000001</v>
          </cell>
          <cell r="D84">
            <v>7.71</v>
          </cell>
          <cell r="E84">
            <v>0</v>
          </cell>
          <cell r="F84">
            <v>0</v>
          </cell>
          <cell r="G84">
            <v>0</v>
          </cell>
          <cell r="H84">
            <v>0.05</v>
          </cell>
          <cell r="I84">
            <v>0</v>
          </cell>
        </row>
        <row r="85">
          <cell r="C85">
            <v>5.5423899999999995E-3</v>
          </cell>
          <cell r="D85">
            <v>6.1079399999999999E-2</v>
          </cell>
          <cell r="E85">
            <v>0</v>
          </cell>
          <cell r="F85">
            <v>0</v>
          </cell>
          <cell r="G85">
            <v>0</v>
          </cell>
          <cell r="H85">
            <v>2.2599999999999998</v>
          </cell>
          <cell r="I85">
            <v>0</v>
          </cell>
        </row>
        <row r="86">
          <cell r="C86">
            <v>0</v>
          </cell>
          <cell r="D86">
            <v>0.24657980000000002</v>
          </cell>
          <cell r="F86">
            <v>1.02</v>
          </cell>
          <cell r="G86">
            <v>2.71</v>
          </cell>
          <cell r="H86">
            <v>2.2599999999999998</v>
          </cell>
          <cell r="I86">
            <v>0</v>
          </cell>
        </row>
        <row r="87">
          <cell r="H87">
            <v>0</v>
          </cell>
        </row>
        <row r="90">
          <cell r="C90">
            <v>1.3202800000000001E-2</v>
          </cell>
          <cell r="D90">
            <v>0.99528799999999995</v>
          </cell>
          <cell r="F90">
            <v>2.54</v>
          </cell>
          <cell r="G90">
            <v>30.47</v>
          </cell>
          <cell r="H90">
            <v>0.25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0.246283</v>
          </cell>
          <cell r="D94">
            <v>30.950409999999998</v>
          </cell>
          <cell r="F94">
            <v>0</v>
          </cell>
          <cell r="G94">
            <v>0</v>
          </cell>
          <cell r="H94">
            <v>0.25</v>
          </cell>
          <cell r="I94">
            <v>0</v>
          </cell>
        </row>
        <row r="95">
          <cell r="C95">
            <v>0.14760000000000001</v>
          </cell>
          <cell r="D95">
            <v>1.845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1.06272E-2</v>
          </cell>
          <cell r="D96">
            <v>4.6715400000000002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0.70479000000000003</v>
          </cell>
          <cell r="D97">
            <v>13.283999999999999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1190.32485</v>
          </cell>
          <cell r="D115">
            <v>8.3239500000000001E-3</v>
          </cell>
          <cell r="E115">
            <v>3.32958E-2</v>
          </cell>
          <cell r="F115">
            <v>0.75415506922046271</v>
          </cell>
          <cell r="G115">
            <v>3.8838986064853835</v>
          </cell>
          <cell r="H115">
            <v>0.30166202768818512</v>
          </cell>
          <cell r="I115">
            <v>7.05</v>
          </cell>
        </row>
        <row r="116">
          <cell r="C116">
            <v>2436.5158980000001</v>
          </cell>
          <cell r="D116">
            <v>0.22107764000000002</v>
          </cell>
          <cell r="E116">
            <v>6.3165040000000006E-2</v>
          </cell>
          <cell r="F116">
            <v>5.58</v>
          </cell>
          <cell r="G116">
            <v>59.76</v>
          </cell>
          <cell r="H116">
            <v>2.04</v>
          </cell>
          <cell r="I116">
            <v>68.56</v>
          </cell>
        </row>
        <row r="119">
          <cell r="C119">
            <v>19216.522080000002</v>
          </cell>
        </row>
      </sheetData>
      <sheetData sheetId="13">
        <row r="8">
          <cell r="C8">
            <v>13040.755045</v>
          </cell>
          <cell r="D8">
            <v>0.2095323</v>
          </cell>
          <cell r="E8">
            <v>0.12405814699999999</v>
          </cell>
          <cell r="F8">
            <v>32.049999999999997</v>
          </cell>
          <cell r="G8">
            <v>15.1</v>
          </cell>
          <cell r="H8">
            <v>0.37</v>
          </cell>
          <cell r="I8">
            <v>52.09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2097.3230659999999</v>
          </cell>
          <cell r="D11">
            <v>4.7997579999999998E-2</v>
          </cell>
          <cell r="E11">
            <v>6.7388320000000002E-3</v>
          </cell>
          <cell r="F11">
            <v>1.94</v>
          </cell>
          <cell r="G11">
            <v>0.86</v>
          </cell>
          <cell r="H11">
            <v>0.08</v>
          </cell>
          <cell r="I11">
            <v>21.83</v>
          </cell>
        </row>
        <row r="13">
          <cell r="C13">
            <v>426.96121700000003</v>
          </cell>
          <cell r="D13">
            <v>2.0440300000000001E-3</v>
          </cell>
          <cell r="E13">
            <v>2.0440300000000003E-4</v>
          </cell>
          <cell r="F13">
            <v>0</v>
          </cell>
          <cell r="G13">
            <v>0</v>
          </cell>
          <cell r="H13">
            <v>0</v>
          </cell>
          <cell r="I13">
            <v>0.59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1917.5965829729641</v>
          </cell>
          <cell r="D16">
            <v>9.5509101776939997E-2</v>
          </cell>
          <cell r="E16">
            <v>1.4095665353844001E-2</v>
          </cell>
          <cell r="F16">
            <v>3.83</v>
          </cell>
          <cell r="G16">
            <v>8.25</v>
          </cell>
          <cell r="H16">
            <v>0.89</v>
          </cell>
          <cell r="I16">
            <v>5.47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420.89367321300313</v>
          </cell>
          <cell r="D18">
            <v>8.1860255905895993E-3</v>
          </cell>
          <cell r="E18">
            <v>9.4107760515791999E-4</v>
          </cell>
          <cell r="F18">
            <v>0.73</v>
          </cell>
          <cell r="G18">
            <v>0.23</v>
          </cell>
          <cell r="H18">
            <v>0.17</v>
          </cell>
          <cell r="I18">
            <v>2.19</v>
          </cell>
        </row>
        <row r="19">
          <cell r="C19">
            <v>690.33536739026636</v>
          </cell>
          <cell r="D19">
            <v>0.95534163580741194</v>
          </cell>
          <cell r="E19">
            <v>0.1283775034486824</v>
          </cell>
          <cell r="F19">
            <v>3.77</v>
          </cell>
          <cell r="G19">
            <v>18.04</v>
          </cell>
          <cell r="H19">
            <v>9.4600000000000009</v>
          </cell>
          <cell r="I19">
            <v>15.53</v>
          </cell>
        </row>
        <row r="20">
          <cell r="C20">
            <v>319.97083424544002</v>
          </cell>
          <cell r="D20">
            <v>3.1606069463999999E-2</v>
          </cell>
          <cell r="E20">
            <v>4.7984056505999996E-3</v>
          </cell>
          <cell r="F20">
            <v>0.56999999999999995</v>
          </cell>
          <cell r="G20">
            <v>2.85</v>
          </cell>
          <cell r="H20">
            <v>0.27</v>
          </cell>
          <cell r="I20">
            <v>1.85</v>
          </cell>
        </row>
        <row r="21">
          <cell r="C21">
            <v>864.11474204594037</v>
          </cell>
          <cell r="D21">
            <v>7.8617209904531998E-2</v>
          </cell>
          <cell r="E21">
            <v>1.17506921309064E-2</v>
          </cell>
          <cell r="F21">
            <v>1.6</v>
          </cell>
          <cell r="G21">
            <v>7.12</v>
          </cell>
          <cell r="H21">
            <v>0.72</v>
          </cell>
          <cell r="I21">
            <v>3.05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4043.3004575939858</v>
          </cell>
          <cell r="D24">
            <v>0.17289524817084959</v>
          </cell>
          <cell r="E24">
            <v>3.2113464048169928E-2</v>
          </cell>
          <cell r="F24">
            <v>19.37</v>
          </cell>
          <cell r="G24">
            <v>5.83</v>
          </cell>
          <cell r="H24">
            <v>1.35</v>
          </cell>
          <cell r="I24">
            <v>41.72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4417.0024795600793</v>
          </cell>
          <cell r="D28">
            <v>0.65474012499320167</v>
          </cell>
          <cell r="E28">
            <v>9.3845733834640316E-2</v>
          </cell>
          <cell r="F28">
            <v>18.64</v>
          </cell>
          <cell r="G28">
            <v>17.899999999999999</v>
          </cell>
          <cell r="H28">
            <v>6.44</v>
          </cell>
          <cell r="I28">
            <v>40.76</v>
          </cell>
        </row>
        <row r="32">
          <cell r="C32">
            <v>593.26960000000008</v>
          </cell>
          <cell r="D32">
            <v>4.15118E-3</v>
          </cell>
          <cell r="E32">
            <v>1.660472E-2</v>
          </cell>
          <cell r="F32">
            <v>1.91</v>
          </cell>
          <cell r="G32">
            <v>4.57</v>
          </cell>
          <cell r="H32">
            <v>0.21</v>
          </cell>
          <cell r="I32">
            <v>3.49</v>
          </cell>
        </row>
        <row r="35">
          <cell r="C35">
            <v>2174.4829106452498</v>
          </cell>
          <cell r="D35">
            <v>0.74701710958103162</v>
          </cell>
          <cell r="E35">
            <v>0.24339296140823405</v>
          </cell>
          <cell r="F35">
            <v>21.790282570195071</v>
          </cell>
          <cell r="G35">
            <v>181.1991606016301</v>
          </cell>
          <cell r="H35">
            <v>30.687990997329422</v>
          </cell>
          <cell r="I35">
            <v>44.47</v>
          </cell>
        </row>
        <row r="36">
          <cell r="C36">
            <v>1930.5789420267888</v>
          </cell>
          <cell r="D36">
            <v>0.57563075747148229</v>
          </cell>
          <cell r="E36">
            <v>9.4384778615547282E-2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1676.9060609080611</v>
          </cell>
          <cell r="D38">
            <v>0.41520185382866381</v>
          </cell>
          <cell r="E38">
            <v>0.15490410733810092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1532.5689019598426</v>
          </cell>
          <cell r="D39">
            <v>0.46783891844549452</v>
          </cell>
          <cell r="E39">
            <v>7.476048497689905E-2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6887.9848332628935</v>
          </cell>
          <cell r="D40">
            <v>0.74280633423180653</v>
          </cell>
          <cell r="E40">
            <v>0.35672959331228954</v>
          </cell>
          <cell r="F40">
            <v>3.12</v>
          </cell>
          <cell r="G40">
            <v>12.41</v>
          </cell>
          <cell r="H40">
            <v>54.37</v>
          </cell>
          <cell r="I40">
            <v>25.09</v>
          </cell>
        </row>
        <row r="41">
          <cell r="C41">
            <v>15.984826351635414</v>
          </cell>
          <cell r="D41">
            <v>8.7649341053592535E-4</v>
          </cell>
          <cell r="E41">
            <v>1.3145079113082068E-3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59.535645000000002</v>
          </cell>
          <cell r="D44">
            <v>3.3343175000000004E-3</v>
          </cell>
          <cell r="E44">
            <v>2.2978670000000003E-2</v>
          </cell>
          <cell r="F44">
            <v>0.97</v>
          </cell>
          <cell r="G44">
            <v>0.2</v>
          </cell>
          <cell r="H44">
            <v>0.09</v>
          </cell>
          <cell r="I44">
            <v>0.28000000000000003</v>
          </cell>
        </row>
        <row r="47">
          <cell r="C47">
            <v>867.03253800000005</v>
          </cell>
          <cell r="D47">
            <v>8.1195309999999993E-2</v>
          </cell>
          <cell r="E47">
            <v>2.3198659999999996E-2</v>
          </cell>
          <cell r="F47">
            <v>21.2</v>
          </cell>
          <cell r="G47">
            <v>1.99</v>
          </cell>
          <cell r="H47">
            <v>0.75</v>
          </cell>
          <cell r="I47">
            <v>9.32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563.46872895288777</v>
          </cell>
          <cell r="D50">
            <v>0.8238429444517863</v>
          </cell>
          <cell r="E50">
            <v>4.8902293389868928E-2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790.87904656199998</v>
          </cell>
          <cell r="D52">
            <v>6.9791862600000004E-2</v>
          </cell>
          <cell r="E52">
            <v>1.8838715940000001E-3</v>
          </cell>
          <cell r="F52">
            <v>3.12</v>
          </cell>
          <cell r="G52">
            <v>0.99</v>
          </cell>
          <cell r="H52">
            <v>0.27</v>
          </cell>
          <cell r="I52">
            <v>3.98</v>
          </cell>
        </row>
        <row r="53">
          <cell r="C53">
            <v>2970.8812251719996</v>
          </cell>
          <cell r="D53">
            <v>34.594617771000003</v>
          </cell>
          <cell r="E53">
            <v>0.46469347628399998</v>
          </cell>
          <cell r="F53">
            <v>8.18</v>
          </cell>
          <cell r="G53">
            <v>460.1</v>
          </cell>
          <cell r="H53">
            <v>68.72</v>
          </cell>
          <cell r="I53">
            <v>14.32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27.432785892649441</v>
          </cell>
          <cell r="D56">
            <v>3.7597396075809654E-3</v>
          </cell>
          <cell r="E56">
            <v>2.255843764548579E-4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441.57222450711578</v>
          </cell>
          <cell r="D57">
            <v>0.13868990209893603</v>
          </cell>
          <cell r="E57">
            <v>2.99609853593616E-3</v>
          </cell>
          <cell r="F57">
            <v>1.42</v>
          </cell>
          <cell r="G57">
            <v>0.71</v>
          </cell>
          <cell r="H57">
            <v>0.15</v>
          </cell>
          <cell r="I57">
            <v>8.86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1.64619</v>
          </cell>
          <cell r="H69">
            <v>0.11</v>
          </cell>
        </row>
        <row r="70">
          <cell r="C70">
            <v>0</v>
          </cell>
          <cell r="D70">
            <v>0.22863750000000002</v>
          </cell>
          <cell r="H70">
            <v>0.11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0.16946712</v>
          </cell>
          <cell r="H74">
            <v>0.04</v>
          </cell>
        </row>
        <row r="75">
          <cell r="C75">
            <v>0</v>
          </cell>
          <cell r="D75">
            <v>1.4122260000000001E-2</v>
          </cell>
          <cell r="H75">
            <v>0.04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4.5149999999999997E-4</v>
          </cell>
          <cell r="D80">
            <v>2.1735000000000001E-3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0.42</v>
          </cell>
          <cell r="D84">
            <v>6.3</v>
          </cell>
          <cell r="E84">
            <v>0</v>
          </cell>
          <cell r="F84">
            <v>0</v>
          </cell>
          <cell r="G84">
            <v>0</v>
          </cell>
          <cell r="H84">
            <v>0.04</v>
          </cell>
          <cell r="I84">
            <v>0</v>
          </cell>
        </row>
        <row r="85">
          <cell r="C85">
            <v>5.90597E-3</v>
          </cell>
          <cell r="D85">
            <v>6.5086199999999997E-2</v>
          </cell>
          <cell r="E85">
            <v>0</v>
          </cell>
          <cell r="F85">
            <v>0</v>
          </cell>
          <cell r="G85">
            <v>0</v>
          </cell>
          <cell r="H85">
            <v>2.41</v>
          </cell>
          <cell r="I85">
            <v>0</v>
          </cell>
        </row>
        <row r="86">
          <cell r="C86">
            <v>0</v>
          </cell>
          <cell r="D86">
            <v>0.26275540000000003</v>
          </cell>
          <cell r="F86">
            <v>1.08</v>
          </cell>
          <cell r="G86">
            <v>2.89</v>
          </cell>
          <cell r="H86">
            <v>2.41</v>
          </cell>
          <cell r="I86">
            <v>0</v>
          </cell>
        </row>
        <row r="87">
          <cell r="H87">
            <v>0</v>
          </cell>
        </row>
        <row r="90">
          <cell r="C90">
            <v>1.1315200000000001E-2</v>
          </cell>
          <cell r="D90">
            <v>0.85299199999999997</v>
          </cell>
          <cell r="F90">
            <v>2.1800000000000002</v>
          </cell>
          <cell r="G90">
            <v>26.11</v>
          </cell>
          <cell r="H90">
            <v>0.22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0.21107200000000001</v>
          </cell>
          <cell r="D94">
            <v>26.52544</v>
          </cell>
          <cell r="F94">
            <v>0</v>
          </cell>
          <cell r="G94">
            <v>0</v>
          </cell>
          <cell r="H94">
            <v>0.22</v>
          </cell>
          <cell r="I94">
            <v>0</v>
          </cell>
        </row>
        <row r="95">
          <cell r="C95">
            <v>0.15968000000000002</v>
          </cell>
          <cell r="D95">
            <v>1.996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1.1496960000000001E-2</v>
          </cell>
          <cell r="D96">
            <v>5.0538720000000001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0.76247200000000004</v>
          </cell>
          <cell r="D97">
            <v>14.3712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1072.0659949999999</v>
          </cell>
          <cell r="D115">
            <v>7.4969650000000004E-3</v>
          </cell>
          <cell r="E115">
            <v>2.9987860000000002E-2</v>
          </cell>
          <cell r="F115">
            <v>0.67922971167755519</v>
          </cell>
          <cell r="G115">
            <v>3.4980330151394097</v>
          </cell>
          <cell r="H115">
            <v>0.27169188467102212</v>
          </cell>
          <cell r="I115">
            <v>6.35</v>
          </cell>
        </row>
        <row r="116">
          <cell r="C116">
            <v>2872.8904860000002</v>
          </cell>
          <cell r="D116">
            <v>0.26052956999999999</v>
          </cell>
          <cell r="E116">
            <v>7.4437020000000007E-2</v>
          </cell>
          <cell r="F116">
            <v>6.58</v>
          </cell>
          <cell r="G116">
            <v>70.459999999999994</v>
          </cell>
          <cell r="H116">
            <v>2.41</v>
          </cell>
          <cell r="I116">
            <v>92.98</v>
          </cell>
        </row>
        <row r="119">
          <cell r="C119">
            <v>18154.8377187968</v>
          </cell>
        </row>
      </sheetData>
      <sheetData sheetId="14">
        <row r="8">
          <cell r="C8">
            <v>16028.770343</v>
          </cell>
          <cell r="D8">
            <v>0.23793259</v>
          </cell>
          <cell r="E8">
            <v>0.15512906099999998</v>
          </cell>
          <cell r="F8">
            <v>39.700000000000003</v>
          </cell>
          <cell r="G8">
            <v>18.68</v>
          </cell>
          <cell r="H8">
            <v>0.43</v>
          </cell>
          <cell r="I8">
            <v>63.51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2470.9909010000001</v>
          </cell>
          <cell r="D11">
            <v>5.8462189999999997E-2</v>
          </cell>
          <cell r="E11">
            <v>8.4837739999999995E-3</v>
          </cell>
          <cell r="F11">
            <v>2.09</v>
          </cell>
          <cell r="G11">
            <v>0.95</v>
          </cell>
          <cell r="H11">
            <v>0.08</v>
          </cell>
          <cell r="I11">
            <v>23.72</v>
          </cell>
        </row>
        <row r="13">
          <cell r="C13">
            <v>1077.3169560000001</v>
          </cell>
          <cell r="D13">
            <v>7.1890800000000005E-3</v>
          </cell>
          <cell r="E13">
            <v>9.5311500000000004E-4</v>
          </cell>
          <cell r="F13">
            <v>0</v>
          </cell>
          <cell r="G13">
            <v>0</v>
          </cell>
          <cell r="H13">
            <v>0</v>
          </cell>
          <cell r="I13">
            <v>1.62</v>
          </cell>
        </row>
        <row r="14">
          <cell r="C14">
            <v>2.8072139999999997</v>
          </cell>
          <cell r="D14">
            <v>3.5969999999999996E-5</v>
          </cell>
          <cell r="E14">
            <v>4.2879000000000001E-5</v>
          </cell>
          <cell r="F14">
            <v>0</v>
          </cell>
          <cell r="G14">
            <v>0</v>
          </cell>
          <cell r="H14">
            <v>0</v>
          </cell>
          <cell r="I14">
            <v>0.01</v>
          </cell>
        </row>
        <row r="16">
          <cell r="C16">
            <v>1285.889265</v>
          </cell>
          <cell r="D16">
            <v>6.9847969999999995E-2</v>
          </cell>
          <cell r="E16">
            <v>1.0316767999999999E-2</v>
          </cell>
          <cell r="F16">
            <v>2.86</v>
          </cell>
          <cell r="G16">
            <v>6.01</v>
          </cell>
          <cell r="H16">
            <v>0.66</v>
          </cell>
          <cell r="I16">
            <v>5.37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354.37571599999995</v>
          </cell>
          <cell r="D18">
            <v>6.3467199999999993E-3</v>
          </cell>
          <cell r="E18">
            <v>6.4015600000000001E-4</v>
          </cell>
          <cell r="F18">
            <v>0.48</v>
          </cell>
          <cell r="G18">
            <v>0.18</v>
          </cell>
          <cell r="H18">
            <v>0.15</v>
          </cell>
          <cell r="I18">
            <v>1.83</v>
          </cell>
        </row>
        <row r="19">
          <cell r="C19">
            <v>681.17490899999996</v>
          </cell>
          <cell r="D19">
            <v>1.2247104500000001</v>
          </cell>
          <cell r="E19">
            <v>0.16404690200000002</v>
          </cell>
          <cell r="F19">
            <v>4.59</v>
          </cell>
          <cell r="G19">
            <v>23.19</v>
          </cell>
          <cell r="H19">
            <v>12.2</v>
          </cell>
          <cell r="I19">
            <v>13.54</v>
          </cell>
        </row>
        <row r="20">
          <cell r="C20">
            <v>390.47182700000002</v>
          </cell>
          <cell r="D20">
            <v>3.8751269999999997E-2</v>
          </cell>
          <cell r="E20">
            <v>5.8786260000000005E-3</v>
          </cell>
          <cell r="F20">
            <v>0.68</v>
          </cell>
          <cell r="G20">
            <v>3.5</v>
          </cell>
          <cell r="H20">
            <v>0.33</v>
          </cell>
          <cell r="I20">
            <v>2.2599999999999998</v>
          </cell>
        </row>
        <row r="21">
          <cell r="C21">
            <v>954.82191499999988</v>
          </cell>
          <cell r="D21">
            <v>9.1879209999999989E-2</v>
          </cell>
          <cell r="E21">
            <v>1.3780803000000001E-2</v>
          </cell>
          <cell r="F21">
            <v>1.72</v>
          </cell>
          <cell r="G21">
            <v>7.74</v>
          </cell>
          <cell r="H21">
            <v>0.82</v>
          </cell>
          <cell r="I21">
            <v>5.33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4201.7086630000003</v>
          </cell>
          <cell r="D24">
            <v>0.17650286000000001</v>
          </cell>
          <cell r="E24">
            <v>3.2774404E-2</v>
          </cell>
          <cell r="F24">
            <v>20.399999999999999</v>
          </cell>
          <cell r="G24">
            <v>5.85</v>
          </cell>
          <cell r="H24">
            <v>1.42</v>
          </cell>
          <cell r="I24">
            <v>42.53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4153.1069880000005</v>
          </cell>
          <cell r="D28">
            <v>0.63169021999999997</v>
          </cell>
          <cell r="E28">
            <v>8.978636999999999E-2</v>
          </cell>
          <cell r="F28">
            <v>19.059999999999999</v>
          </cell>
          <cell r="G28">
            <v>17.510000000000002</v>
          </cell>
          <cell r="H28">
            <v>6.39</v>
          </cell>
          <cell r="I28">
            <v>27.41</v>
          </cell>
        </row>
        <row r="32">
          <cell r="C32">
            <v>696.68639200000007</v>
          </cell>
          <cell r="D32">
            <v>4.8747500000000006E-3</v>
          </cell>
          <cell r="E32">
            <v>1.9499000000000002E-2</v>
          </cell>
          <cell r="F32">
            <v>2.25</v>
          </cell>
          <cell r="G32">
            <v>5.44</v>
          </cell>
          <cell r="H32">
            <v>0.25</v>
          </cell>
          <cell r="I32">
            <v>3.23</v>
          </cell>
        </row>
        <row r="35">
          <cell r="C35">
            <v>2409.2282679283439</v>
          </cell>
          <cell r="D35">
            <v>0.82621733085496096</v>
          </cell>
          <cell r="E35">
            <v>0.26937405426790023</v>
          </cell>
          <cell r="F35">
            <v>21.847875218860999</v>
          </cell>
          <cell r="G35">
            <v>181.65561779601936</v>
          </cell>
          <cell r="H35">
            <v>30.6527137805191</v>
          </cell>
          <cell r="I35">
            <v>45.62</v>
          </cell>
        </row>
        <row r="36">
          <cell r="C36">
            <v>1695.8100594963562</v>
          </cell>
          <cell r="D36">
            <v>0.52050427566048496</v>
          </cell>
          <cell r="E36">
            <v>8.2680389868885235E-2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1797.9157357882261</v>
          </cell>
          <cell r="D38">
            <v>0.44047108126897527</v>
          </cell>
          <cell r="E38">
            <v>0.16512577256431871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1298.3387481364075</v>
          </cell>
          <cell r="D39">
            <v>0.40870703553849369</v>
          </cell>
          <cell r="E39">
            <v>6.3145929518357083E-2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6968.0622764067002</v>
          </cell>
          <cell r="D40">
            <v>0.72833131343205126</v>
          </cell>
          <cell r="E40">
            <v>0.36122904728841176</v>
          </cell>
          <cell r="F40">
            <v>3.09</v>
          </cell>
          <cell r="G40">
            <v>12.28</v>
          </cell>
          <cell r="H40">
            <v>53.87</v>
          </cell>
          <cell r="I40">
            <v>27.8</v>
          </cell>
        </row>
        <row r="41">
          <cell r="C41">
            <v>14.066504928115648</v>
          </cell>
          <cell r="D41">
            <v>7.7130379789309023E-4</v>
          </cell>
          <cell r="E41">
            <v>1.1567202601416497E-3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56.245409000000002</v>
          </cell>
          <cell r="D44">
            <v>3.1444645000000002E-3</v>
          </cell>
          <cell r="E44">
            <v>2.1650085999999999E-2</v>
          </cell>
          <cell r="F44">
            <v>0.91</v>
          </cell>
          <cell r="G44">
            <v>0.19</v>
          </cell>
          <cell r="H44">
            <v>0.08</v>
          </cell>
          <cell r="I44">
            <v>59.24</v>
          </cell>
        </row>
        <row r="47">
          <cell r="C47">
            <v>1404.7636419999999</v>
          </cell>
          <cell r="D47">
            <v>0.13106289000000002</v>
          </cell>
          <cell r="E47">
            <v>3.7446539999999993E-2</v>
          </cell>
          <cell r="F47">
            <v>33.99</v>
          </cell>
          <cell r="G47">
            <v>6.36</v>
          </cell>
          <cell r="H47">
            <v>2.2000000000000002</v>
          </cell>
          <cell r="I47">
            <v>26.42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574.44177095434054</v>
          </cell>
          <cell r="D50">
            <v>0.82895954020367491</v>
          </cell>
          <cell r="E50">
            <v>4.6454753712701309E-2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948.01293100000009</v>
          </cell>
          <cell r="D52">
            <v>0.19344835000000002</v>
          </cell>
          <cell r="E52">
            <v>5.7653190000000005E-3</v>
          </cell>
          <cell r="F52">
            <v>3.52</v>
          </cell>
          <cell r="G52">
            <v>1.45</v>
          </cell>
          <cell r="H52">
            <v>0.41</v>
          </cell>
          <cell r="I52">
            <v>5.26</v>
          </cell>
        </row>
        <row r="53">
          <cell r="C53">
            <v>3188.9534720000001</v>
          </cell>
          <cell r="D53">
            <v>34.7888661</v>
          </cell>
          <cell r="E53">
            <v>0.46713680699999999</v>
          </cell>
          <cell r="F53">
            <v>8.3800000000000008</v>
          </cell>
          <cell r="G53">
            <v>462.7</v>
          </cell>
          <cell r="H53">
            <v>69.08</v>
          </cell>
          <cell r="I53">
            <v>15.33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25.760305361501231</v>
          </cell>
          <cell r="D56">
            <v>3.5242261393968418E-3</v>
          </cell>
          <cell r="E56">
            <v>2.1145356836381053E-4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688.66313100000002</v>
          </cell>
          <cell r="D57">
            <v>0.38484085000000001</v>
          </cell>
          <cell r="E57">
            <v>5.5756319999999996E-3</v>
          </cell>
          <cell r="F57">
            <v>2.29</v>
          </cell>
          <cell r="G57">
            <v>1.62</v>
          </cell>
          <cell r="H57">
            <v>0.26</v>
          </cell>
          <cell r="I57">
            <v>10.65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1.6906914000000002</v>
          </cell>
          <cell r="H69">
            <v>0.11</v>
          </cell>
        </row>
        <row r="70">
          <cell r="C70">
            <v>0</v>
          </cell>
          <cell r="D70">
            <v>0.23481825000000001</v>
          </cell>
          <cell r="H70">
            <v>0.11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7.8888480000000011E-2</v>
          </cell>
          <cell r="H74">
            <v>0.02</v>
          </cell>
        </row>
        <row r="75">
          <cell r="C75">
            <v>0</v>
          </cell>
          <cell r="D75">
            <v>6.5740400000000006E-3</v>
          </cell>
          <cell r="H75">
            <v>0.02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4.5149999999999997E-4</v>
          </cell>
          <cell r="D80">
            <v>2.1735000000000001E-3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0.41069</v>
          </cell>
          <cell r="D84">
            <v>6.1603499999999993</v>
          </cell>
          <cell r="E84">
            <v>0</v>
          </cell>
          <cell r="F84">
            <v>0</v>
          </cell>
          <cell r="G84">
            <v>0</v>
          </cell>
          <cell r="H84">
            <v>0.04</v>
          </cell>
          <cell r="I84">
            <v>0</v>
          </cell>
        </row>
        <row r="85">
          <cell r="C85">
            <v>5.8970619959999998E-3</v>
          </cell>
          <cell r="D85">
            <v>6.4988030160000002E-2</v>
          </cell>
          <cell r="E85">
            <v>0</v>
          </cell>
          <cell r="F85">
            <v>0</v>
          </cell>
          <cell r="G85">
            <v>0</v>
          </cell>
          <cell r="H85">
            <v>2.41</v>
          </cell>
          <cell r="I85">
            <v>0</v>
          </cell>
        </row>
        <row r="86">
          <cell r="C86">
            <v>0</v>
          </cell>
          <cell r="D86">
            <v>0.26235908472000002</v>
          </cell>
          <cell r="F86">
            <v>1.08</v>
          </cell>
          <cell r="G86">
            <v>2.89</v>
          </cell>
          <cell r="H86">
            <v>2.41</v>
          </cell>
          <cell r="I86">
            <v>0</v>
          </cell>
        </row>
        <row r="87">
          <cell r="H87">
            <v>0</v>
          </cell>
        </row>
        <row r="90">
          <cell r="C90">
            <v>1.0942723999999999E-2</v>
          </cell>
          <cell r="D90">
            <v>0.82491303999999988</v>
          </cell>
          <cell r="F90">
            <v>2.1</v>
          </cell>
          <cell r="G90">
            <v>25.25</v>
          </cell>
          <cell r="H90">
            <v>0.21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0.20412408399999998</v>
          </cell>
          <cell r="D94">
            <v>25.652294679999997</v>
          </cell>
          <cell r="F94">
            <v>0</v>
          </cell>
          <cell r="G94">
            <v>0</v>
          </cell>
          <cell r="H94">
            <v>0.21</v>
          </cell>
          <cell r="I94">
            <v>0</v>
          </cell>
        </row>
        <row r="95">
          <cell r="C95">
            <v>0.173331730062488</v>
          </cell>
          <cell r="D95">
            <v>2.1666466257810999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1.2479884564499135E-2</v>
          </cell>
          <cell r="D96">
            <v>5.4859492564777446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0.82765901104838013</v>
          </cell>
          <cell r="D97">
            <v>15.599855705623918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1132.3948350000001</v>
          </cell>
          <cell r="D115">
            <v>7.9188450000000007E-3</v>
          </cell>
          <cell r="E115">
            <v>3.1675380000000003E-2</v>
          </cell>
          <cell r="F115">
            <v>0.7174523031879233</v>
          </cell>
          <cell r="G115">
            <v>3.6948793614178057</v>
          </cell>
          <cell r="H115">
            <v>0.28698092127516933</v>
          </cell>
          <cell r="I115">
            <v>5.26</v>
          </cell>
        </row>
        <row r="116">
          <cell r="C116">
            <v>3119.5787880000003</v>
          </cell>
          <cell r="D116">
            <v>0.28265846000000006</v>
          </cell>
          <cell r="E116">
            <v>8.0759559999999994E-2</v>
          </cell>
          <cell r="F116">
            <v>7.14</v>
          </cell>
          <cell r="G116">
            <v>76.52</v>
          </cell>
          <cell r="H116">
            <v>2.61</v>
          </cell>
          <cell r="I116">
            <v>92.6</v>
          </cell>
        </row>
        <row r="119">
          <cell r="C119">
            <v>19205.045439999998</v>
          </cell>
        </row>
      </sheetData>
      <sheetData sheetId="15">
        <row r="8">
          <cell r="C8">
            <v>15376.293372</v>
          </cell>
          <cell r="D8">
            <v>0.24800140000000004</v>
          </cell>
          <cell r="E8">
            <v>0.159176229</v>
          </cell>
          <cell r="F8">
            <v>38.47</v>
          </cell>
          <cell r="G8">
            <v>18.02</v>
          </cell>
          <cell r="H8">
            <v>0.38</v>
          </cell>
          <cell r="I8">
            <v>63.49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2503.0133020000003</v>
          </cell>
          <cell r="D11">
            <v>5.5150870000000005E-2</v>
          </cell>
          <cell r="E11">
            <v>7.4534379999999997E-3</v>
          </cell>
          <cell r="F11">
            <v>2.41</v>
          </cell>
          <cell r="G11">
            <v>1.08</v>
          </cell>
          <cell r="H11">
            <v>0.09</v>
          </cell>
          <cell r="I11">
            <v>26.62</v>
          </cell>
        </row>
        <row r="13">
          <cell r="C13">
            <v>1017.182235</v>
          </cell>
          <cell r="D13">
            <v>7.4230400000000005E-3</v>
          </cell>
          <cell r="E13">
            <v>1.036646E-3</v>
          </cell>
          <cell r="F13">
            <v>0</v>
          </cell>
          <cell r="G13">
            <v>0</v>
          </cell>
          <cell r="H13">
            <v>0</v>
          </cell>
          <cell r="I13">
            <v>2.2599999999999998</v>
          </cell>
        </row>
        <row r="14">
          <cell r="C14">
            <v>0.98302800000000001</v>
          </cell>
          <cell r="D14">
            <v>2.6129999999999995E-5</v>
          </cell>
          <cell r="E14">
            <v>1.1504999999999999E-5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1445.7530760000002</v>
          </cell>
          <cell r="D16">
            <v>9.2379120000000009E-2</v>
          </cell>
          <cell r="E16">
            <v>1.3717957000000005E-2</v>
          </cell>
          <cell r="F16">
            <v>3.27</v>
          </cell>
          <cell r="G16">
            <v>8.16</v>
          </cell>
          <cell r="H16">
            <v>0.86</v>
          </cell>
          <cell r="I16">
            <v>5.84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1256.9070349680001</v>
          </cell>
          <cell r="D18">
            <v>2.635883E-2</v>
          </cell>
          <cell r="E18">
            <v>3.2782040000000007E-3</v>
          </cell>
          <cell r="F18">
            <v>2.59</v>
          </cell>
          <cell r="G18">
            <v>0.72</v>
          </cell>
          <cell r="H18">
            <v>0.51</v>
          </cell>
          <cell r="I18">
            <v>6.46</v>
          </cell>
        </row>
        <row r="19">
          <cell r="C19">
            <v>727.35015299999998</v>
          </cell>
          <cell r="D19">
            <v>1.55919702</v>
          </cell>
          <cell r="E19">
            <v>0.20903589</v>
          </cell>
          <cell r="F19">
            <v>5.6</v>
          </cell>
          <cell r="G19">
            <v>29.48</v>
          </cell>
          <cell r="H19">
            <v>15.47</v>
          </cell>
          <cell r="I19">
            <v>17.63</v>
          </cell>
        </row>
        <row r="20">
          <cell r="C20">
            <v>412.54902299999998</v>
          </cell>
          <cell r="D20">
            <v>4.1307620000000003E-2</v>
          </cell>
          <cell r="E20">
            <v>6.2550029999999994E-3</v>
          </cell>
          <cell r="F20">
            <v>0.73</v>
          </cell>
          <cell r="G20">
            <v>3.74</v>
          </cell>
          <cell r="H20">
            <v>0.36</v>
          </cell>
          <cell r="I20">
            <v>2.2000000000000002</v>
          </cell>
        </row>
        <row r="21">
          <cell r="C21">
            <v>862.09936900000014</v>
          </cell>
          <cell r="D21">
            <v>7.7072270000000012E-2</v>
          </cell>
          <cell r="E21">
            <v>1.1692023999999999E-2</v>
          </cell>
          <cell r="F21">
            <v>1.55</v>
          </cell>
          <cell r="G21">
            <v>6.8</v>
          </cell>
          <cell r="H21">
            <v>0.68</v>
          </cell>
          <cell r="I21">
            <v>5.0599999999999996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4444.9418470000001</v>
          </cell>
          <cell r="D24">
            <v>0.18306623000000005</v>
          </cell>
          <cell r="E24">
            <v>3.4227369000000001E-2</v>
          </cell>
          <cell r="F24">
            <v>22.57</v>
          </cell>
          <cell r="G24">
            <v>5.74</v>
          </cell>
          <cell r="H24">
            <v>1.51</v>
          </cell>
          <cell r="I24">
            <v>40.97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3646.3248240000003</v>
          </cell>
          <cell r="D28">
            <v>0.60937944999999993</v>
          </cell>
          <cell r="E28">
            <v>8.6207745000000002E-2</v>
          </cell>
          <cell r="F28">
            <v>16.600000000000001</v>
          </cell>
          <cell r="G28">
            <v>16.149999999999999</v>
          </cell>
          <cell r="H28">
            <v>6.1</v>
          </cell>
          <cell r="I28">
            <v>29.47</v>
          </cell>
        </row>
        <row r="32">
          <cell r="C32">
            <v>940.99002900000005</v>
          </cell>
          <cell r="D32">
            <v>6.5596099999999996E-3</v>
          </cell>
          <cell r="E32">
            <v>2.6238439999999998E-2</v>
          </cell>
          <cell r="F32">
            <v>2.75</v>
          </cell>
          <cell r="G32">
            <v>5.43</v>
          </cell>
          <cell r="H32">
            <v>0.28999999999999998</v>
          </cell>
          <cell r="I32">
            <v>4.54</v>
          </cell>
        </row>
        <row r="35">
          <cell r="C35">
            <v>2655.9021852267274</v>
          </cell>
          <cell r="D35">
            <v>0.90172351653650162</v>
          </cell>
          <cell r="E35">
            <v>0.29510197674740707</v>
          </cell>
          <cell r="F35">
            <v>21.87987920511895</v>
          </cell>
          <cell r="G35">
            <v>181.62585403608406</v>
          </cell>
          <cell r="H35">
            <v>21.87987920511895</v>
          </cell>
          <cell r="I35">
            <v>45.78</v>
          </cell>
        </row>
        <row r="36">
          <cell r="C36">
            <v>1532.6089459008133</v>
          </cell>
          <cell r="D36">
            <v>0.46769666263702131</v>
          </cell>
          <cell r="E36">
            <v>7.4764792819489972E-2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2050.6726496783167</v>
          </cell>
          <cell r="D38">
            <v>0.47401633918759417</v>
          </cell>
          <cell r="E38">
            <v>0.18255505618768897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1149.0376153784405</v>
          </cell>
          <cell r="D39">
            <v>0.36085094383712735</v>
          </cell>
          <cell r="E39">
            <v>5.5897593537138149E-2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7912.4545728884295</v>
          </cell>
          <cell r="D40">
            <v>0.75346866233304743</v>
          </cell>
          <cell r="E40">
            <v>0.41130834255378218</v>
          </cell>
          <cell r="F40">
            <v>3.52</v>
          </cell>
          <cell r="G40">
            <v>13.96</v>
          </cell>
          <cell r="H40">
            <v>61.26</v>
          </cell>
          <cell r="I40">
            <v>31.69</v>
          </cell>
        </row>
        <row r="41">
          <cell r="C41">
            <v>15.701925716211147</v>
          </cell>
          <cell r="D41">
            <v>8.609710714663607E-4</v>
          </cell>
          <cell r="E41">
            <v>1.2911079056506531E-3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53.586886000000007</v>
          </cell>
          <cell r="D44">
            <v>2.9999035000000005E-3</v>
          </cell>
          <cell r="E44">
            <v>2.0669488999999999E-2</v>
          </cell>
          <cell r="F44">
            <v>0.87</v>
          </cell>
          <cell r="G44">
            <v>0.18</v>
          </cell>
          <cell r="H44">
            <v>0.08</v>
          </cell>
          <cell r="I44">
            <v>0.28543465224175713</v>
          </cell>
        </row>
        <row r="47">
          <cell r="C47">
            <v>1745.4404999999999</v>
          </cell>
          <cell r="D47">
            <v>0.16196047000000002</v>
          </cell>
          <cell r="E47">
            <v>4.6274420000000004E-2</v>
          </cell>
          <cell r="F47">
            <v>42.4</v>
          </cell>
          <cell r="G47">
            <v>6.65</v>
          </cell>
          <cell r="H47">
            <v>2.33</v>
          </cell>
          <cell r="I47">
            <v>118.88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587.36216525956354</v>
          </cell>
          <cell r="D50">
            <v>0.79879702034568623</v>
          </cell>
          <cell r="E50">
            <v>4.6856595921499558E-2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838.67995100000007</v>
          </cell>
          <cell r="D52">
            <v>8.6474800000000004E-2</v>
          </cell>
          <cell r="E52">
            <v>3.5906870000000004E-3</v>
          </cell>
          <cell r="F52">
            <v>3.1</v>
          </cell>
          <cell r="G52">
            <v>1.0900000000000001</v>
          </cell>
          <cell r="H52">
            <v>0.28000000000000003</v>
          </cell>
          <cell r="I52">
            <v>4.66</v>
          </cell>
        </row>
        <row r="53">
          <cell r="C53">
            <v>3093.4851070000004</v>
          </cell>
          <cell r="D53">
            <v>34.958474599999995</v>
          </cell>
          <cell r="E53">
            <v>0.46899232699999999</v>
          </cell>
          <cell r="F53">
            <v>8.35</v>
          </cell>
          <cell r="G53">
            <v>464.99</v>
          </cell>
          <cell r="H53">
            <v>69.430000000000007</v>
          </cell>
          <cell r="I53">
            <v>14.79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28.902746951503545</v>
          </cell>
          <cell r="D56">
            <v>3.9416911660493919E-3</v>
          </cell>
          <cell r="E56">
            <v>2.365014699629635E-4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479.46853700000003</v>
          </cell>
          <cell r="D57">
            <v>0.20446369999999997</v>
          </cell>
          <cell r="E57">
            <v>3.2030159999999999E-3</v>
          </cell>
          <cell r="F57">
            <v>1.57</v>
          </cell>
          <cell r="G57">
            <v>0.94</v>
          </cell>
          <cell r="H57">
            <v>0.18</v>
          </cell>
          <cell r="I57">
            <v>6.95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1.6649553600000002</v>
          </cell>
          <cell r="H69">
            <v>0.11</v>
          </cell>
        </row>
        <row r="70">
          <cell r="C70">
            <v>0</v>
          </cell>
          <cell r="D70">
            <v>0.23124380000000003</v>
          </cell>
          <cell r="H70">
            <v>0.11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0.47782443599999996</v>
          </cell>
          <cell r="H74">
            <v>0.12</v>
          </cell>
        </row>
        <row r="75">
          <cell r="C75">
            <v>0</v>
          </cell>
          <cell r="D75">
            <v>3.9818703000000004E-2</v>
          </cell>
          <cell r="H75">
            <v>0.12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4.0850000000000001E-4</v>
          </cell>
          <cell r="D80">
            <v>1.9664999999999999E-3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0.38406459999999998</v>
          </cell>
          <cell r="D84">
            <v>5.7609689999999993</v>
          </cell>
          <cell r="E84">
            <v>0</v>
          </cell>
          <cell r="F84">
            <v>0</v>
          </cell>
          <cell r="G84">
            <v>0</v>
          </cell>
          <cell r="H84">
            <v>0.04</v>
          </cell>
          <cell r="I84">
            <v>0</v>
          </cell>
        </row>
        <row r="85">
          <cell r="C85">
            <v>5.9649632902999995E-3</v>
          </cell>
          <cell r="D85">
            <v>6.5736330137999996E-2</v>
          </cell>
          <cell r="E85">
            <v>0</v>
          </cell>
          <cell r="F85">
            <v>0</v>
          </cell>
          <cell r="G85">
            <v>0</v>
          </cell>
          <cell r="H85">
            <v>2.4300000000000002</v>
          </cell>
          <cell r="I85">
            <v>0</v>
          </cell>
        </row>
        <row r="86">
          <cell r="C86">
            <v>0</v>
          </cell>
          <cell r="D86">
            <v>0.26537999944599999</v>
          </cell>
          <cell r="F86">
            <v>1.1000000000000001</v>
          </cell>
          <cell r="G86">
            <v>2.92</v>
          </cell>
          <cell r="H86">
            <v>2.4300000000000002</v>
          </cell>
          <cell r="I86">
            <v>0</v>
          </cell>
        </row>
        <row r="87">
          <cell r="H87">
            <v>0</v>
          </cell>
        </row>
        <row r="90">
          <cell r="C90">
            <v>1.1928747999999999E-2</v>
          </cell>
          <cell r="D90">
            <v>0.41750617999999995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0.22251722400000001</v>
          </cell>
          <cell r="D94">
            <v>27.96376248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0.16767502436387779</v>
          </cell>
          <cell r="D95">
            <v>2.0959378045484724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1.20726017541992E-2</v>
          </cell>
          <cell r="D96">
            <v>5.3069145211167319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0.80064824133751644</v>
          </cell>
          <cell r="D97">
            <v>15.090752192749001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1107.7108900000001</v>
          </cell>
          <cell r="D115">
            <v>7.7462299999999998E-3</v>
          </cell>
          <cell r="E115">
            <v>3.0984919999999999E-2</v>
          </cell>
          <cell r="F115">
            <v>0.70181327637090851</v>
          </cell>
          <cell r="G115">
            <v>3.6143383733101793</v>
          </cell>
          <cell r="H115">
            <v>0.28072531054836342</v>
          </cell>
          <cell r="I115">
            <v>5.03</v>
          </cell>
        </row>
        <row r="116">
          <cell r="C116">
            <v>3415.844337</v>
          </cell>
          <cell r="D116">
            <v>0.30938145</v>
          </cell>
          <cell r="E116">
            <v>8.8394699999999993E-2</v>
          </cell>
          <cell r="F116">
            <v>7.82</v>
          </cell>
          <cell r="G116">
            <v>83.79</v>
          </cell>
          <cell r="H116">
            <v>2.86</v>
          </cell>
          <cell r="I116">
            <v>113.28</v>
          </cell>
        </row>
        <row r="119">
          <cell r="C119">
            <v>20486.317600000002</v>
          </cell>
        </row>
      </sheetData>
      <sheetData sheetId="16">
        <row r="8">
          <cell r="C8">
            <v>16265.018260000001</v>
          </cell>
          <cell r="D8">
            <v>0.23526715000000001</v>
          </cell>
          <cell r="E8">
            <v>0.19013171300000001</v>
          </cell>
          <cell r="F8">
            <v>44.03</v>
          </cell>
          <cell r="G8">
            <v>20.88</v>
          </cell>
          <cell r="H8">
            <v>0.36</v>
          </cell>
          <cell r="I8">
            <v>61.39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2433.4210069999999</v>
          </cell>
          <cell r="D11">
            <v>5.7552260000000001E-2</v>
          </cell>
          <cell r="E11">
            <v>8.3402600000000004E-3</v>
          </cell>
          <cell r="F11">
            <v>2.13</v>
          </cell>
          <cell r="G11">
            <v>0.9</v>
          </cell>
          <cell r="H11">
            <v>0.08</v>
          </cell>
          <cell r="I11">
            <v>26.34</v>
          </cell>
        </row>
        <row r="13">
          <cell r="C13">
            <v>1022.716233</v>
          </cell>
          <cell r="D13">
            <v>8.7394899999999991E-3</v>
          </cell>
          <cell r="E13">
            <v>1.2552459999999998E-3</v>
          </cell>
          <cell r="F13">
            <v>0</v>
          </cell>
          <cell r="G13">
            <v>0</v>
          </cell>
          <cell r="H13">
            <v>0</v>
          </cell>
          <cell r="I13">
            <v>2.93</v>
          </cell>
        </row>
        <row r="14">
          <cell r="C14">
            <v>1.3113159999999999</v>
          </cell>
          <cell r="D14">
            <v>4.5219999999999997E-5</v>
          </cell>
          <cell r="E14">
            <v>1.2216000000000001E-5</v>
          </cell>
          <cell r="F14">
            <v>0</v>
          </cell>
          <cell r="G14">
            <v>0</v>
          </cell>
          <cell r="H14">
            <v>0</v>
          </cell>
          <cell r="I14">
            <v>0.02</v>
          </cell>
        </row>
        <row r="16">
          <cell r="C16">
            <v>1478.7582090000003</v>
          </cell>
          <cell r="D16">
            <v>9.9767419999999996E-2</v>
          </cell>
          <cell r="E16">
            <v>1.4848036000000002E-2</v>
          </cell>
          <cell r="F16">
            <v>3.47</v>
          </cell>
          <cell r="G16">
            <v>8.8800000000000008</v>
          </cell>
          <cell r="H16">
            <v>0.92</v>
          </cell>
          <cell r="I16">
            <v>5.97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586.13062000000002</v>
          </cell>
          <cell r="D18">
            <v>1.0638429999999999E-2</v>
          </cell>
          <cell r="E18">
            <v>1.0983339999999999E-3</v>
          </cell>
          <cell r="F18">
            <v>0.8</v>
          </cell>
          <cell r="G18">
            <v>0.3</v>
          </cell>
          <cell r="H18">
            <v>0.24</v>
          </cell>
          <cell r="I18">
            <v>3.09</v>
          </cell>
        </row>
        <row r="19">
          <cell r="C19">
            <v>900.06916699999999</v>
          </cell>
          <cell r="D19">
            <v>1.7154137600000001</v>
          </cell>
          <cell r="E19">
            <v>0.230014354</v>
          </cell>
          <cell r="F19">
            <v>6.25</v>
          </cell>
          <cell r="G19">
            <v>32.43</v>
          </cell>
          <cell r="H19">
            <v>17.03</v>
          </cell>
          <cell r="I19">
            <v>20.8</v>
          </cell>
        </row>
        <row r="20">
          <cell r="C20">
            <v>359.36337900000001</v>
          </cell>
          <cell r="D20">
            <v>3.5750500000000004E-2</v>
          </cell>
          <cell r="E20">
            <v>5.4193100000000001E-3</v>
          </cell>
          <cell r="F20">
            <v>0.63</v>
          </cell>
          <cell r="G20">
            <v>3.23</v>
          </cell>
          <cell r="H20">
            <v>0.31</v>
          </cell>
          <cell r="I20">
            <v>2</v>
          </cell>
        </row>
        <row r="21">
          <cell r="C21">
            <v>863.90744500000005</v>
          </cell>
          <cell r="D21">
            <v>8.0269529999999992E-2</v>
          </cell>
          <cell r="E21">
            <v>1.2233513000000003E-2</v>
          </cell>
          <cell r="F21">
            <v>1.55</v>
          </cell>
          <cell r="G21">
            <v>7.08</v>
          </cell>
          <cell r="H21">
            <v>0.69</v>
          </cell>
          <cell r="I21">
            <v>5.56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4820.5277480000004</v>
          </cell>
          <cell r="D24">
            <v>0.21272374999999999</v>
          </cell>
          <cell r="E24">
            <v>3.9691458999999991E-2</v>
          </cell>
          <cell r="F24">
            <v>25.23</v>
          </cell>
          <cell r="G24">
            <v>7.5</v>
          </cell>
          <cell r="H24">
            <v>1.7</v>
          </cell>
          <cell r="I24">
            <v>39.64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4348.4721775320004</v>
          </cell>
          <cell r="D28">
            <v>0.61945536999999995</v>
          </cell>
          <cell r="E28">
            <v>8.995097299999999E-2</v>
          </cell>
          <cell r="F28">
            <v>22.55</v>
          </cell>
          <cell r="G28">
            <v>14.86</v>
          </cell>
          <cell r="H28">
            <v>6.11</v>
          </cell>
          <cell r="I28">
            <v>1.76</v>
          </cell>
        </row>
        <row r="32">
          <cell r="C32">
            <v>879.33371599999998</v>
          </cell>
          <cell r="D32">
            <v>6.1512400000000005E-3</v>
          </cell>
          <cell r="E32">
            <v>2.4604960000000002E-2</v>
          </cell>
          <cell r="F32">
            <v>2.83</v>
          </cell>
          <cell r="G32">
            <v>5.58</v>
          </cell>
          <cell r="H32">
            <v>0.3</v>
          </cell>
          <cell r="I32">
            <v>3.96</v>
          </cell>
        </row>
        <row r="35">
          <cell r="C35">
            <v>2846.3320351717493</v>
          </cell>
          <cell r="D35">
            <v>0.96162983325717599</v>
          </cell>
          <cell r="E35">
            <v>0.31529315210324921</v>
          </cell>
          <cell r="F35">
            <v>21.596994193843578</v>
          </cell>
          <cell r="G35">
            <v>179.25596320652195</v>
          </cell>
          <cell r="H35">
            <v>32.03044232712837</v>
          </cell>
          <cell r="I35">
            <v>40.67</v>
          </cell>
        </row>
        <row r="36">
          <cell r="C36">
            <v>1253.6893129288828</v>
          </cell>
          <cell r="D36">
            <v>0.40486545743742375</v>
          </cell>
          <cell r="E36">
            <v>6.0818693091379966E-2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2212.1875719183422</v>
          </cell>
          <cell r="D38">
            <v>0.49773981117685806</v>
          </cell>
          <cell r="E38">
            <v>0.19415891325348281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932.22793798131147</v>
          </cell>
          <cell r="D39">
            <v>0.30992033134418973</v>
          </cell>
          <cell r="E39">
            <v>4.5088882437542534E-2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7992.1523471896635</v>
          </cell>
          <cell r="D40">
            <v>0.72618654424416484</v>
          </cell>
          <cell r="E40">
            <v>0.41598270453680575</v>
          </cell>
          <cell r="F40">
            <v>3.52</v>
          </cell>
          <cell r="G40">
            <v>14.03</v>
          </cell>
          <cell r="H40">
            <v>61.42</v>
          </cell>
          <cell r="I40">
            <v>24.27</v>
          </cell>
        </row>
        <row r="41">
          <cell r="C41">
            <v>21.027082709088667</v>
          </cell>
          <cell r="D41">
            <v>1.1529539555620303E-3</v>
          </cell>
          <cell r="E41">
            <v>1.7288783171209342E-3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58.143723999999999</v>
          </cell>
          <cell r="D44">
            <v>3.2537920000000001E-3</v>
          </cell>
          <cell r="E44">
            <v>2.2414388E-2</v>
          </cell>
          <cell r="F44">
            <v>0.95</v>
          </cell>
          <cell r="G44">
            <v>0.19</v>
          </cell>
          <cell r="H44">
            <v>0.08</v>
          </cell>
          <cell r="I44">
            <v>63.16</v>
          </cell>
        </row>
        <row r="47">
          <cell r="C47">
            <v>1529.7000739999999</v>
          </cell>
          <cell r="D47">
            <v>0.14196775999999997</v>
          </cell>
          <cell r="E47">
            <v>4.0559433999999998E-2</v>
          </cell>
          <cell r="F47">
            <v>37.1</v>
          </cell>
          <cell r="G47">
            <v>6.26</v>
          </cell>
          <cell r="H47">
            <v>2.17</v>
          </cell>
          <cell r="I47">
            <v>119.11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529.84102756689106</v>
          </cell>
          <cell r="D50">
            <v>0.77318482904199526</v>
          </cell>
          <cell r="E50">
            <v>4.3488981149460655E-2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871.613607</v>
          </cell>
          <cell r="D52">
            <v>8.9538000000000006E-2</v>
          </cell>
          <cell r="E52">
            <v>3.6615839999999994E-3</v>
          </cell>
          <cell r="F52">
            <v>3</v>
          </cell>
          <cell r="G52">
            <v>1.1000000000000001</v>
          </cell>
          <cell r="H52">
            <v>0.3</v>
          </cell>
          <cell r="I52">
            <v>5.07</v>
          </cell>
        </row>
        <row r="53">
          <cell r="C53">
            <v>3131.0698429999993</v>
          </cell>
          <cell r="D53">
            <v>35.125632150000001</v>
          </cell>
          <cell r="E53">
            <v>0.471164684</v>
          </cell>
          <cell r="F53">
            <v>8.41</v>
          </cell>
          <cell r="G53">
            <v>467.21</v>
          </cell>
          <cell r="H53">
            <v>69.77</v>
          </cell>
          <cell r="I53">
            <v>14.71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30.375658534075193</v>
          </cell>
          <cell r="D56">
            <v>4.1348186550674397E-3</v>
          </cell>
          <cell r="E56">
            <v>2.4808911930404641E-4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322.83038399999998</v>
          </cell>
          <cell r="D57">
            <v>0.15621245</v>
          </cell>
          <cell r="E57">
            <v>2.5013349999999999E-3</v>
          </cell>
          <cell r="F57">
            <v>1.08</v>
          </cell>
          <cell r="G57">
            <v>0.69</v>
          </cell>
          <cell r="H57">
            <v>0.12</v>
          </cell>
          <cell r="I57">
            <v>5.38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1.1899963800000002</v>
          </cell>
          <cell r="H69">
            <v>0.08</v>
          </cell>
        </row>
        <row r="70">
          <cell r="C70">
            <v>0</v>
          </cell>
          <cell r="D70">
            <v>0.165277275</v>
          </cell>
          <cell r="H70">
            <v>0.08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0.46235708399999997</v>
          </cell>
          <cell r="H74">
            <v>0.12</v>
          </cell>
        </row>
        <row r="75">
          <cell r="C75">
            <v>0</v>
          </cell>
          <cell r="D75">
            <v>3.8529757000000005E-2</v>
          </cell>
          <cell r="H75">
            <v>0.12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3.6550000000000005E-4</v>
          </cell>
          <cell r="D80">
            <v>1.7595E-3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0.33740339999999996</v>
          </cell>
          <cell r="D84">
            <v>5.0610509999999991</v>
          </cell>
          <cell r="E84">
            <v>0</v>
          </cell>
          <cell r="F84">
            <v>0</v>
          </cell>
          <cell r="G84">
            <v>0</v>
          </cell>
          <cell r="H84">
            <v>0.03</v>
          </cell>
          <cell r="I84">
            <v>0</v>
          </cell>
        </row>
        <row r="85">
          <cell r="C85">
            <v>6.1668410509999995E-3</v>
          </cell>
          <cell r="D85">
            <v>6.7961105460000004E-2</v>
          </cell>
          <cell r="E85">
            <v>0</v>
          </cell>
          <cell r="F85">
            <v>0</v>
          </cell>
          <cell r="G85">
            <v>0</v>
          </cell>
          <cell r="H85">
            <v>2.52</v>
          </cell>
          <cell r="I85">
            <v>0</v>
          </cell>
        </row>
        <row r="86">
          <cell r="C86">
            <v>0</v>
          </cell>
          <cell r="D86">
            <v>0.27436149982000002</v>
          </cell>
          <cell r="F86">
            <v>1.1299999999999999</v>
          </cell>
          <cell r="G86">
            <v>3.02</v>
          </cell>
          <cell r="H86">
            <v>2.52</v>
          </cell>
          <cell r="I86">
            <v>0</v>
          </cell>
        </row>
        <row r="87">
          <cell r="H87">
            <v>0</v>
          </cell>
        </row>
        <row r="90">
          <cell r="C90">
            <v>1.1434072000000002E-2</v>
          </cell>
          <cell r="D90">
            <v>0.86195312000000002</v>
          </cell>
          <cell r="F90">
            <v>2.2000000000000002</v>
          </cell>
          <cell r="G90">
            <v>26.39</v>
          </cell>
          <cell r="H90">
            <v>0.22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0.21328971099999999</v>
          </cell>
          <cell r="D94">
            <v>26.804139969999998</v>
          </cell>
          <cell r="F94">
            <v>0</v>
          </cell>
          <cell r="G94">
            <v>0</v>
          </cell>
          <cell r="H94">
            <v>0.22</v>
          </cell>
          <cell r="I94">
            <v>0</v>
          </cell>
        </row>
        <row r="95">
          <cell r="C95">
            <v>0.15516703574124421</v>
          </cell>
          <cell r="D95">
            <v>1.9395879467655526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1.1172026573369583E-2</v>
          </cell>
          <cell r="D96">
            <v>4.911036681210379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0.74092259566444107</v>
          </cell>
          <cell r="D97">
            <v>13.965033216711978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1211.5117299999999</v>
          </cell>
          <cell r="D115">
            <v>8.4721100000000014E-3</v>
          </cell>
          <cell r="E115">
            <v>3.3888440000000006E-2</v>
          </cell>
          <cell r="F115">
            <v>0.76757845776264566</v>
          </cell>
          <cell r="G115">
            <v>3.9530290574776257</v>
          </cell>
          <cell r="H115">
            <v>0.30703138310505829</v>
          </cell>
          <cell r="I115">
            <v>0.59</v>
          </cell>
        </row>
        <row r="116">
          <cell r="C116">
            <v>4092.2607330000001</v>
          </cell>
          <cell r="D116">
            <v>0.37078579999999994</v>
          </cell>
          <cell r="E116">
            <v>0.1059388</v>
          </cell>
          <cell r="F116">
            <v>9.3699999999999992</v>
          </cell>
          <cell r="G116">
            <v>100.38</v>
          </cell>
          <cell r="H116">
            <v>3.42</v>
          </cell>
          <cell r="I116">
            <v>0.01</v>
          </cell>
        </row>
        <row r="119">
          <cell r="C119">
            <v>21071.439200000001</v>
          </cell>
        </row>
      </sheetData>
      <sheetData sheetId="17">
        <row r="8">
          <cell r="C8">
            <v>23870.42353</v>
          </cell>
          <cell r="D8">
            <v>0.53221063000000002</v>
          </cell>
          <cell r="E8">
            <v>0.28748797699999995</v>
          </cell>
          <cell r="F8">
            <v>55.46</v>
          </cell>
          <cell r="G8">
            <v>24.8</v>
          </cell>
          <cell r="H8">
            <v>0.37</v>
          </cell>
          <cell r="I8">
            <v>110.92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1671.8073300000001</v>
          </cell>
          <cell r="D11">
            <v>4.5010309999999998E-2</v>
          </cell>
          <cell r="E11">
            <v>7.3326350000000005E-3</v>
          </cell>
          <cell r="F11">
            <v>1.1599999999999999</v>
          </cell>
          <cell r="G11">
            <v>0.34</v>
          </cell>
          <cell r="H11">
            <v>0.04</v>
          </cell>
          <cell r="I11">
            <v>19.329999999999998</v>
          </cell>
        </row>
        <row r="13">
          <cell r="C13">
            <v>984.37534800000003</v>
          </cell>
          <cell r="D13">
            <v>9.4775699999999994E-3</v>
          </cell>
          <cell r="E13">
            <v>1.465425E-3</v>
          </cell>
          <cell r="F13">
            <v>0</v>
          </cell>
          <cell r="G13">
            <v>0</v>
          </cell>
          <cell r="H13">
            <v>0</v>
          </cell>
          <cell r="I13">
            <v>4.0599999999999996</v>
          </cell>
        </row>
        <row r="14">
          <cell r="C14">
            <v>3.2616830000000001</v>
          </cell>
          <cell r="D14">
            <v>1.2229999999999999E-4</v>
          </cell>
          <cell r="E14">
            <v>2.6903999999999999E-5</v>
          </cell>
          <cell r="F14">
            <v>0</v>
          </cell>
          <cell r="G14">
            <v>0</v>
          </cell>
          <cell r="H14">
            <v>0</v>
          </cell>
          <cell r="I14">
            <v>0.09</v>
          </cell>
        </row>
        <row r="16">
          <cell r="C16">
            <v>1516.812228</v>
          </cell>
          <cell r="D16">
            <v>0.10149802999999999</v>
          </cell>
          <cell r="E16">
            <v>1.5187355000000001E-2</v>
          </cell>
          <cell r="F16">
            <v>3.44</v>
          </cell>
          <cell r="G16">
            <v>8.91</v>
          </cell>
          <cell r="H16">
            <v>0.92</v>
          </cell>
          <cell r="I16">
            <v>7.12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271.97635400000001</v>
          </cell>
          <cell r="D18">
            <v>4.9351600000000001E-3</v>
          </cell>
          <cell r="E18">
            <v>5.10094E-4</v>
          </cell>
          <cell r="F18">
            <v>0.38</v>
          </cell>
          <cell r="G18">
            <v>0.14000000000000001</v>
          </cell>
          <cell r="H18">
            <v>0.11</v>
          </cell>
          <cell r="I18">
            <v>1.49</v>
          </cell>
        </row>
        <row r="19">
          <cell r="C19">
            <v>1104.9055409999999</v>
          </cell>
          <cell r="D19">
            <v>1.9857262199999999</v>
          </cell>
          <cell r="E19">
            <v>0.26689205399999999</v>
          </cell>
          <cell r="F19">
            <v>7.5</v>
          </cell>
          <cell r="G19">
            <v>37.46</v>
          </cell>
          <cell r="H19">
            <v>19.61</v>
          </cell>
          <cell r="I19">
            <v>29.1</v>
          </cell>
        </row>
        <row r="20">
          <cell r="C20">
            <v>322.28257400000001</v>
          </cell>
          <cell r="D20">
            <v>3.2331800000000001E-2</v>
          </cell>
          <cell r="E20">
            <v>4.8928999999999995E-3</v>
          </cell>
          <cell r="F20">
            <v>0.56999999999999995</v>
          </cell>
          <cell r="G20">
            <v>2.94</v>
          </cell>
          <cell r="H20">
            <v>0.28000000000000003</v>
          </cell>
          <cell r="I20">
            <v>1.65</v>
          </cell>
        </row>
        <row r="21">
          <cell r="C21">
            <v>953.83084099999996</v>
          </cell>
          <cell r="D21">
            <v>9.0292839999999999E-2</v>
          </cell>
          <cell r="E21">
            <v>1.3792779000000002E-2</v>
          </cell>
          <cell r="F21">
            <v>1.74</v>
          </cell>
          <cell r="G21">
            <v>7.99</v>
          </cell>
          <cell r="H21">
            <v>0.77</v>
          </cell>
          <cell r="I21">
            <v>6.1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5116.0878150000008</v>
          </cell>
          <cell r="D24">
            <v>0.21841282999999997</v>
          </cell>
          <cell r="E24">
            <v>4.2068093999999993E-2</v>
          </cell>
          <cell r="F24">
            <v>28.04</v>
          </cell>
          <cell r="G24">
            <v>6.27</v>
          </cell>
          <cell r="H24">
            <v>1.62</v>
          </cell>
          <cell r="I24">
            <v>51.13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5047.8128506960002</v>
          </cell>
          <cell r="D28">
            <v>0.67732663000000004</v>
          </cell>
          <cell r="E28">
            <v>0.10051547199999999</v>
          </cell>
          <cell r="F28">
            <v>28.05</v>
          </cell>
          <cell r="G28">
            <v>16.850000000000001</v>
          </cell>
          <cell r="H28">
            <v>6.39</v>
          </cell>
          <cell r="I28">
            <v>53.59</v>
          </cell>
        </row>
        <row r="32">
          <cell r="C32">
            <v>972.52072600000008</v>
          </cell>
          <cell r="D32">
            <v>6.8028300000000002E-3</v>
          </cell>
          <cell r="E32">
            <v>2.7211320000000001E-2</v>
          </cell>
          <cell r="F32">
            <v>3.14</v>
          </cell>
          <cell r="G32">
            <v>5.33</v>
          </cell>
          <cell r="H32">
            <v>0.32</v>
          </cell>
          <cell r="I32">
            <v>4.29</v>
          </cell>
        </row>
        <row r="35">
          <cell r="C35">
            <v>3257.0992658984055</v>
          </cell>
          <cell r="D35">
            <v>1.0960413684662822</v>
          </cell>
          <cell r="E35">
            <v>0.35990463074299828</v>
          </cell>
          <cell r="F35">
            <v>23.100631183679173</v>
          </cell>
          <cell r="G35">
            <v>191.63413435603869</v>
          </cell>
          <cell r="H35">
            <v>34.242084260262644</v>
          </cell>
          <cell r="I35">
            <v>48.3</v>
          </cell>
        </row>
        <row r="36">
          <cell r="C36">
            <v>1025.2462389774605</v>
          </cell>
          <cell r="D36">
            <v>0.36910182754869308</v>
          </cell>
          <cell r="E36">
            <v>4.9157203491777712E-2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2550.4059171807558</v>
          </cell>
          <cell r="D38">
            <v>0.5618698986368944</v>
          </cell>
          <cell r="E38">
            <v>0.22140384818669956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769.15837011685915</v>
          </cell>
          <cell r="D39">
            <v>0.28367639012208284</v>
          </cell>
          <cell r="E39">
            <v>3.6775452955791113E-2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8680.6404602492294</v>
          </cell>
          <cell r="D40">
            <v>0.75997150393105861</v>
          </cell>
          <cell r="E40">
            <v>0.45225628103283666</v>
          </cell>
          <cell r="F40">
            <v>3.75</v>
          </cell>
          <cell r="G40">
            <v>14.92</v>
          </cell>
          <cell r="H40">
            <v>65.42</v>
          </cell>
          <cell r="I40">
            <v>33.71</v>
          </cell>
        </row>
        <row r="41">
          <cell r="C41">
            <v>32.354103314877293</v>
          </cell>
          <cell r="D41">
            <v>1.774024685622017E-3</v>
          </cell>
          <cell r="E41">
            <v>2.6600573934454554E-3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61.457372999999997</v>
          </cell>
          <cell r="D44">
            <v>3.43677E-3</v>
          </cell>
          <cell r="E44">
            <v>2.3665934999999999E-2</v>
          </cell>
          <cell r="F44">
            <v>1</v>
          </cell>
          <cell r="G44">
            <v>0.2</v>
          </cell>
          <cell r="H44">
            <v>0.09</v>
          </cell>
          <cell r="I44">
            <v>67.38</v>
          </cell>
        </row>
        <row r="47">
          <cell r="C47">
            <v>1923.0873839999997</v>
          </cell>
          <cell r="D47">
            <v>0.17810792999999997</v>
          </cell>
          <cell r="E47">
            <v>5.0887980000000013E-2</v>
          </cell>
          <cell r="F47">
            <v>46.06</v>
          </cell>
          <cell r="G47">
            <v>10.33</v>
          </cell>
          <cell r="H47">
            <v>3.51</v>
          </cell>
          <cell r="I47">
            <v>44.04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518.39425452053342</v>
          </cell>
          <cell r="D50">
            <v>0.75449001354922407</v>
          </cell>
          <cell r="E50">
            <v>4.1311786920395915E-2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1010.286476</v>
          </cell>
          <cell r="D52">
            <v>0.1049316</v>
          </cell>
          <cell r="E52">
            <v>4.3824440000000001E-3</v>
          </cell>
          <cell r="F52">
            <v>3.49</v>
          </cell>
          <cell r="G52">
            <v>1.26</v>
          </cell>
          <cell r="H52">
            <v>0.34</v>
          </cell>
          <cell r="I52">
            <v>7.35</v>
          </cell>
        </row>
        <row r="53">
          <cell r="C53">
            <v>3382.2744600000001</v>
          </cell>
          <cell r="D53">
            <v>35.323807950000003</v>
          </cell>
          <cell r="E53">
            <v>0.47426679100000002</v>
          </cell>
          <cell r="F53">
            <v>8.65</v>
          </cell>
          <cell r="G53">
            <v>469.71</v>
          </cell>
          <cell r="H53">
            <v>70.12</v>
          </cell>
          <cell r="I53">
            <v>16.18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27.607324741862119</v>
          </cell>
          <cell r="D56">
            <v>3.7520602686892147E-3</v>
          </cell>
          <cell r="E56">
            <v>2.2512361612135289E-4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314.12943499999994</v>
          </cell>
          <cell r="D57">
            <v>0.11922300000000001</v>
          </cell>
          <cell r="E57">
            <v>2.465521E-3</v>
          </cell>
          <cell r="F57">
            <v>1.1499999999999999</v>
          </cell>
          <cell r="G57">
            <v>0.59</v>
          </cell>
          <cell r="H57">
            <v>0.11</v>
          </cell>
          <cell r="I57">
            <v>5.44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2.22051132</v>
          </cell>
          <cell r="H69">
            <v>0.15</v>
          </cell>
        </row>
        <row r="70">
          <cell r="C70">
            <v>0</v>
          </cell>
          <cell r="D70">
            <v>0.30840434999999999</v>
          </cell>
          <cell r="H70">
            <v>0.15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8.3512284000000006E-2</v>
          </cell>
          <cell r="H74">
            <v>0.02</v>
          </cell>
        </row>
        <row r="75">
          <cell r="C75">
            <v>0</v>
          </cell>
          <cell r="D75">
            <v>6.9593570000000011E-3</v>
          </cell>
          <cell r="H75">
            <v>0.02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3.2249999999999998E-4</v>
          </cell>
          <cell r="D80">
            <v>1.5524999999999998E-3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0.29598379999999996</v>
          </cell>
          <cell r="D84">
            <v>4.4397569999999993</v>
          </cell>
          <cell r="E84">
            <v>0</v>
          </cell>
          <cell r="F84">
            <v>0</v>
          </cell>
          <cell r="G84">
            <v>0</v>
          </cell>
          <cell r="H84">
            <v>0.03</v>
          </cell>
          <cell r="I84">
            <v>0</v>
          </cell>
        </row>
        <row r="85">
          <cell r="C85">
            <v>5.6033415409999995E-3</v>
          </cell>
          <cell r="D85">
            <v>6.175111086E-2</v>
          </cell>
          <cell r="E85">
            <v>0</v>
          </cell>
          <cell r="F85">
            <v>0</v>
          </cell>
          <cell r="G85">
            <v>0</v>
          </cell>
          <cell r="H85">
            <v>2.29</v>
          </cell>
          <cell r="I85">
            <v>0</v>
          </cell>
        </row>
        <row r="86">
          <cell r="C86">
            <v>0</v>
          </cell>
          <cell r="D86">
            <v>0.24929152162000001</v>
          </cell>
          <cell r="F86">
            <v>1.03</v>
          </cell>
          <cell r="G86">
            <v>2.74</v>
          </cell>
          <cell r="H86">
            <v>2.29</v>
          </cell>
          <cell r="I86">
            <v>0</v>
          </cell>
        </row>
        <row r="87">
          <cell r="H87">
            <v>0</v>
          </cell>
        </row>
        <row r="90">
          <cell r="C90">
            <v>1.0734204000000001E-2</v>
          </cell>
          <cell r="D90">
            <v>0.80919383999999994</v>
          </cell>
          <cell r="F90">
            <v>2.06</v>
          </cell>
          <cell r="G90">
            <v>24.77</v>
          </cell>
          <cell r="H90">
            <v>0.21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0.20023378839429987</v>
          </cell>
          <cell r="D94">
            <v>25.163400830170261</v>
          </cell>
          <cell r="F94">
            <v>0</v>
          </cell>
          <cell r="G94">
            <v>0</v>
          </cell>
          <cell r="H94">
            <v>0.21</v>
          </cell>
          <cell r="I94">
            <v>0</v>
          </cell>
        </row>
        <row r="95">
          <cell r="C95">
            <v>9.1463609298685619E-2</v>
          </cell>
          <cell r="D95">
            <v>1.1432951162335701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6.5853798695053633E-3</v>
          </cell>
          <cell r="D96">
            <v>2.8948232343033995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0.43673873440122379</v>
          </cell>
          <cell r="D97">
            <v>8.2317248368817051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1360.378305</v>
          </cell>
          <cell r="D115">
            <v>9.5131350000000007E-3</v>
          </cell>
          <cell r="E115">
            <v>3.8052540000000003E-2</v>
          </cell>
          <cell r="F115">
            <v>0.86189597299702736</v>
          </cell>
          <cell r="G115">
            <v>4.4387642609346916</v>
          </cell>
          <cell r="H115">
            <v>0.34475838919881097</v>
          </cell>
          <cell r="I115">
            <v>6</v>
          </cell>
        </row>
        <row r="116">
          <cell r="C116">
            <v>3955.7878410000003</v>
          </cell>
          <cell r="D116">
            <v>0.35829514000000001</v>
          </cell>
          <cell r="E116">
            <v>0.10237004000000001</v>
          </cell>
          <cell r="F116">
            <v>9.06</v>
          </cell>
          <cell r="G116">
            <v>97.03</v>
          </cell>
          <cell r="H116">
            <v>3.31</v>
          </cell>
          <cell r="I116">
            <v>113.26</v>
          </cell>
        </row>
        <row r="119">
          <cell r="C119">
            <v>22202.967359999995</v>
          </cell>
        </row>
      </sheetData>
      <sheetData sheetId="18">
        <row r="8">
          <cell r="C8">
            <v>24347.355595000001</v>
          </cell>
          <cell r="D8">
            <v>0.53210820000000003</v>
          </cell>
          <cell r="E8">
            <v>0.30777481800000001</v>
          </cell>
          <cell r="F8">
            <v>58.27</v>
          </cell>
          <cell r="G8">
            <v>26.19</v>
          </cell>
          <cell r="H8">
            <v>0.34</v>
          </cell>
          <cell r="I8">
            <v>100.73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1695.8563409999999</v>
          </cell>
          <cell r="D11">
            <v>4.1529379999999998E-2</v>
          </cell>
          <cell r="E11">
            <v>6.353165E-3</v>
          </cell>
          <cell r="F11">
            <v>1.22</v>
          </cell>
          <cell r="G11">
            <v>0.23</v>
          </cell>
          <cell r="H11">
            <v>0.04</v>
          </cell>
          <cell r="I11">
            <v>24.86</v>
          </cell>
        </row>
        <row r="13">
          <cell r="C13">
            <v>1009.9181639999999</v>
          </cell>
          <cell r="D13">
            <v>9.7954199999999991E-3</v>
          </cell>
          <cell r="E13">
            <v>1.511538E-3</v>
          </cell>
          <cell r="F13">
            <v>0</v>
          </cell>
          <cell r="G13">
            <v>0</v>
          </cell>
          <cell r="H13">
            <v>0</v>
          </cell>
          <cell r="I13">
            <v>4.2300000000000004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1428.1803609999999</v>
          </cell>
          <cell r="D16">
            <v>0.10012746</v>
          </cell>
          <cell r="E16">
            <v>1.5114368E-2</v>
          </cell>
          <cell r="F16">
            <v>3.32</v>
          </cell>
          <cell r="G16">
            <v>8.6999999999999993</v>
          </cell>
          <cell r="H16">
            <v>0.89</v>
          </cell>
          <cell r="I16">
            <v>8.26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204.524373</v>
          </cell>
          <cell r="D18">
            <v>3.7399700000000004E-3</v>
          </cell>
          <cell r="E18">
            <v>3.91364E-4</v>
          </cell>
          <cell r="F18">
            <v>0.28000000000000003</v>
          </cell>
          <cell r="G18">
            <v>0.11</v>
          </cell>
          <cell r="H18">
            <v>0.08</v>
          </cell>
          <cell r="I18">
            <v>1.1599999999999999</v>
          </cell>
        </row>
        <row r="19">
          <cell r="C19">
            <v>923.81486100000006</v>
          </cell>
          <cell r="D19">
            <v>2.1309095999999998</v>
          </cell>
          <cell r="E19">
            <v>0.286353211</v>
          </cell>
          <cell r="F19">
            <v>7.75</v>
          </cell>
          <cell r="G19">
            <v>40.18</v>
          </cell>
          <cell r="H19">
            <v>21.02</v>
          </cell>
          <cell r="I19">
            <v>28</v>
          </cell>
        </row>
        <row r="20">
          <cell r="C20">
            <v>240.15032600000001</v>
          </cell>
          <cell r="D20">
            <v>2.1320780000000004E-2</v>
          </cell>
          <cell r="E20">
            <v>3.3100509999999996E-3</v>
          </cell>
          <cell r="F20">
            <v>0.39</v>
          </cell>
          <cell r="G20">
            <v>1.79</v>
          </cell>
          <cell r="H20">
            <v>0.17</v>
          </cell>
          <cell r="I20">
            <v>2.44</v>
          </cell>
        </row>
        <row r="21">
          <cell r="C21">
            <v>1097.9240180000002</v>
          </cell>
          <cell r="D21">
            <v>0.10737188</v>
          </cell>
          <cell r="E21">
            <v>1.6284560999999999E-2</v>
          </cell>
          <cell r="F21">
            <v>2.1</v>
          </cell>
          <cell r="G21">
            <v>9.7100000000000009</v>
          </cell>
          <cell r="H21">
            <v>0.94</v>
          </cell>
          <cell r="I21">
            <v>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5164.9221030000017</v>
          </cell>
          <cell r="D24">
            <v>0.22326029999999997</v>
          </cell>
          <cell r="E24">
            <v>4.3068442999999998E-2</v>
          </cell>
          <cell r="F24">
            <v>28.55</v>
          </cell>
          <cell r="G24">
            <v>6.51</v>
          </cell>
          <cell r="H24">
            <v>1.63</v>
          </cell>
          <cell r="I24">
            <v>47.07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4944.6317847880009</v>
          </cell>
          <cell r="D28">
            <v>0.66079394000000002</v>
          </cell>
          <cell r="E28">
            <v>9.8483724999999994E-2</v>
          </cell>
          <cell r="F28">
            <v>27.87</v>
          </cell>
          <cell r="G28">
            <v>15.18</v>
          </cell>
          <cell r="H28">
            <v>6.17</v>
          </cell>
          <cell r="I28">
            <v>53.87</v>
          </cell>
        </row>
        <row r="32">
          <cell r="C32">
            <v>1296.927191</v>
          </cell>
          <cell r="D32">
            <v>9.0717450000000008E-3</v>
          </cell>
          <cell r="E32">
            <v>3.6286980000000003E-2</v>
          </cell>
          <cell r="F32">
            <v>2.78</v>
          </cell>
          <cell r="G32">
            <v>5.84</v>
          </cell>
          <cell r="H32">
            <v>0.54</v>
          </cell>
          <cell r="I32">
            <v>5.7</v>
          </cell>
        </row>
        <row r="35">
          <cell r="C35">
            <v>3622.6555853091095</v>
          </cell>
          <cell r="D35">
            <v>1.2111379489121461</v>
          </cell>
          <cell r="E35">
            <v>0.39868438088560348</v>
          </cell>
          <cell r="F35">
            <v>23.917227138329796</v>
          </cell>
          <cell r="G35">
            <v>198.4279392938318</v>
          </cell>
          <cell r="H35">
            <v>23.917227138329796</v>
          </cell>
          <cell r="I35">
            <v>45.02</v>
          </cell>
        </row>
        <row r="36">
          <cell r="C36">
            <v>725.18422969777998</v>
          </cell>
          <cell r="D36">
            <v>0.31898108747161924</v>
          </cell>
          <cell r="E36">
            <v>3.3887665055558694E-2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2890.5469653356249</v>
          </cell>
          <cell r="D38">
            <v>0.6159597584467279</v>
          </cell>
          <cell r="E38">
            <v>0.24668269764419526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560.52780047125032</v>
          </cell>
          <cell r="D39">
            <v>0.24739098545345686</v>
          </cell>
          <cell r="E39">
            <v>2.6180572131412724E-2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9079.6583852326658</v>
          </cell>
          <cell r="D40">
            <v>0.75882644625214146</v>
          </cell>
          <cell r="E40">
            <v>0.47359475540037699</v>
          </cell>
          <cell r="F40">
            <v>3.89</v>
          </cell>
          <cell r="G40">
            <v>15.4</v>
          </cell>
          <cell r="H40">
            <v>67.67</v>
          </cell>
          <cell r="I40">
            <v>26.58</v>
          </cell>
        </row>
        <row r="41">
          <cell r="C41">
            <v>42.939132881185913</v>
          </cell>
          <cell r="D41">
            <v>2.3541787932412155E-3</v>
          </cell>
          <cell r="E41">
            <v>3.5271105041910912E-3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143.10826600000001</v>
          </cell>
          <cell r="D44">
            <v>8.0122650000000011E-3</v>
          </cell>
          <cell r="E44">
            <v>5.5207720000000002E-2</v>
          </cell>
          <cell r="F44">
            <v>2.33</v>
          </cell>
          <cell r="G44">
            <v>0.48</v>
          </cell>
          <cell r="H44">
            <v>0.21</v>
          </cell>
          <cell r="I44">
            <v>0.58076505454501559</v>
          </cell>
        </row>
        <row r="47">
          <cell r="C47">
            <v>1863.1633590000001</v>
          </cell>
          <cell r="D47">
            <v>0.17235736000000001</v>
          </cell>
          <cell r="E47">
            <v>4.9244959999999997E-2</v>
          </cell>
          <cell r="F47">
            <v>45.28</v>
          </cell>
          <cell r="G47">
            <v>4.25</v>
          </cell>
          <cell r="H47">
            <v>1.58</v>
          </cell>
          <cell r="I47">
            <v>34.46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487.98997255410484</v>
          </cell>
          <cell r="D50">
            <v>0.71267993524660234</v>
          </cell>
          <cell r="E50">
            <v>3.9011085938583059E-2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1323.754361</v>
          </cell>
          <cell r="D52">
            <v>0.14750089999999999</v>
          </cell>
          <cell r="E52">
            <v>6.9916569999999983E-3</v>
          </cell>
          <cell r="F52">
            <v>4.79</v>
          </cell>
          <cell r="G52">
            <v>1.64</v>
          </cell>
          <cell r="H52">
            <v>0.42</v>
          </cell>
          <cell r="I52">
            <v>11.49</v>
          </cell>
        </row>
        <row r="53">
          <cell r="C53">
            <v>3166.0868190000001</v>
          </cell>
          <cell r="D53">
            <v>35.477347999999999</v>
          </cell>
          <cell r="E53">
            <v>0.47582466600000006</v>
          </cell>
          <cell r="F53">
            <v>8.5</v>
          </cell>
          <cell r="G53">
            <v>471.89</v>
          </cell>
          <cell r="H53">
            <v>70.47</v>
          </cell>
          <cell r="I53">
            <v>15.1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31.290772518290808</v>
          </cell>
          <cell r="D56">
            <v>4.2457843518469802E-3</v>
          </cell>
          <cell r="E56">
            <v>2.5474706111081882E-4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464.97884999999997</v>
          </cell>
          <cell r="D57">
            <v>0.14417505</v>
          </cell>
          <cell r="E57">
            <v>3.8592499999999998E-3</v>
          </cell>
          <cell r="F57">
            <v>1.82</v>
          </cell>
          <cell r="G57">
            <v>0.81</v>
          </cell>
          <cell r="H57">
            <v>0.14000000000000001</v>
          </cell>
          <cell r="I57">
            <v>7.38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2.5612425000000001</v>
          </cell>
          <cell r="H69">
            <v>0.17</v>
          </cell>
        </row>
        <row r="70">
          <cell r="C70">
            <v>0</v>
          </cell>
          <cell r="D70">
            <v>0.35572812500000001</v>
          </cell>
          <cell r="H70">
            <v>0.17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0.25841926799999998</v>
          </cell>
          <cell r="H74">
            <v>0.17</v>
          </cell>
        </row>
        <row r="75">
          <cell r="C75">
            <v>0</v>
          </cell>
          <cell r="D75">
            <v>2.1534939000000003E-2</v>
          </cell>
          <cell r="H75">
            <v>0.06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3.2249999999999998E-4</v>
          </cell>
          <cell r="D80">
            <v>1.5524999999999998E-3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0.30705828000000002</v>
          </cell>
          <cell r="D84">
            <v>4.6058742000000006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>
            <v>5.8285032157800003E-3</v>
          </cell>
          <cell r="D85">
            <v>6.4232484418800001E-2</v>
          </cell>
          <cell r="E85">
            <v>0</v>
          </cell>
          <cell r="F85">
            <v>0</v>
          </cell>
          <cell r="G85">
            <v>0</v>
          </cell>
          <cell r="H85">
            <v>0.03</v>
          </cell>
          <cell r="I85">
            <v>0</v>
          </cell>
        </row>
        <row r="86">
          <cell r="C86">
            <v>0</v>
          </cell>
          <cell r="D86">
            <v>0.25930891857960003</v>
          </cell>
          <cell r="F86">
            <v>1.07</v>
          </cell>
          <cell r="G86">
            <v>2.85</v>
          </cell>
          <cell r="H86">
            <v>2.38</v>
          </cell>
          <cell r="I86">
            <v>0</v>
          </cell>
        </row>
        <row r="87">
          <cell r="H87">
            <v>0</v>
          </cell>
        </row>
        <row r="90">
          <cell r="C90">
            <v>1.0963835999999999E-2</v>
          </cell>
          <cell r="D90">
            <v>0.38373425999999999</v>
          </cell>
          <cell r="F90">
            <v>2.11</v>
          </cell>
          <cell r="G90">
            <v>25.3</v>
          </cell>
          <cell r="H90">
            <v>0.21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0.21084338788566503</v>
          </cell>
          <cell r="D94">
            <v>25.701808983262563</v>
          </cell>
          <cell r="F94">
            <v>0</v>
          </cell>
          <cell r="G94">
            <v>0</v>
          </cell>
          <cell r="H94">
            <v>0.21084338788566537</v>
          </cell>
          <cell r="I94">
            <v>0</v>
          </cell>
        </row>
        <row r="95">
          <cell r="C95">
            <v>5.3087872932065204E-2</v>
          </cell>
          <cell r="D95">
            <v>0.66359841165081501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2.3358664090108688E-3</v>
          </cell>
          <cell r="D96">
            <v>1.6802311782998636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0.25349459325061136</v>
          </cell>
          <cell r="D97">
            <v>4.7779085638858678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1419.641795</v>
          </cell>
          <cell r="D115">
            <v>9.927565000000001E-3</v>
          </cell>
          <cell r="E115">
            <v>3.9710260000000004E-2</v>
          </cell>
          <cell r="F115">
            <v>0.89944358985405271</v>
          </cell>
          <cell r="G115">
            <v>4.6321344877483721</v>
          </cell>
          <cell r="H115">
            <v>0.35977743594162115</v>
          </cell>
          <cell r="I115">
            <v>6.24</v>
          </cell>
        </row>
        <row r="116">
          <cell r="C116">
            <v>3830.7132810000003</v>
          </cell>
          <cell r="D116">
            <v>0.34703032000000006</v>
          </cell>
          <cell r="E116">
            <v>9.9151520000000007E-2</v>
          </cell>
          <cell r="F116">
            <v>8.77</v>
          </cell>
          <cell r="G116">
            <v>93.96</v>
          </cell>
          <cell r="H116">
            <v>3.2</v>
          </cell>
          <cell r="I116">
            <v>122.34</v>
          </cell>
        </row>
        <row r="119">
          <cell r="C119">
            <v>22794.79552</v>
          </cell>
        </row>
      </sheetData>
      <sheetData sheetId="19">
        <row r="8">
          <cell r="C8">
            <v>22704.559312999998</v>
          </cell>
          <cell r="D8">
            <v>0.43534324000000002</v>
          </cell>
          <cell r="E8">
            <v>0.28325899700000001</v>
          </cell>
          <cell r="F8">
            <v>56.17</v>
          </cell>
          <cell r="G8">
            <v>25.53</v>
          </cell>
          <cell r="H8">
            <v>0.34</v>
          </cell>
          <cell r="I8">
            <v>99.36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1773.6763620000002</v>
          </cell>
          <cell r="D11">
            <v>4.0628549999999999E-2</v>
          </cell>
          <cell r="E11">
            <v>5.9083500000000006E-3</v>
          </cell>
          <cell r="F11">
            <v>1.2</v>
          </cell>
          <cell r="G11">
            <v>0.21</v>
          </cell>
          <cell r="H11">
            <v>0.04</v>
          </cell>
          <cell r="I11">
            <v>26.1</v>
          </cell>
        </row>
        <row r="13">
          <cell r="C13">
            <v>933.07755799999995</v>
          </cell>
          <cell r="D13">
            <v>1.0835130000000002E-2</v>
          </cell>
          <cell r="E13">
            <v>1.7893679999999999E-3</v>
          </cell>
          <cell r="F13">
            <v>0</v>
          </cell>
          <cell r="G13">
            <v>0</v>
          </cell>
          <cell r="H13">
            <v>0</v>
          </cell>
          <cell r="I13">
            <v>5.7</v>
          </cell>
        </row>
        <row r="14">
          <cell r="C14">
            <v>0.29195399999999999</v>
          </cell>
          <cell r="D14">
            <v>1.182E-5</v>
          </cell>
          <cell r="E14">
            <v>2.3639999999999997E-6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1297.0525729999999</v>
          </cell>
          <cell r="D16">
            <v>8.9003760000000001E-2</v>
          </cell>
          <cell r="E16">
            <v>1.3427872E-2</v>
          </cell>
          <cell r="F16">
            <v>3.1</v>
          </cell>
          <cell r="G16">
            <v>7.7</v>
          </cell>
          <cell r="H16">
            <v>0.79</v>
          </cell>
          <cell r="I16">
            <v>7.8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182.82802799999999</v>
          </cell>
          <cell r="D18">
            <v>3.2645899999999999E-3</v>
          </cell>
          <cell r="E18">
            <v>3.2808799999999998E-4</v>
          </cell>
          <cell r="F18">
            <v>0.26</v>
          </cell>
          <cell r="G18">
            <v>0.1</v>
          </cell>
          <cell r="H18">
            <v>7.0000000000000007E-2</v>
          </cell>
          <cell r="I18">
            <v>0.95</v>
          </cell>
        </row>
        <row r="19">
          <cell r="C19">
            <v>1063.2324630000001</v>
          </cell>
          <cell r="D19">
            <v>2.1920718099999998</v>
          </cell>
          <cell r="E19">
            <v>0.29454071800000003</v>
          </cell>
          <cell r="F19">
            <v>8</v>
          </cell>
          <cell r="G19">
            <v>41.48</v>
          </cell>
          <cell r="H19">
            <v>21.64</v>
          </cell>
          <cell r="I19">
            <v>30</v>
          </cell>
        </row>
        <row r="20">
          <cell r="C20">
            <v>166.965172</v>
          </cell>
          <cell r="D20">
            <v>1.7447000000000001E-2</v>
          </cell>
          <cell r="E20">
            <v>2.6185410000000003E-3</v>
          </cell>
          <cell r="F20">
            <v>0.31</v>
          </cell>
          <cell r="G20">
            <v>1.62</v>
          </cell>
          <cell r="H20">
            <v>0.16</v>
          </cell>
          <cell r="I20">
            <v>0.51</v>
          </cell>
        </row>
        <row r="21">
          <cell r="C21">
            <v>1107.2466639999998</v>
          </cell>
          <cell r="D21">
            <v>0.10037653000000001</v>
          </cell>
          <cell r="E21">
            <v>1.5243929999999999E-2</v>
          </cell>
          <cell r="F21">
            <v>1.96</v>
          </cell>
          <cell r="G21">
            <v>9.0399999999999991</v>
          </cell>
          <cell r="H21">
            <v>0.87</v>
          </cell>
          <cell r="I21">
            <v>5.15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5628.7622569999985</v>
          </cell>
          <cell r="D24">
            <v>0.23320158999999999</v>
          </cell>
          <cell r="E24">
            <v>4.5471350000000001E-2</v>
          </cell>
          <cell r="F24">
            <v>31.86</v>
          </cell>
          <cell r="G24">
            <v>5.93</v>
          </cell>
          <cell r="H24">
            <v>1.73</v>
          </cell>
          <cell r="I24">
            <v>56.12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3661.3962824359996</v>
          </cell>
          <cell r="D28">
            <v>0.57799847999999998</v>
          </cell>
          <cell r="E28">
            <v>8.4273182000000002E-2</v>
          </cell>
          <cell r="F28">
            <v>23.09</v>
          </cell>
          <cell r="G28">
            <v>13.99</v>
          </cell>
          <cell r="H28">
            <v>5.61</v>
          </cell>
          <cell r="I28">
            <v>31.31</v>
          </cell>
        </row>
        <row r="32">
          <cell r="C32">
            <v>892.04823299999998</v>
          </cell>
          <cell r="D32">
            <v>6.2410750000000004E-3</v>
          </cell>
          <cell r="E32">
            <v>2.4964300000000002E-2</v>
          </cell>
          <cell r="F32">
            <v>2.87</v>
          </cell>
          <cell r="G32">
            <v>6.46</v>
          </cell>
          <cell r="H32">
            <v>0.32</v>
          </cell>
          <cell r="I32">
            <v>3.95</v>
          </cell>
        </row>
        <row r="35">
          <cell r="C35">
            <v>4116.2330066730456</v>
          </cell>
          <cell r="D35">
            <v>1.3900378319711288</v>
          </cell>
          <cell r="E35">
            <v>0.45583458175364588</v>
          </cell>
          <cell r="F35">
            <v>25.852463347295561</v>
          </cell>
          <cell r="G35">
            <v>214.81371263618655</v>
          </cell>
          <cell r="H35">
            <v>37.201580871892673</v>
          </cell>
          <cell r="I35">
            <v>58.17</v>
          </cell>
        </row>
        <row r="36">
          <cell r="C36">
            <v>678.18223075219453</v>
          </cell>
          <cell r="D36">
            <v>0.30145155992419254</v>
          </cell>
          <cell r="E36">
            <v>3.1643342687932154E-2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3121.6744800535298</v>
          </cell>
          <cell r="D38">
            <v>0.67345277845993379</v>
          </cell>
          <cell r="E38">
            <v>0.26808728355816247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532.00381096566616</v>
          </cell>
          <cell r="D39">
            <v>0.23717549046911923</v>
          </cell>
          <cell r="E39">
            <v>2.4812124615006887E-2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9039.0086626878001</v>
          </cell>
          <cell r="D40">
            <v>0.74265578695723211</v>
          </cell>
          <cell r="E40">
            <v>0.47166914821402178</v>
          </cell>
          <cell r="F40">
            <v>3.91</v>
          </cell>
          <cell r="G40">
            <v>15.51</v>
          </cell>
          <cell r="H40">
            <v>68.06</v>
          </cell>
          <cell r="I40">
            <v>36.99</v>
          </cell>
        </row>
        <row r="41">
          <cell r="C41">
            <v>50.411478526386048</v>
          </cell>
          <cell r="D41">
            <v>2.7637974909742995E-3</v>
          </cell>
          <cell r="E41">
            <v>4.1401010165049009E-3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137.628153</v>
          </cell>
          <cell r="D44">
            <v>7.7079195000000003E-3</v>
          </cell>
          <cell r="E44">
            <v>5.3119637999999997E-2</v>
          </cell>
          <cell r="F44">
            <v>2.2400000000000002</v>
          </cell>
          <cell r="G44">
            <v>0.46</v>
          </cell>
          <cell r="H44">
            <v>0.2</v>
          </cell>
          <cell r="I44">
            <v>0.77</v>
          </cell>
        </row>
        <row r="47">
          <cell r="C47">
            <v>1555.4703390000002</v>
          </cell>
          <cell r="D47">
            <v>0.14424220999999998</v>
          </cell>
          <cell r="E47">
            <v>4.1212060000000002E-2</v>
          </cell>
          <cell r="F47">
            <v>37.82</v>
          </cell>
          <cell r="G47">
            <v>5.56</v>
          </cell>
          <cell r="H47">
            <v>1.96</v>
          </cell>
          <cell r="I47">
            <v>27.94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570.095841184037</v>
          </cell>
          <cell r="D50">
            <v>0.82386696828629069</v>
          </cell>
          <cell r="E50">
            <v>3.7943803714206109E-2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1267.6230889999999</v>
          </cell>
          <cell r="D52">
            <v>0.13570964999999999</v>
          </cell>
          <cell r="E52">
            <v>5.9304229999999989E-3</v>
          </cell>
          <cell r="F52">
            <v>8.42</v>
          </cell>
          <cell r="G52">
            <v>3.12</v>
          </cell>
          <cell r="H52">
            <v>0.95</v>
          </cell>
          <cell r="I52">
            <v>10.74</v>
          </cell>
        </row>
        <row r="53">
          <cell r="C53">
            <v>3362.1747439999999</v>
          </cell>
          <cell r="D53">
            <v>35.673947649999995</v>
          </cell>
          <cell r="E53">
            <v>0.47903080000000003</v>
          </cell>
          <cell r="F53">
            <v>6.53</v>
          </cell>
          <cell r="G53">
            <v>281.02</v>
          </cell>
          <cell r="H53">
            <v>41.8</v>
          </cell>
          <cell r="I53">
            <v>16.27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32.549528157333484</v>
          </cell>
          <cell r="D56">
            <v>4.4198976406690247E-3</v>
          </cell>
          <cell r="E56">
            <v>2.651938584401415E-4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521.79670299999998</v>
          </cell>
          <cell r="D57">
            <v>0.13551260000000001</v>
          </cell>
          <cell r="E57">
            <v>4.1369430000000006E-3</v>
          </cell>
          <cell r="F57">
            <v>3.43</v>
          </cell>
          <cell r="G57">
            <v>1.1000000000000001</v>
          </cell>
          <cell r="H57">
            <v>0.23</v>
          </cell>
          <cell r="I57">
            <v>10.25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1.4267583000000001</v>
          </cell>
          <cell r="H69">
            <v>0.09</v>
          </cell>
        </row>
        <row r="70">
          <cell r="C70">
            <v>0</v>
          </cell>
          <cell r="D70">
            <v>0.19816087500000001</v>
          </cell>
          <cell r="H70">
            <v>0.09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0.41628627599999996</v>
          </cell>
          <cell r="H74">
            <v>0.1</v>
          </cell>
        </row>
        <row r="75">
          <cell r="C75">
            <v>0</v>
          </cell>
          <cell r="D75">
            <v>3.4690523000000001E-2</v>
          </cell>
          <cell r="H75">
            <v>0.1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4.73E-4</v>
          </cell>
          <cell r="D80">
            <v>2.2769999999999999E-3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0.43275086000000001</v>
          </cell>
          <cell r="D84">
            <v>6.4912628999999997</v>
          </cell>
          <cell r="E84">
            <v>0</v>
          </cell>
          <cell r="F84">
            <v>0</v>
          </cell>
          <cell r="G84">
            <v>0</v>
          </cell>
          <cell r="H84">
            <v>0.04</v>
          </cell>
          <cell r="I84">
            <v>0</v>
          </cell>
        </row>
        <row r="85">
          <cell r="C85">
            <v>5.6223030621799994E-3</v>
          </cell>
          <cell r="D85">
            <v>6.1960074562799998E-2</v>
          </cell>
          <cell r="E85">
            <v>0</v>
          </cell>
          <cell r="F85">
            <v>0</v>
          </cell>
          <cell r="G85">
            <v>0</v>
          </cell>
          <cell r="H85">
            <v>2.29</v>
          </cell>
          <cell r="I85">
            <v>0</v>
          </cell>
        </row>
        <row r="86">
          <cell r="C86">
            <v>0</v>
          </cell>
          <cell r="D86">
            <v>0.25013511582760001</v>
          </cell>
          <cell r="F86">
            <v>1.03</v>
          </cell>
          <cell r="G86">
            <v>2.75</v>
          </cell>
          <cell r="H86">
            <v>2.29</v>
          </cell>
          <cell r="I86">
            <v>0</v>
          </cell>
        </row>
        <row r="87">
          <cell r="H87">
            <v>0</v>
          </cell>
        </row>
        <row r="90">
          <cell r="C90">
            <v>1.3120068000000002E-2</v>
          </cell>
          <cell r="D90">
            <v>0.98905127999999998</v>
          </cell>
          <cell r="F90">
            <v>2.52</v>
          </cell>
          <cell r="G90">
            <v>30.28</v>
          </cell>
          <cell r="H90">
            <v>0.25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0.25230939102044703</v>
          </cell>
          <cell r="D94">
            <v>30.756514765392488</v>
          </cell>
          <cell r="F94">
            <v>0</v>
          </cell>
          <cell r="G94">
            <v>0</v>
          </cell>
          <cell r="H94">
            <v>0.25</v>
          </cell>
          <cell r="I94">
            <v>0</v>
          </cell>
        </row>
        <row r="95">
          <cell r="C95">
            <v>6.4376966341190001E-2</v>
          </cell>
          <cell r="D95">
            <v>0.80471207926487498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2.8325865190123602E-3</v>
          </cell>
          <cell r="D96">
            <v>2.0375309846986633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0.30740001427918229</v>
          </cell>
          <cell r="D97">
            <v>5.7939269707070995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1329.58826</v>
          </cell>
          <cell r="D115">
            <v>9.29782E-3</v>
          </cell>
          <cell r="E115">
            <v>3.719128E-2</v>
          </cell>
          <cell r="F115">
            <v>0.84238829950917549</v>
          </cell>
          <cell r="G115">
            <v>4.3382997424722545</v>
          </cell>
          <cell r="H115">
            <v>0.33695531980367022</v>
          </cell>
          <cell r="I115">
            <v>5.89</v>
          </cell>
        </row>
        <row r="116">
          <cell r="C116">
            <v>2736.6811439999997</v>
          </cell>
          <cell r="D116">
            <v>0.24808763</v>
          </cell>
          <cell r="E116">
            <v>7.0882180000000003E-2</v>
          </cell>
          <cell r="F116">
            <v>6.27</v>
          </cell>
          <cell r="G116">
            <v>67.12</v>
          </cell>
          <cell r="H116">
            <v>2.29</v>
          </cell>
          <cell r="I116">
            <v>87.9</v>
          </cell>
        </row>
        <row r="119">
          <cell r="C119">
            <v>22843.979200000002</v>
          </cell>
        </row>
      </sheetData>
      <sheetData sheetId="20">
        <row r="8">
          <cell r="C8">
            <v>23932.473207999999</v>
          </cell>
          <cell r="D8">
            <v>0.40386259000000002</v>
          </cell>
          <cell r="E8">
            <v>0.28843723700000001</v>
          </cell>
          <cell r="F8">
            <v>61.58</v>
          </cell>
          <cell r="G8">
            <v>28.51</v>
          </cell>
          <cell r="H8">
            <v>0.44</v>
          </cell>
          <cell r="I8">
            <v>93.63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1128.204528</v>
          </cell>
          <cell r="D11">
            <v>2.342723E-2</v>
          </cell>
          <cell r="E11">
            <v>3.0134150000000002E-3</v>
          </cell>
          <cell r="F11">
            <v>0.97</v>
          </cell>
          <cell r="G11">
            <v>0.53</v>
          </cell>
          <cell r="H11">
            <v>0.04</v>
          </cell>
          <cell r="I11">
            <v>7.62</v>
          </cell>
        </row>
        <row r="13">
          <cell r="C13">
            <v>651.10676000000001</v>
          </cell>
          <cell r="D13">
            <v>6.7444799999999997E-3</v>
          </cell>
          <cell r="E13">
            <v>1.063149E-3</v>
          </cell>
          <cell r="F13">
            <v>0</v>
          </cell>
          <cell r="G13">
            <v>0</v>
          </cell>
          <cell r="H13">
            <v>0</v>
          </cell>
          <cell r="I13">
            <v>3.67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215.034201</v>
          </cell>
          <cell r="D16">
            <v>3.9438100000000007E-3</v>
          </cell>
          <cell r="E16">
            <v>5.2747299999999998E-4</v>
          </cell>
          <cell r="F16">
            <v>1.1599999999999999</v>
          </cell>
          <cell r="G16">
            <v>0.16</v>
          </cell>
          <cell r="H16">
            <v>0.06</v>
          </cell>
          <cell r="I16">
            <v>1.84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585.15262600000005</v>
          </cell>
          <cell r="D18">
            <v>1.01081E-2</v>
          </cell>
          <cell r="E18">
            <v>1.015871E-3</v>
          </cell>
          <cell r="F18">
            <v>1.86</v>
          </cell>
          <cell r="G18">
            <v>0.35</v>
          </cell>
          <cell r="H18">
            <v>0.2</v>
          </cell>
          <cell r="I18">
            <v>2.41</v>
          </cell>
        </row>
        <row r="19">
          <cell r="C19">
            <v>687.8035779999999</v>
          </cell>
          <cell r="D19">
            <v>1.86270767</v>
          </cell>
          <cell r="E19">
            <v>0.24944381499999999</v>
          </cell>
          <cell r="F19">
            <v>6.61</v>
          </cell>
          <cell r="G19">
            <v>35.26</v>
          </cell>
          <cell r="H19">
            <v>18.52</v>
          </cell>
          <cell r="I19">
            <v>15.99</v>
          </cell>
        </row>
        <row r="20">
          <cell r="C20">
            <v>262.03634599999998</v>
          </cell>
          <cell r="D20">
            <v>2.7272499999999998E-2</v>
          </cell>
          <cell r="E20">
            <v>4.0928959999999995E-3</v>
          </cell>
          <cell r="F20">
            <v>0.5</v>
          </cell>
          <cell r="G20">
            <v>2.5299999999999998</v>
          </cell>
          <cell r="H20">
            <v>0.24</v>
          </cell>
          <cell r="I20">
            <v>0.8</v>
          </cell>
        </row>
        <row r="21">
          <cell r="C21">
            <v>979.60012499999993</v>
          </cell>
          <cell r="D21">
            <v>8.943653E-2</v>
          </cell>
          <cell r="E21">
            <v>1.3554320999999999E-2</v>
          </cell>
          <cell r="F21">
            <v>1.8</v>
          </cell>
          <cell r="G21">
            <v>8.09</v>
          </cell>
          <cell r="H21">
            <v>0.78</v>
          </cell>
          <cell r="I21">
            <v>3.92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8035.4714810000005</v>
          </cell>
          <cell r="D24">
            <v>0.29788884999999998</v>
          </cell>
          <cell r="E24">
            <v>5.4920293000000002E-2</v>
          </cell>
          <cell r="F24">
            <v>37.71</v>
          </cell>
          <cell r="G24">
            <v>8.17</v>
          </cell>
          <cell r="H24">
            <v>2.67</v>
          </cell>
          <cell r="I24">
            <v>66.45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2992.9009819999997</v>
          </cell>
          <cell r="D28">
            <v>0.54795769999999999</v>
          </cell>
          <cell r="E28">
            <v>7.8081461000000005E-2</v>
          </cell>
          <cell r="F28">
            <v>16.489999999999998</v>
          </cell>
          <cell r="G28">
            <v>12.97</v>
          </cell>
          <cell r="H28">
            <v>5.37</v>
          </cell>
          <cell r="I28">
            <v>28.16</v>
          </cell>
        </row>
        <row r="32">
          <cell r="C32">
            <v>782.92591100000004</v>
          </cell>
          <cell r="D32">
            <v>5.4796850000000006E-3</v>
          </cell>
          <cell r="E32">
            <v>2.1918740000000003E-2</v>
          </cell>
          <cell r="F32">
            <v>2.5</v>
          </cell>
          <cell r="G32">
            <v>9.31</v>
          </cell>
          <cell r="H32">
            <v>0.33</v>
          </cell>
          <cell r="I32">
            <v>3.47</v>
          </cell>
        </row>
        <row r="35">
          <cell r="C35">
            <v>4856.7483401967575</v>
          </cell>
          <cell r="D35">
            <v>1.6458926427284748</v>
          </cell>
          <cell r="E35">
            <v>0.53901908636181839</v>
          </cell>
          <cell r="F35">
            <v>28.494593274451471</v>
          </cell>
          <cell r="G35">
            <v>237.11042785758298</v>
          </cell>
          <cell r="H35">
            <v>39.356257591172394</v>
          </cell>
          <cell r="I35">
            <v>50.25</v>
          </cell>
        </row>
        <row r="36">
          <cell r="C36">
            <v>658.84104256200453</v>
          </cell>
          <cell r="D36">
            <v>0.29393325524835723</v>
          </cell>
          <cell r="E36">
            <v>3.072445830865465E-2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3417.2083624292927</v>
          </cell>
          <cell r="D38">
            <v>0.74776593412910874</v>
          </cell>
          <cell r="E38">
            <v>0.29561938603346133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520.16421090067786</v>
          </cell>
          <cell r="D39">
            <v>0.23271620271398624</v>
          </cell>
          <cell r="E39">
            <v>2.4247455194138998E-2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8707.9917382844633</v>
          </cell>
          <cell r="D40">
            <v>0.68518180111201388</v>
          </cell>
          <cell r="E40">
            <v>0.45485764477573043</v>
          </cell>
          <cell r="F40">
            <v>3.87</v>
          </cell>
          <cell r="G40">
            <v>15.35</v>
          </cell>
          <cell r="H40">
            <v>67.39</v>
          </cell>
          <cell r="I40">
            <v>34.08</v>
          </cell>
        </row>
        <row r="41">
          <cell r="C41">
            <v>57.427358623933031</v>
          </cell>
          <cell r="D41">
            <v>3.1484846317573942E-3</v>
          </cell>
          <cell r="E41">
            <v>4.71686870795366E-3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136.66855799999999</v>
          </cell>
          <cell r="D44">
            <v>7.6357331999999997E-3</v>
          </cell>
          <cell r="E44">
            <v>5.2749268000000002E-2</v>
          </cell>
          <cell r="F44">
            <v>2.23</v>
          </cell>
          <cell r="G44">
            <v>0.46</v>
          </cell>
          <cell r="H44">
            <v>0.2</v>
          </cell>
          <cell r="I44">
            <v>0.53</v>
          </cell>
        </row>
        <row r="47">
          <cell r="C47">
            <v>430.49617999999992</v>
          </cell>
          <cell r="D47">
            <v>3.9838750000000006E-2</v>
          </cell>
          <cell r="E47">
            <v>1.13825E-2</v>
          </cell>
          <cell r="F47">
            <v>10.53</v>
          </cell>
          <cell r="G47">
            <v>0.99</v>
          </cell>
          <cell r="H47">
            <v>0.37</v>
          </cell>
          <cell r="I47">
            <v>7.91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825.69538441957638</v>
          </cell>
          <cell r="D50">
            <v>0.87105320777504625</v>
          </cell>
          <cell r="E50">
            <v>4.1594069705622246E-2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1692.0996480000001</v>
          </cell>
          <cell r="D52">
            <v>0.19562694999999997</v>
          </cell>
          <cell r="E52">
            <v>9.6072710000000006E-3</v>
          </cell>
          <cell r="F52">
            <v>6.38</v>
          </cell>
          <cell r="G52">
            <v>1.97</v>
          </cell>
          <cell r="H52">
            <v>0.51</v>
          </cell>
          <cell r="I52">
            <v>12.03</v>
          </cell>
        </row>
        <row r="53">
          <cell r="C53">
            <v>3486.5847859999999</v>
          </cell>
          <cell r="D53">
            <v>20.000232699999998</v>
          </cell>
          <cell r="E53">
            <v>0.27045329800000001</v>
          </cell>
          <cell r="F53">
            <v>6.17</v>
          </cell>
          <cell r="G53">
            <v>265.31</v>
          </cell>
          <cell r="H53">
            <v>39.450000000000003</v>
          </cell>
          <cell r="I53">
            <v>16.54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30.640144583281007</v>
          </cell>
          <cell r="D56">
            <v>4.1712304972806894E-3</v>
          </cell>
          <cell r="E56">
            <v>2.502738298368413E-4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903.50110499999994</v>
          </cell>
          <cell r="D57">
            <v>0.17760899999999999</v>
          </cell>
          <cell r="E57">
            <v>7.2325629999999991E-3</v>
          </cell>
          <cell r="F57">
            <v>3.62</v>
          </cell>
          <cell r="G57">
            <v>1.28</v>
          </cell>
          <cell r="H57">
            <v>0.25</v>
          </cell>
          <cell r="I57">
            <v>14.74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1.27857708</v>
          </cell>
          <cell r="H69">
            <v>0.08</v>
          </cell>
        </row>
        <row r="70">
          <cell r="C70">
            <v>0</v>
          </cell>
          <cell r="D70">
            <v>0.17758015000000002</v>
          </cell>
          <cell r="H70">
            <v>0.08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0.4122711</v>
          </cell>
          <cell r="H74">
            <v>0.1</v>
          </cell>
        </row>
        <row r="75">
          <cell r="C75">
            <v>0</v>
          </cell>
          <cell r="D75">
            <v>3.4355925000000002E-2</v>
          </cell>
          <cell r="H75">
            <v>0.1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5.3017092430807892E-4</v>
          </cell>
          <cell r="D80">
            <v>2.5522181705063336E-3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0.49318225517030601</v>
          </cell>
          <cell r="D84">
            <v>7.3977338275545899</v>
          </cell>
          <cell r="E84">
            <v>0</v>
          </cell>
          <cell r="F84">
            <v>0</v>
          </cell>
          <cell r="G84">
            <v>0</v>
          </cell>
          <cell r="H84">
            <v>0.05</v>
          </cell>
          <cell r="I84">
            <v>0</v>
          </cell>
        </row>
        <row r="85">
          <cell r="C85">
            <v>4.7587595286517929E-3</v>
          </cell>
          <cell r="D85">
            <v>5.2443472356570785E-2</v>
          </cell>
          <cell r="E85">
            <v>0</v>
          </cell>
          <cell r="F85">
            <v>0</v>
          </cell>
          <cell r="G85">
            <v>0</v>
          </cell>
          <cell r="H85">
            <v>1.94</v>
          </cell>
          <cell r="I85">
            <v>0</v>
          </cell>
        </row>
        <row r="86">
          <cell r="C86">
            <v>0</v>
          </cell>
          <cell r="D86">
            <v>0.21171624025430427</v>
          </cell>
          <cell r="F86">
            <v>0.87</v>
          </cell>
          <cell r="G86">
            <v>2.33</v>
          </cell>
          <cell r="H86">
            <v>1.94</v>
          </cell>
          <cell r="I86">
            <v>0</v>
          </cell>
        </row>
        <row r="87">
          <cell r="H87">
            <v>0</v>
          </cell>
        </row>
        <row r="90">
          <cell r="C90">
            <v>1.0130380000000001E-2</v>
          </cell>
          <cell r="D90">
            <v>0.76367479999999999</v>
          </cell>
          <cell r="F90">
            <v>1.95</v>
          </cell>
          <cell r="G90">
            <v>23.38</v>
          </cell>
          <cell r="H90">
            <v>0.19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0.19</v>
          </cell>
          <cell r="I93">
            <v>0</v>
          </cell>
        </row>
        <row r="94">
          <cell r="C94">
            <v>0.18897030749999999</v>
          </cell>
          <cell r="D94">
            <v>23.747918025000001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0.10621567694972481</v>
          </cell>
          <cell r="D95">
            <v>1.32769596187156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7.6475287403801858E-3</v>
          </cell>
          <cell r="D96">
            <v>3.3617261754587902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0.50717985743493599</v>
          </cell>
          <cell r="D97">
            <v>9.5594109254752322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1336.172695</v>
          </cell>
          <cell r="D115">
            <v>9.3438649999999998E-3</v>
          </cell>
          <cell r="E115">
            <v>3.7375459999999999E-2</v>
          </cell>
          <cell r="F115">
            <v>0.84656000526933217</v>
          </cell>
          <cell r="G115">
            <v>4.3597840271370618</v>
          </cell>
          <cell r="H115">
            <v>0.33862400210773291</v>
          </cell>
          <cell r="I115">
            <v>5.94</v>
          </cell>
        </row>
        <row r="116">
          <cell r="C116">
            <v>2295.7090319999998</v>
          </cell>
          <cell r="D116">
            <v>0.20841995999999999</v>
          </cell>
          <cell r="E116">
            <v>5.954856E-2</v>
          </cell>
          <cell r="F116">
            <v>5.26</v>
          </cell>
          <cell r="G116">
            <v>56.3</v>
          </cell>
          <cell r="H116">
            <v>1.92</v>
          </cell>
          <cell r="I116">
            <v>72.36</v>
          </cell>
        </row>
        <row r="119">
          <cell r="C119">
            <v>15830.066559999999</v>
          </cell>
        </row>
      </sheetData>
      <sheetData sheetId="21">
        <row r="8">
          <cell r="C8">
            <v>29642.251063</v>
          </cell>
          <cell r="D8">
            <v>0.44910420000000001</v>
          </cell>
          <cell r="E8">
            <v>0.35510589100000001</v>
          </cell>
          <cell r="F8">
            <v>78.930000000000007</v>
          </cell>
          <cell r="G8">
            <v>36.94</v>
          </cell>
          <cell r="H8">
            <v>0.59</v>
          </cell>
          <cell r="I8">
            <v>111.54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1198.8523590000002</v>
          </cell>
          <cell r="D11">
            <v>2.22375E-2</v>
          </cell>
          <cell r="E11">
            <v>2.4375690000000001E-3</v>
          </cell>
          <cell r="F11">
            <v>1.1499999999999999</v>
          </cell>
          <cell r="G11">
            <v>0.69</v>
          </cell>
          <cell r="H11">
            <v>0.05</v>
          </cell>
          <cell r="I11">
            <v>6.61</v>
          </cell>
        </row>
        <row r="13">
          <cell r="C13">
            <v>980.10558500000002</v>
          </cell>
          <cell r="D13">
            <v>6.6497399999999995E-3</v>
          </cell>
          <cell r="E13">
            <v>8.7627300000000011E-4</v>
          </cell>
          <cell r="F13">
            <v>0</v>
          </cell>
          <cell r="G13">
            <v>0</v>
          </cell>
          <cell r="H13">
            <v>0</v>
          </cell>
          <cell r="I13">
            <v>1.51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591.97422300000005</v>
          </cell>
          <cell r="D16">
            <v>9.8879500000000013E-3</v>
          </cell>
          <cell r="E16">
            <v>1.5764049999999999E-3</v>
          </cell>
          <cell r="F16">
            <v>1.58</v>
          </cell>
          <cell r="G16">
            <v>0.23</v>
          </cell>
          <cell r="H16">
            <v>0.08</v>
          </cell>
          <cell r="I16">
            <v>4.49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489.43201299999998</v>
          </cell>
          <cell r="D18">
            <v>8.7967399999999991E-3</v>
          </cell>
          <cell r="E18">
            <v>8.9365699999999996E-4</v>
          </cell>
          <cell r="F18">
            <v>0.59</v>
          </cell>
          <cell r="G18">
            <v>0.22</v>
          </cell>
          <cell r="H18">
            <v>0.17</v>
          </cell>
          <cell r="I18">
            <v>2.2200000000000002</v>
          </cell>
        </row>
        <row r="19">
          <cell r="C19">
            <v>628.07269399999996</v>
          </cell>
          <cell r="D19">
            <v>2.2903338799999999</v>
          </cell>
          <cell r="E19">
            <v>0.30635789600000002</v>
          </cell>
          <cell r="F19">
            <v>7.67</v>
          </cell>
          <cell r="G19">
            <v>43.54</v>
          </cell>
          <cell r="H19">
            <v>22.8</v>
          </cell>
          <cell r="I19">
            <v>10.02</v>
          </cell>
        </row>
        <row r="20">
          <cell r="C20">
            <v>390.46471099999997</v>
          </cell>
          <cell r="D20">
            <v>4.1552859999999997E-2</v>
          </cell>
          <cell r="E20">
            <v>6.2230959999999983E-3</v>
          </cell>
          <cell r="F20">
            <v>0.73</v>
          </cell>
          <cell r="G20">
            <v>3.8</v>
          </cell>
          <cell r="H20">
            <v>0.37</v>
          </cell>
          <cell r="I20">
            <v>1.19</v>
          </cell>
        </row>
        <row r="21">
          <cell r="C21">
            <v>871.23867100000007</v>
          </cell>
          <cell r="D21">
            <v>7.7191290000000023E-2</v>
          </cell>
          <cell r="E21">
            <v>1.1741068E-2</v>
          </cell>
          <cell r="F21">
            <v>1.54</v>
          </cell>
          <cell r="G21">
            <v>6.6</v>
          </cell>
          <cell r="H21">
            <v>0.67</v>
          </cell>
          <cell r="I21">
            <v>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6416.1152190000012</v>
          </cell>
          <cell r="D24">
            <v>0.26644981000000006</v>
          </cell>
          <cell r="E24">
            <v>5.1525465999999999E-2</v>
          </cell>
          <cell r="F24">
            <v>37.08</v>
          </cell>
          <cell r="G24">
            <v>7.26</v>
          </cell>
          <cell r="H24">
            <v>2.08</v>
          </cell>
          <cell r="I24">
            <v>39.76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4102.8106049999997</v>
          </cell>
          <cell r="D28">
            <v>0.61973513999999996</v>
          </cell>
          <cell r="E28">
            <v>9.118677E-2</v>
          </cell>
          <cell r="F28">
            <v>21.36</v>
          </cell>
          <cell r="G28">
            <v>13.86</v>
          </cell>
          <cell r="H28">
            <v>5.78</v>
          </cell>
          <cell r="I28">
            <v>37.369999999999997</v>
          </cell>
        </row>
        <row r="32">
          <cell r="C32">
            <v>798.92030299999999</v>
          </cell>
          <cell r="D32">
            <v>5.5886349999999998E-3</v>
          </cell>
          <cell r="E32">
            <v>2.2354539999999999E-2</v>
          </cell>
          <cell r="F32">
            <v>2.58</v>
          </cell>
          <cell r="G32">
            <v>4.43</v>
          </cell>
          <cell r="H32">
            <v>0.26</v>
          </cell>
          <cell r="I32">
            <v>3.55</v>
          </cell>
        </row>
        <row r="35">
          <cell r="C35">
            <v>4881.7406834839239</v>
          </cell>
          <cell r="D35">
            <v>1.6317358894237879</v>
          </cell>
          <cell r="E35">
            <v>0.53718055132998266</v>
          </cell>
          <cell r="F35">
            <v>26.723492101196339</v>
          </cell>
          <cell r="G35">
            <v>221.74343087868948</v>
          </cell>
          <cell r="H35">
            <v>39.934854526918755</v>
          </cell>
          <cell r="I35">
            <v>49.93</v>
          </cell>
        </row>
        <row r="36">
          <cell r="C36">
            <v>541.72123654106576</v>
          </cell>
          <cell r="D36">
            <v>0.23823026848704901</v>
          </cell>
          <cell r="E36">
            <v>2.5315287012343275E-2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3664.363487940916</v>
          </cell>
          <cell r="D38">
            <v>0.71029663061136739</v>
          </cell>
          <cell r="E38">
            <v>0.29833796067674551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434.99712458175094</v>
          </cell>
          <cell r="D39">
            <v>0.19194706413310358</v>
          </cell>
          <cell r="E39">
            <v>2.0318028092890083E-2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9583.5386122823693</v>
          </cell>
          <cell r="D40">
            <v>0.68298842633187173</v>
          </cell>
          <cell r="E40">
            <v>0.50167482342154146</v>
          </cell>
          <cell r="F40">
            <v>4.43</v>
          </cell>
          <cell r="G40">
            <v>17.559999999999999</v>
          </cell>
          <cell r="H40">
            <v>77.12</v>
          </cell>
          <cell r="I40">
            <v>29.66</v>
          </cell>
        </row>
        <row r="41">
          <cell r="C41">
            <v>56.160104050635667</v>
          </cell>
          <cell r="D41">
            <v>3.0793007092602192E-3</v>
          </cell>
          <cell r="E41">
            <v>4.6167344706692414E-3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141.67949400000001</v>
          </cell>
          <cell r="D44">
            <v>7.9347570000000006E-3</v>
          </cell>
          <cell r="E44">
            <v>5.4682632000000002E-2</v>
          </cell>
          <cell r="F44">
            <v>2.31</v>
          </cell>
          <cell r="G44">
            <v>0.47</v>
          </cell>
          <cell r="H44">
            <v>0.21</v>
          </cell>
          <cell r="I44">
            <v>0.55000000000000004</v>
          </cell>
        </row>
        <row r="47">
          <cell r="C47">
            <v>615.701548</v>
          </cell>
          <cell r="D47">
            <v>5.6045569999999996E-2</v>
          </cell>
          <cell r="E47">
            <v>1.6013020000000003E-2</v>
          </cell>
          <cell r="F47">
            <v>14.85</v>
          </cell>
          <cell r="G47">
            <v>3.41</v>
          </cell>
          <cell r="H47">
            <v>1.1499999999999999</v>
          </cell>
          <cell r="I47">
            <v>12.26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571.2363843159419</v>
          </cell>
          <cell r="D50">
            <v>0.8026407636052022</v>
          </cell>
          <cell r="E50">
            <v>4.2118012751285842E-2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2276.16374</v>
          </cell>
          <cell r="D52">
            <v>0.28388615</v>
          </cell>
          <cell r="E52">
            <v>1.4243899000000001E-2</v>
          </cell>
          <cell r="F52">
            <v>8.84</v>
          </cell>
          <cell r="G52">
            <v>2.74</v>
          </cell>
          <cell r="H52">
            <v>0.68</v>
          </cell>
          <cell r="I52">
            <v>12.54</v>
          </cell>
        </row>
        <row r="53">
          <cell r="C53">
            <v>3531.578841</v>
          </cell>
          <cell r="D53">
            <v>20.341681649999998</v>
          </cell>
          <cell r="E53">
            <v>0.27519672500000003</v>
          </cell>
          <cell r="F53">
            <v>6.26</v>
          </cell>
          <cell r="G53">
            <v>269.83999999999997</v>
          </cell>
          <cell r="H53">
            <v>40.119999999999997</v>
          </cell>
          <cell r="I53">
            <v>16.73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34.90052180343023</v>
          </cell>
          <cell r="D56">
            <v>4.7340411112447205E-3</v>
          </cell>
          <cell r="E56">
            <v>2.8404246667468325E-4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1205.725424</v>
          </cell>
          <cell r="D57">
            <v>0.18787484999999998</v>
          </cell>
          <cell r="E57">
            <v>9.5504959999999986E-3</v>
          </cell>
          <cell r="F57">
            <v>4.88</v>
          </cell>
          <cell r="G57">
            <v>1.57</v>
          </cell>
          <cell r="H57">
            <v>0.33</v>
          </cell>
          <cell r="I57">
            <v>13.65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1.5850458000000001</v>
          </cell>
          <cell r="H69">
            <v>0.11</v>
          </cell>
        </row>
        <row r="70">
          <cell r="C70">
            <v>0</v>
          </cell>
          <cell r="D70">
            <v>0.22014525000000001</v>
          </cell>
          <cell r="H70">
            <v>0.11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0.42022828800000006</v>
          </cell>
          <cell r="H74">
            <v>0.1</v>
          </cell>
        </row>
        <row r="75">
          <cell r="C75">
            <v>0</v>
          </cell>
          <cell r="D75">
            <v>3.5019024000000003E-2</v>
          </cell>
          <cell r="H75">
            <v>0.1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5.8144426192014266E-4</v>
          </cell>
          <cell r="D80">
            <v>2.7990456329644075E-3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0.54087838318152792</v>
          </cell>
          <cell r="D84">
            <v>8.1131757477229201</v>
          </cell>
          <cell r="E84">
            <v>0</v>
          </cell>
          <cell r="F84">
            <v>0</v>
          </cell>
          <cell r="G84">
            <v>0</v>
          </cell>
          <cell r="H84">
            <v>0.05</v>
          </cell>
          <cell r="I84">
            <v>0</v>
          </cell>
        </row>
        <row r="85">
          <cell r="C85">
            <v>4.913045333091174E-3</v>
          </cell>
          <cell r="D85">
            <v>5.4143764895290498E-2</v>
          </cell>
          <cell r="E85">
            <v>0</v>
          </cell>
          <cell r="F85">
            <v>0</v>
          </cell>
          <cell r="G85">
            <v>0</v>
          </cell>
          <cell r="H85">
            <v>2.0099999999999998</v>
          </cell>
          <cell r="I85">
            <v>0</v>
          </cell>
        </row>
        <row r="86">
          <cell r="C86">
            <v>0</v>
          </cell>
          <cell r="D86">
            <v>0.2185803842069135</v>
          </cell>
          <cell r="F86">
            <v>0.9</v>
          </cell>
          <cell r="G86">
            <v>2.41</v>
          </cell>
          <cell r="H86">
            <v>2.0099999999999998</v>
          </cell>
          <cell r="I86">
            <v>0</v>
          </cell>
        </row>
        <row r="87">
          <cell r="H87">
            <v>0</v>
          </cell>
        </row>
        <row r="90">
          <cell r="C90">
            <v>8.2211999999999997E-3</v>
          </cell>
          <cell r="D90">
            <v>0.61975199999999997</v>
          </cell>
          <cell r="F90">
            <v>1.58</v>
          </cell>
          <cell r="G90">
            <v>18.98</v>
          </cell>
          <cell r="H90">
            <v>0.16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0.16</v>
          </cell>
          <cell r="I93">
            <v>0</v>
          </cell>
        </row>
        <row r="94">
          <cell r="C94">
            <v>0.15340267553160269</v>
          </cell>
          <cell r="D94">
            <v>19.27813004876533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0.10745156520697741</v>
          </cell>
          <cell r="D95">
            <v>1.3431445650872174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4.7278688691070056E-3</v>
          </cell>
          <cell r="D96">
            <v>3.4008420388008345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0.51308122386331712</v>
          </cell>
          <cell r="D97">
            <v>9.6706408686279648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1437.6783849999999</v>
          </cell>
          <cell r="D115">
            <v>1.0053695E-2</v>
          </cell>
          <cell r="E115">
            <v>4.0214779999999999E-2</v>
          </cell>
        </row>
        <row r="116">
          <cell r="C116">
            <v>2267.9368890000001</v>
          </cell>
          <cell r="D116">
            <v>0.20610471</v>
          </cell>
          <cell r="E116">
            <v>5.8887059999999998E-2</v>
          </cell>
        </row>
        <row r="119">
          <cell r="C119">
            <v>17668.56784</v>
          </cell>
        </row>
      </sheetData>
      <sheetData sheetId="22">
        <row r="8">
          <cell r="C8">
            <v>32030.380422000002</v>
          </cell>
          <cell r="D8">
            <v>0.65677019000000003</v>
          </cell>
          <cell r="E8">
            <v>0.43508459999999999</v>
          </cell>
          <cell r="F8">
            <v>89.74</v>
          </cell>
          <cell r="G8">
            <v>42.72</v>
          </cell>
          <cell r="H8">
            <v>0.64</v>
          </cell>
          <cell r="I8">
            <v>117.86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1063.862116</v>
          </cell>
          <cell r="D11">
            <v>2.7817549999999996E-2</v>
          </cell>
          <cell r="E11">
            <v>4.3071919999999996E-3</v>
          </cell>
          <cell r="F11">
            <v>0.78</v>
          </cell>
          <cell r="G11">
            <v>0.47</v>
          </cell>
          <cell r="H11">
            <v>0.03</v>
          </cell>
          <cell r="I11">
            <v>5.37</v>
          </cell>
        </row>
        <row r="13">
          <cell r="C13">
            <v>930.81087000000002</v>
          </cell>
          <cell r="D13">
            <v>6.7288499999999998E-3</v>
          </cell>
          <cell r="E13">
            <v>8.9715900000000002E-4</v>
          </cell>
          <cell r="F13">
            <v>0</v>
          </cell>
          <cell r="G13">
            <v>0</v>
          </cell>
          <cell r="H13">
            <v>0</v>
          </cell>
          <cell r="I13">
            <v>1.5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847.14780199999996</v>
          </cell>
          <cell r="D16">
            <v>3.7490610000000008E-2</v>
          </cell>
          <cell r="E16">
            <v>5.7499730000000002E-3</v>
          </cell>
          <cell r="F16">
            <v>1.9</v>
          </cell>
          <cell r="G16">
            <v>2.81</v>
          </cell>
          <cell r="H16">
            <v>0.31</v>
          </cell>
          <cell r="I16">
            <v>7.13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854.80290100000002</v>
          </cell>
          <cell r="D18">
            <v>1.4390650000000001E-2</v>
          </cell>
          <cell r="E18">
            <v>1.4511010000000002E-3</v>
          </cell>
          <cell r="F18">
            <v>4.6399999999999997</v>
          </cell>
          <cell r="G18">
            <v>0.72</v>
          </cell>
          <cell r="H18">
            <v>0.35</v>
          </cell>
          <cell r="I18">
            <v>4.22</v>
          </cell>
        </row>
        <row r="19">
          <cell r="C19">
            <v>1396.8550470000002</v>
          </cell>
          <cell r="D19">
            <v>5.8503495599999997</v>
          </cell>
          <cell r="E19">
            <v>0.78243732900000007</v>
          </cell>
          <cell r="F19">
            <v>19.41</v>
          </cell>
          <cell r="G19">
            <v>111.04</v>
          </cell>
          <cell r="H19">
            <v>58.24</v>
          </cell>
          <cell r="I19">
            <v>35.25</v>
          </cell>
        </row>
        <row r="20">
          <cell r="C20">
            <v>316.54764499999999</v>
          </cell>
          <cell r="D20">
            <v>3.1040060000000001E-2</v>
          </cell>
          <cell r="E20">
            <v>4.7254010000000006E-3</v>
          </cell>
          <cell r="F20">
            <v>0.56000000000000005</v>
          </cell>
          <cell r="G20">
            <v>2.68</v>
          </cell>
          <cell r="H20">
            <v>0.26</v>
          </cell>
          <cell r="I20">
            <v>2.2799999999999998</v>
          </cell>
        </row>
        <row r="21">
          <cell r="C21">
            <v>951.40178300000002</v>
          </cell>
          <cell r="D21">
            <v>8.7201519999999991E-2</v>
          </cell>
          <cell r="E21">
            <v>1.3167501E-2</v>
          </cell>
          <cell r="F21">
            <v>1.65</v>
          </cell>
          <cell r="G21">
            <v>7.5</v>
          </cell>
          <cell r="H21">
            <v>0.76</v>
          </cell>
          <cell r="I21">
            <v>4.8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5834.6773640000001</v>
          </cell>
          <cell r="D24">
            <v>0.24297378000000003</v>
          </cell>
          <cell r="E24">
            <v>4.6741789000000006E-2</v>
          </cell>
          <cell r="F24">
            <v>33.49</v>
          </cell>
          <cell r="G24">
            <v>6.86</v>
          </cell>
          <cell r="H24">
            <v>1.92</v>
          </cell>
          <cell r="I24">
            <v>44.07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4868.7019439999995</v>
          </cell>
          <cell r="D28">
            <v>0.61037244000000002</v>
          </cell>
          <cell r="E28">
            <v>9.172575999999999E-2</v>
          </cell>
          <cell r="F28">
            <v>27.14</v>
          </cell>
          <cell r="G28">
            <v>13.62</v>
          </cell>
          <cell r="H28">
            <v>5.8</v>
          </cell>
          <cell r="I28">
            <v>40.54</v>
          </cell>
        </row>
        <row r="32">
          <cell r="C32">
            <v>1445.0108559999999</v>
          </cell>
          <cell r="D32">
            <v>1.0117119999999999E-2</v>
          </cell>
          <cell r="E32">
            <v>4.0468479999999994E-2</v>
          </cell>
          <cell r="F32">
            <v>4.59</v>
          </cell>
          <cell r="G32">
            <v>22.8</v>
          </cell>
          <cell r="H32">
            <v>0.7</v>
          </cell>
          <cell r="I32">
            <v>6.37</v>
          </cell>
        </row>
        <row r="35">
          <cell r="C35">
            <v>5400.2844091160896</v>
          </cell>
          <cell r="D35">
            <v>1.8012946947225799</v>
          </cell>
          <cell r="E35">
            <v>0.59347277842871804</v>
          </cell>
          <cell r="F35">
            <v>27.342093505459129</v>
          </cell>
          <cell r="G35">
            <v>226.88094745647456</v>
          </cell>
          <cell r="H35">
            <v>40.837404130823231</v>
          </cell>
          <cell r="I35">
            <v>51.12</v>
          </cell>
        </row>
        <row r="36">
          <cell r="C36">
            <v>489.71045702448492</v>
          </cell>
          <cell r="D36">
            <v>0.21925061132652793</v>
          </cell>
          <cell r="E36">
            <v>2.2825428407843223E-2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3932.423073951717</v>
          </cell>
          <cell r="D38">
            <v>0.68655589360079661</v>
          </cell>
          <cell r="E38">
            <v>0.30473099496663802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405.51264592144014</v>
          </cell>
          <cell r="D39">
            <v>0.17752918013983177</v>
          </cell>
          <cell r="E39">
            <v>1.8962307364659037E-2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9297.8355164213117</v>
          </cell>
          <cell r="D40">
            <v>0.62240919247179893</v>
          </cell>
          <cell r="E40">
            <v>0.48733193518620183</v>
          </cell>
          <cell r="F40">
            <v>4.53</v>
          </cell>
          <cell r="G40">
            <v>18</v>
          </cell>
          <cell r="H40">
            <v>78.94</v>
          </cell>
          <cell r="I40">
            <v>30.34</v>
          </cell>
        </row>
        <row r="41">
          <cell r="C41">
            <v>66.448013053765948</v>
          </cell>
          <cell r="D41">
            <v>3.6434677012314636E-3</v>
          </cell>
          <cell r="E41">
            <v>5.4634536365075108E-3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143.16847599999997</v>
          </cell>
          <cell r="D44">
            <v>8.2794124999999996E-3</v>
          </cell>
          <cell r="E44">
            <v>5.5047706000000002E-2</v>
          </cell>
          <cell r="F44">
            <v>2.33</v>
          </cell>
          <cell r="G44">
            <v>0.47</v>
          </cell>
          <cell r="H44">
            <v>0.21</v>
          </cell>
          <cell r="I44">
            <v>0.56000000000000005</v>
          </cell>
        </row>
        <row r="47">
          <cell r="C47">
            <v>463.06020500000005</v>
          </cell>
          <cell r="D47">
            <v>4.2098910000000003E-2</v>
          </cell>
          <cell r="E47">
            <v>1.2028260000000002E-2</v>
          </cell>
          <cell r="F47">
            <v>11.03</v>
          </cell>
          <cell r="G47">
            <v>3.2</v>
          </cell>
          <cell r="H47">
            <v>1.06</v>
          </cell>
          <cell r="I47">
            <v>14.94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640.38864070559475</v>
          </cell>
          <cell r="D50">
            <v>0.91636006881319976</v>
          </cell>
          <cell r="E50">
            <v>4.3100999909704979E-2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1769.3456120000001</v>
          </cell>
          <cell r="D52">
            <v>0.2025178</v>
          </cell>
          <cell r="E52">
            <v>9.7201079999999999E-3</v>
          </cell>
          <cell r="F52">
            <v>6.74</v>
          </cell>
          <cell r="G52">
            <v>2.09</v>
          </cell>
          <cell r="H52">
            <v>0.54</v>
          </cell>
          <cell r="I52">
            <v>12.62</v>
          </cell>
        </row>
        <row r="53">
          <cell r="C53">
            <v>3495.8780230000002</v>
          </cell>
          <cell r="D53">
            <v>20.741658999999999</v>
          </cell>
          <cell r="E53">
            <v>0.27991397600000001</v>
          </cell>
          <cell r="F53">
            <v>6.31</v>
          </cell>
          <cell r="G53">
            <v>275.26</v>
          </cell>
          <cell r="H53">
            <v>40.94</v>
          </cell>
          <cell r="I53">
            <v>16.61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36.923469805629061</v>
          </cell>
          <cell r="D56">
            <v>5.0093163723068431E-3</v>
          </cell>
          <cell r="E56">
            <v>3.0055898233841057E-4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768.79667499999994</v>
          </cell>
          <cell r="D57">
            <v>0.13121445000000001</v>
          </cell>
          <cell r="E57">
            <v>6.2108019999999996E-3</v>
          </cell>
          <cell r="F57">
            <v>3.13</v>
          </cell>
          <cell r="G57">
            <v>1.04</v>
          </cell>
          <cell r="H57">
            <v>0.21</v>
          </cell>
          <cell r="I57">
            <v>6.84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1.7019072000000002</v>
          </cell>
          <cell r="H69">
            <v>0.11</v>
          </cell>
        </row>
        <row r="70">
          <cell r="C70">
            <v>0</v>
          </cell>
          <cell r="D70">
            <v>0.236376</v>
          </cell>
          <cell r="H70">
            <v>0.11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0.458757576</v>
          </cell>
          <cell r="H74">
            <v>0.11</v>
          </cell>
        </row>
        <row r="75">
          <cell r="C75">
            <v>0</v>
          </cell>
          <cell r="D75">
            <v>3.8229798000000002E-2</v>
          </cell>
          <cell r="H75">
            <v>0.11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8.2458475796287449E-4</v>
          </cell>
          <cell r="D80">
            <v>3.9695126720538376E-3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0.7670555888026741</v>
          </cell>
          <cell r="D84">
            <v>11.505833832040111</v>
          </cell>
          <cell r="E84">
            <v>0</v>
          </cell>
          <cell r="F84">
            <v>0</v>
          </cell>
          <cell r="G84">
            <v>0</v>
          </cell>
          <cell r="H84">
            <v>0.08</v>
          </cell>
          <cell r="I84">
            <v>0</v>
          </cell>
        </row>
        <row r="85">
          <cell r="C85">
            <v>4.8446643705827705E-3</v>
          </cell>
          <cell r="D85">
            <v>5.339017877785094E-2</v>
          </cell>
          <cell r="E85">
            <v>0</v>
          </cell>
          <cell r="F85">
            <v>0</v>
          </cell>
          <cell r="G85">
            <v>0</v>
          </cell>
          <cell r="H85">
            <v>1.98</v>
          </cell>
          <cell r="I85">
            <v>0</v>
          </cell>
        </row>
        <row r="86">
          <cell r="C86">
            <v>0</v>
          </cell>
          <cell r="D86">
            <v>0.21553812914021309</v>
          </cell>
          <cell r="F86">
            <v>0.89</v>
          </cell>
          <cell r="G86">
            <v>2.37</v>
          </cell>
          <cell r="H86">
            <v>1.98</v>
          </cell>
          <cell r="I86">
            <v>0</v>
          </cell>
        </row>
        <row r="87">
          <cell r="H87">
            <v>0</v>
          </cell>
        </row>
        <row r="90">
          <cell r="C90">
            <v>6.4045800000000009E-3</v>
          </cell>
          <cell r="D90">
            <v>0.48280680000000004</v>
          </cell>
          <cell r="F90">
            <v>1.23</v>
          </cell>
          <cell r="G90">
            <v>14.78</v>
          </cell>
          <cell r="H90">
            <v>0.12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0.12</v>
          </cell>
          <cell r="I93">
            <v>0</v>
          </cell>
        </row>
        <row r="94">
          <cell r="C94">
            <v>0.11946990452105191</v>
          </cell>
          <cell r="D94">
            <v>15.013795217645596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9.7589850067616821E-2</v>
          </cell>
          <cell r="D95">
            <v>1.21987312584521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4.2939534029751399E-3</v>
          </cell>
          <cell r="D96">
            <v>3.0887187546400718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0.46599153407287025</v>
          </cell>
          <cell r="D97">
            <v>8.7830865060855121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1376.142625</v>
          </cell>
          <cell r="D115">
            <v>9.623375E-3</v>
          </cell>
          <cell r="E115">
            <v>3.84935E-2</v>
          </cell>
          <cell r="F115">
            <v>0.87188378585400794</v>
          </cell>
          <cell r="G115">
            <v>4.4902014971481412</v>
          </cell>
          <cell r="H115">
            <v>0.34875351434160318</v>
          </cell>
          <cell r="I115">
            <v>6.08</v>
          </cell>
        </row>
        <row r="116">
          <cell r="C116">
            <v>1384.322631</v>
          </cell>
          <cell r="D116">
            <v>0.12627209</v>
          </cell>
          <cell r="E116">
            <v>3.6077739999999997E-2</v>
          </cell>
          <cell r="F116">
            <v>3.17</v>
          </cell>
          <cell r="G116">
            <v>33.93</v>
          </cell>
          <cell r="H116">
            <v>1.17</v>
          </cell>
          <cell r="I116">
            <v>39.53</v>
          </cell>
        </row>
        <row r="119">
          <cell r="C119">
            <v>31636.618719999999</v>
          </cell>
        </row>
      </sheetData>
      <sheetData sheetId="23">
        <row r="8">
          <cell r="C8">
            <v>29912.020247</v>
          </cell>
          <cell r="D8">
            <v>1.05705637</v>
          </cell>
          <cell r="E8">
            <v>0.47810692500000007</v>
          </cell>
          <cell r="F8">
            <v>87.05</v>
          </cell>
          <cell r="G8">
            <v>42.39</v>
          </cell>
          <cell r="H8">
            <v>0.69</v>
          </cell>
          <cell r="I8">
            <v>106.88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2120.6231870000001</v>
          </cell>
          <cell r="D11">
            <v>4.5026709999999998E-2</v>
          </cell>
          <cell r="E11">
            <v>5.7866410000000004E-3</v>
          </cell>
          <cell r="F11">
            <v>1.97</v>
          </cell>
          <cell r="G11">
            <v>1.17</v>
          </cell>
          <cell r="H11">
            <v>0.08</v>
          </cell>
          <cell r="I11">
            <v>12.1</v>
          </cell>
        </row>
        <row r="13">
          <cell r="C13">
            <v>891.68269000000009</v>
          </cell>
          <cell r="D13">
            <v>1.3055779999999999E-2</v>
          </cell>
          <cell r="E13">
            <v>2.2765490000000001E-3</v>
          </cell>
          <cell r="F13">
            <v>0</v>
          </cell>
          <cell r="G13">
            <v>0</v>
          </cell>
          <cell r="H13">
            <v>0</v>
          </cell>
          <cell r="I13">
            <v>3.93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258.46894299999997</v>
          </cell>
          <cell r="D16">
            <v>3.3481700000000001E-3</v>
          </cell>
          <cell r="E16">
            <v>3.3481700000000006E-4</v>
          </cell>
          <cell r="F16">
            <v>1.46</v>
          </cell>
          <cell r="G16">
            <v>0.19</v>
          </cell>
          <cell r="H16">
            <v>7.0000000000000007E-2</v>
          </cell>
          <cell r="I16">
            <v>0.96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817.059258</v>
          </cell>
          <cell r="D18">
            <v>1.3808519999999999E-2</v>
          </cell>
          <cell r="E18">
            <v>1.3932179999999999E-3</v>
          </cell>
          <cell r="F18">
            <v>3.99</v>
          </cell>
          <cell r="G18">
            <v>0.64</v>
          </cell>
          <cell r="H18">
            <v>0.32</v>
          </cell>
          <cell r="I18">
            <v>3.93</v>
          </cell>
        </row>
        <row r="19">
          <cell r="C19">
            <v>1048.591459</v>
          </cell>
          <cell r="D19">
            <v>6.0750804500000006</v>
          </cell>
          <cell r="E19">
            <v>0.81215038699999997</v>
          </cell>
          <cell r="F19">
            <v>19.55</v>
          </cell>
          <cell r="G19">
            <v>115.31</v>
          </cell>
          <cell r="H19">
            <v>60.49</v>
          </cell>
          <cell r="I19">
            <v>19.690000000000001</v>
          </cell>
        </row>
        <row r="20">
          <cell r="C20">
            <v>283.89739099999997</v>
          </cell>
          <cell r="D20">
            <v>2.9897139999999999E-2</v>
          </cell>
          <cell r="E20">
            <v>4.4819829999999993E-3</v>
          </cell>
          <cell r="F20">
            <v>0.52</v>
          </cell>
          <cell r="G20">
            <v>2.73</v>
          </cell>
          <cell r="H20">
            <v>0.27</v>
          </cell>
          <cell r="I20">
            <v>0.91</v>
          </cell>
        </row>
        <row r="21">
          <cell r="C21">
            <v>1047.744095</v>
          </cell>
          <cell r="D21">
            <v>9.701709E-2</v>
          </cell>
          <cell r="E21">
            <v>1.4573071E-2</v>
          </cell>
          <cell r="F21">
            <v>1.71</v>
          </cell>
          <cell r="G21">
            <v>8.86</v>
          </cell>
          <cell r="H21">
            <v>0.86</v>
          </cell>
          <cell r="I21">
            <v>3.22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5904.4964689999997</v>
          </cell>
          <cell r="D24">
            <v>0.23255292</v>
          </cell>
          <cell r="E24">
            <v>4.550478799999999E-2</v>
          </cell>
          <cell r="F24">
            <v>34.86</v>
          </cell>
          <cell r="G24">
            <v>5.3</v>
          </cell>
          <cell r="H24">
            <v>1.87</v>
          </cell>
          <cell r="I24">
            <v>34.58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4716.0121909999998</v>
          </cell>
          <cell r="D28">
            <v>1.03477481</v>
          </cell>
          <cell r="E28">
            <v>0.14715545899999999</v>
          </cell>
          <cell r="F28">
            <v>25.75</v>
          </cell>
          <cell r="G28">
            <v>21.81</v>
          </cell>
          <cell r="H28">
            <v>10.1</v>
          </cell>
          <cell r="I28">
            <v>32.909999999999997</v>
          </cell>
        </row>
        <row r="32">
          <cell r="C32">
            <v>1312.2307189999997</v>
          </cell>
          <cell r="D32">
            <v>9.1875749999999999E-3</v>
          </cell>
          <cell r="E32">
            <v>3.67503E-2</v>
          </cell>
          <cell r="F32">
            <v>4.16</v>
          </cell>
          <cell r="G32">
            <v>21.28</v>
          </cell>
          <cell r="H32">
            <v>0.64</v>
          </cell>
          <cell r="I32">
            <v>5.82</v>
          </cell>
        </row>
        <row r="35">
          <cell r="C35">
            <v>6137.4617091727087</v>
          </cell>
          <cell r="D35">
            <v>2.0408243185538071</v>
          </cell>
          <cell r="E35">
            <v>0.67318959871909267</v>
          </cell>
          <cell r="F35">
            <v>29.617638380573187</v>
          </cell>
          <cell r="G35">
            <v>245.77774072816601</v>
          </cell>
          <cell r="H35">
            <v>44.165750484852886</v>
          </cell>
          <cell r="I35">
            <v>55.16</v>
          </cell>
        </row>
        <row r="36">
          <cell r="C36">
            <v>455.88691481967544</v>
          </cell>
          <cell r="D36">
            <v>0.20513723710822759</v>
          </cell>
          <cell r="E36">
            <v>2.123321417645041E-2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4311.2302292258892</v>
          </cell>
          <cell r="D38">
            <v>0.73601032092411411</v>
          </cell>
          <cell r="E38">
            <v>0.33068515513252245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391.71353243183444</v>
          </cell>
          <cell r="D39">
            <v>0.17178545893179406</v>
          </cell>
          <cell r="E39">
            <v>1.8312510069120339E-2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9823.1933803963529</v>
          </cell>
          <cell r="D40">
            <v>0.6241784580777473</v>
          </cell>
          <cell r="E40">
            <v>0.5153768080368486</v>
          </cell>
          <cell r="F40">
            <v>4.8899999999999997</v>
          </cell>
          <cell r="G40">
            <v>19.41</v>
          </cell>
          <cell r="H40">
            <v>85.15</v>
          </cell>
          <cell r="I40">
            <v>32.92</v>
          </cell>
        </row>
        <row r="41">
          <cell r="C41">
            <v>76.445384796875885</v>
          </cell>
          <cell r="D41">
            <v>4.1918081728188304E-3</v>
          </cell>
          <cell r="E41">
            <v>6.2876853882311082E-3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147.77292299999999</v>
          </cell>
          <cell r="D44">
            <v>4.3864854999999996E-3</v>
          </cell>
          <cell r="E44">
            <v>2.4455861999999998E-2</v>
          </cell>
          <cell r="F44">
            <v>1.02</v>
          </cell>
          <cell r="G44">
            <v>0.21</v>
          </cell>
          <cell r="H44">
            <v>0.09</v>
          </cell>
          <cell r="I44">
            <v>2.14</v>
          </cell>
        </row>
        <row r="47">
          <cell r="C47">
            <v>880.31609100000003</v>
          </cell>
          <cell r="D47">
            <v>8.0935819999999992E-2</v>
          </cell>
          <cell r="E47">
            <v>2.3124519999999999E-2</v>
          </cell>
          <cell r="F47">
            <v>21.06</v>
          </cell>
          <cell r="G47">
            <v>6.15</v>
          </cell>
          <cell r="H47">
            <v>2.0499999999999998</v>
          </cell>
          <cell r="I47">
            <v>14.23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698.32262439971839</v>
          </cell>
          <cell r="D50">
            <v>0.95781575487433368</v>
          </cell>
          <cell r="E50">
            <v>4.495395827911286E-2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1412.3689779999997</v>
          </cell>
          <cell r="D52">
            <v>0.19697864999999998</v>
          </cell>
          <cell r="E52">
            <v>9.040964999999998E-3</v>
          </cell>
          <cell r="F52">
            <v>5.09</v>
          </cell>
          <cell r="G52">
            <v>1.63</v>
          </cell>
          <cell r="H52">
            <v>0.46</v>
          </cell>
          <cell r="I52">
            <v>7.77</v>
          </cell>
        </row>
        <row r="53">
          <cell r="C53">
            <v>3646.4459189999998</v>
          </cell>
          <cell r="D53">
            <v>20.980390400000001</v>
          </cell>
          <cell r="E53">
            <v>0.28369470399999996</v>
          </cell>
          <cell r="F53">
            <v>6.46</v>
          </cell>
          <cell r="G53">
            <v>278.32</v>
          </cell>
          <cell r="H53">
            <v>41.39</v>
          </cell>
          <cell r="I53">
            <v>17.29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35.68289275693698</v>
          </cell>
          <cell r="D56">
            <v>4.8443697142390623E-3</v>
          </cell>
          <cell r="E56">
            <v>2.9066218285434372E-4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687.17099599999995</v>
          </cell>
          <cell r="D57">
            <v>0.11980985</v>
          </cell>
          <cell r="E57">
            <v>5.560695E-3</v>
          </cell>
          <cell r="F57">
            <v>2.81</v>
          </cell>
          <cell r="G57">
            <v>0.94</v>
          </cell>
          <cell r="H57">
            <v>0.19</v>
          </cell>
          <cell r="I57">
            <v>4.2699999999999996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1.7404147800000001</v>
          </cell>
          <cell r="H69">
            <v>0.12</v>
          </cell>
        </row>
        <row r="70">
          <cell r="C70">
            <v>0</v>
          </cell>
          <cell r="D70">
            <v>0.24172427500000002</v>
          </cell>
          <cell r="H70">
            <v>0.12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3">
          <cell r="C73">
            <v>0</v>
          </cell>
        </row>
        <row r="74">
          <cell r="C74">
            <v>0</v>
          </cell>
          <cell r="D74">
            <v>2.2175373239999998</v>
          </cell>
          <cell r="H74">
            <v>0.55000000000000004</v>
          </cell>
        </row>
        <row r="75">
          <cell r="C75">
            <v>0</v>
          </cell>
          <cell r="D75">
            <v>0.18479477700000005</v>
          </cell>
          <cell r="H75">
            <v>0.55000000000000004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8.9876242657676707E-4</v>
          </cell>
          <cell r="D80">
            <v>4.3266005186369952E-3</v>
          </cell>
          <cell r="F80">
            <v>0.01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0.83605807123420195</v>
          </cell>
          <cell r="D84">
            <v>12.540871068513029</v>
          </cell>
          <cell r="E84">
            <v>0</v>
          </cell>
          <cell r="F84">
            <v>0</v>
          </cell>
          <cell r="G84">
            <v>0</v>
          </cell>
          <cell r="H84">
            <v>0.08</v>
          </cell>
          <cell r="I84">
            <v>0</v>
          </cell>
        </row>
        <row r="85">
          <cell r="C85">
            <v>5.4330363327821903E-3</v>
          </cell>
          <cell r="D85">
            <v>5.9874277953109858E-2</v>
          </cell>
          <cell r="E85">
            <v>0</v>
          </cell>
          <cell r="F85">
            <v>0</v>
          </cell>
          <cell r="G85">
            <v>0</v>
          </cell>
          <cell r="H85">
            <v>2.2200000000000002</v>
          </cell>
          <cell r="I85">
            <v>0</v>
          </cell>
        </row>
        <row r="86">
          <cell r="C86">
            <v>0</v>
          </cell>
          <cell r="D86">
            <v>0.24171467766255464</v>
          </cell>
          <cell r="F86">
            <v>1</v>
          </cell>
          <cell r="G86">
            <v>2.66</v>
          </cell>
          <cell r="H86">
            <v>2.2200000000000002</v>
          </cell>
          <cell r="I86">
            <v>0</v>
          </cell>
        </row>
        <row r="87">
          <cell r="H87">
            <v>0</v>
          </cell>
        </row>
        <row r="90">
          <cell r="C90">
            <v>5.0198200000000004E-3</v>
          </cell>
          <cell r="D90">
            <v>0.37841720000000001</v>
          </cell>
          <cell r="F90">
            <v>0.97</v>
          </cell>
          <cell r="G90">
            <v>11.58</v>
          </cell>
          <cell r="H90">
            <v>0.1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0.1</v>
          </cell>
          <cell r="I93">
            <v>0</v>
          </cell>
        </row>
        <row r="94">
          <cell r="C94">
            <v>9.3638893251337271E-2</v>
          </cell>
          <cell r="D94">
            <v>11.767609368389705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C95">
            <v>9.780469736478041E-2</v>
          </cell>
          <cell r="D95">
            <v>1.2225587170597552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4.3034066840503381E-3</v>
          </cell>
          <cell r="D96">
            <v>3.0955186715952996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0.46701742991682643</v>
          </cell>
          <cell r="D97">
            <v>8.8024227628302363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1374.53459</v>
          </cell>
          <cell r="D115">
            <v>9.61213E-3</v>
          </cell>
          <cell r="E115">
            <v>3.844852E-2</v>
          </cell>
          <cell r="F115">
            <v>0.87086498183027106</v>
          </cell>
          <cell r="G115">
            <v>4.4849546564258969</v>
          </cell>
          <cell r="H115">
            <v>0.34834599273210842</v>
          </cell>
          <cell r="I115">
            <v>6.11</v>
          </cell>
        </row>
        <row r="116">
          <cell r="C116">
            <v>1222.098465</v>
          </cell>
          <cell r="D116">
            <v>0.11094726999999999</v>
          </cell>
          <cell r="E116">
            <v>3.169922E-2</v>
          </cell>
          <cell r="F116">
            <v>2.8</v>
          </cell>
          <cell r="G116">
            <v>29.97</v>
          </cell>
          <cell r="H116">
            <v>1.02</v>
          </cell>
          <cell r="I116">
            <v>25.21</v>
          </cell>
        </row>
        <row r="119">
          <cell r="C119">
            <v>35893.225886</v>
          </cell>
        </row>
      </sheetData>
      <sheetData sheetId="24">
        <row r="8">
          <cell r="C8">
            <v>28109.242669000003</v>
          </cell>
          <cell r="D8">
            <v>1.0874116700000001</v>
          </cell>
          <cell r="E8">
            <v>0.46626393700000002</v>
          </cell>
          <cell r="F8">
            <v>82.7</v>
          </cell>
          <cell r="G8">
            <v>40.74</v>
          </cell>
          <cell r="H8">
            <v>0.67</v>
          </cell>
          <cell r="I8">
            <v>97.52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1029.105035</v>
          </cell>
          <cell r="D11">
            <v>2.0738369999999999E-2</v>
          </cell>
          <cell r="E11">
            <v>2.5126320000000008E-3</v>
          </cell>
          <cell r="F11">
            <v>1.01</v>
          </cell>
          <cell r="G11">
            <v>0.62</v>
          </cell>
          <cell r="H11">
            <v>0.04</v>
          </cell>
          <cell r="I11">
            <v>5.13</v>
          </cell>
        </row>
        <row r="13">
          <cell r="C13">
            <v>799.91207400000008</v>
          </cell>
          <cell r="D13">
            <v>1.2043970000000001E-2</v>
          </cell>
          <cell r="E13">
            <v>2.108684E-3</v>
          </cell>
          <cell r="F13">
            <v>0</v>
          </cell>
          <cell r="G13">
            <v>0</v>
          </cell>
          <cell r="H13">
            <v>0</v>
          </cell>
          <cell r="I13">
            <v>1.73</v>
          </cell>
        </row>
        <row r="14">
          <cell r="C14">
            <v>89.975034000000008</v>
          </cell>
          <cell r="D14">
            <v>3.6426899999999996E-3</v>
          </cell>
          <cell r="E14">
            <v>7.285350000000001E-4</v>
          </cell>
          <cell r="F14">
            <v>0</v>
          </cell>
          <cell r="G14">
            <v>0</v>
          </cell>
          <cell r="H14">
            <v>0</v>
          </cell>
          <cell r="I14">
            <v>0.35</v>
          </cell>
        </row>
        <row r="16">
          <cell r="C16">
            <v>271.007589</v>
          </cell>
          <cell r="D16">
            <v>3.96963E-3</v>
          </cell>
          <cell r="E16">
            <v>3.9857100000000002E-4</v>
          </cell>
          <cell r="F16">
            <v>1.25</v>
          </cell>
          <cell r="G16">
            <v>0.19</v>
          </cell>
          <cell r="H16">
            <v>0.09</v>
          </cell>
          <cell r="I16">
            <v>1.1399999999999999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533.27518300000008</v>
          </cell>
          <cell r="D18">
            <v>9.2037300000000002E-3</v>
          </cell>
          <cell r="E18">
            <v>9.4558000000000012E-4</v>
          </cell>
          <cell r="F18">
            <v>4.8899999999999997</v>
          </cell>
          <cell r="G18">
            <v>0.98</v>
          </cell>
          <cell r="H18">
            <v>0.55000000000000004</v>
          </cell>
          <cell r="I18">
            <v>6.69</v>
          </cell>
        </row>
        <row r="19">
          <cell r="C19">
            <v>1322.1903689999997</v>
          </cell>
          <cell r="D19">
            <v>6.9739965599999998</v>
          </cell>
          <cell r="E19">
            <v>0.93267186400000002</v>
          </cell>
          <cell r="F19">
            <v>22.5</v>
          </cell>
          <cell r="G19">
            <v>132.29</v>
          </cell>
          <cell r="H19">
            <v>69.39</v>
          </cell>
          <cell r="I19">
            <v>25.4</v>
          </cell>
        </row>
        <row r="20">
          <cell r="C20">
            <v>290.16762600000004</v>
          </cell>
          <cell r="D20">
            <v>3.0834649999999998E-2</v>
          </cell>
          <cell r="E20">
            <v>4.6199570000000009E-3</v>
          </cell>
          <cell r="F20">
            <v>0.54</v>
          </cell>
          <cell r="G20">
            <v>2.81</v>
          </cell>
          <cell r="H20">
            <v>0.27</v>
          </cell>
          <cell r="I20">
            <v>0.92</v>
          </cell>
        </row>
        <row r="21">
          <cell r="C21">
            <v>886.70968500000004</v>
          </cell>
          <cell r="D21">
            <v>8.3760039999999994E-2</v>
          </cell>
          <cell r="E21">
            <v>1.2562742000000002E-2</v>
          </cell>
          <cell r="F21">
            <v>1.55</v>
          </cell>
          <cell r="G21">
            <v>7.44</v>
          </cell>
          <cell r="H21">
            <v>0.75</v>
          </cell>
          <cell r="I21">
            <v>2.64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7124.9328300000006</v>
          </cell>
          <cell r="D24">
            <v>0.28849631000000003</v>
          </cell>
          <cell r="E24">
            <v>5.6671249999999999E-2</v>
          </cell>
          <cell r="F24">
            <v>45.11</v>
          </cell>
          <cell r="G24">
            <v>6.96</v>
          </cell>
          <cell r="H24">
            <v>2.36</v>
          </cell>
          <cell r="I24">
            <v>35.590000000000003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5570.5483409999997</v>
          </cell>
          <cell r="D28">
            <v>1.0181498600000001</v>
          </cell>
          <cell r="E28">
            <v>0.14506273</v>
          </cell>
          <cell r="F28">
            <v>30.89</v>
          </cell>
          <cell r="G28">
            <v>25.33</v>
          </cell>
          <cell r="H28">
            <v>10.09</v>
          </cell>
          <cell r="I28">
            <v>33.32</v>
          </cell>
        </row>
        <row r="32">
          <cell r="C32">
            <v>1265.5653376022044</v>
          </cell>
          <cell r="D32">
            <v>8.8500950370612817E-3</v>
          </cell>
          <cell r="E32">
            <v>3.5400380148245127E-2</v>
          </cell>
          <cell r="F32">
            <v>4.08</v>
          </cell>
          <cell r="G32">
            <v>4.47</v>
          </cell>
          <cell r="H32">
            <v>0.37</v>
          </cell>
          <cell r="I32">
            <v>5.55</v>
          </cell>
        </row>
        <row r="35">
          <cell r="C35">
            <v>6654.2791971140214</v>
          </cell>
          <cell r="D35">
            <v>2.2355792182966243</v>
          </cell>
          <cell r="E35">
            <v>0.73454559453800627</v>
          </cell>
          <cell r="F35">
            <v>31.625697719626604</v>
          </cell>
          <cell r="G35">
            <v>263.26015059428971</v>
          </cell>
          <cell r="H35">
            <v>43.224004687432782</v>
          </cell>
          <cell r="I35">
            <v>55.21</v>
          </cell>
        </row>
        <row r="36">
          <cell r="C36">
            <v>403.98989645599846</v>
          </cell>
          <cell r="D36">
            <v>0.18344860804755264</v>
          </cell>
          <cell r="E36">
            <v>1.8790722155252928E-2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4137.7469862740063</v>
          </cell>
          <cell r="D38">
            <v>0.74883628753604725</v>
          </cell>
          <cell r="E38">
            <v>0.32603021874757021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361.65674367830758</v>
          </cell>
          <cell r="D39">
            <v>0.1608954756632352</v>
          </cell>
          <cell r="E39">
            <v>1.6872439337414499E-2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8328.6853024922202</v>
          </cell>
          <cell r="D40">
            <v>0.58467667169053317</v>
          </cell>
          <cell r="E40">
            <v>0.43612169679917279</v>
          </cell>
          <cell r="F40">
            <v>4.18</v>
          </cell>
          <cell r="G40">
            <v>16.61</v>
          </cell>
          <cell r="H40">
            <v>72.81</v>
          </cell>
          <cell r="I40">
            <v>28.75</v>
          </cell>
        </row>
        <row r="41">
          <cell r="C41">
            <v>87.44988883802985</v>
          </cell>
          <cell r="D41">
            <v>4.7951953424654583E-3</v>
          </cell>
          <cell r="E41">
            <v>7.1923550220331627E-3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195.41126277570206</v>
          </cell>
          <cell r="D44">
            <v>3.5303725963043804E-3</v>
          </cell>
          <cell r="E44">
            <v>1.313637108772431E-2</v>
          </cell>
          <cell r="F44">
            <v>0.53</v>
          </cell>
          <cell r="G44">
            <v>0.11</v>
          </cell>
          <cell r="H44">
            <v>0.05</v>
          </cell>
          <cell r="I44">
            <v>3.74</v>
          </cell>
        </row>
        <row r="47">
          <cell r="C47">
            <v>789.16914843230836</v>
          </cell>
          <cell r="D47">
            <v>7.2543787749301925E-2</v>
          </cell>
          <cell r="E47">
            <v>2.0726796499800547E-2</v>
          </cell>
          <cell r="F47">
            <v>18.7</v>
          </cell>
          <cell r="G47">
            <v>5.37</v>
          </cell>
          <cell r="H47">
            <v>1.79</v>
          </cell>
          <cell r="I47">
            <v>14.05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712.33296590029647</v>
          </cell>
          <cell r="D50">
            <v>0.97592870202907589</v>
          </cell>
          <cell r="E50">
            <v>4.1291778134834714E-2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1472.219415</v>
          </cell>
          <cell r="D52">
            <v>1.1179355500000001</v>
          </cell>
          <cell r="E52">
            <v>2.0125026999999997E-2</v>
          </cell>
          <cell r="F52">
            <v>5.49</v>
          </cell>
          <cell r="G52">
            <v>3.55</v>
          </cell>
          <cell r="H52">
            <v>1.43</v>
          </cell>
          <cell r="I52">
            <v>8.5</v>
          </cell>
        </row>
        <row r="53">
          <cell r="C53">
            <v>3354.331385</v>
          </cell>
          <cell r="D53">
            <v>21.199484100000003</v>
          </cell>
          <cell r="E53">
            <v>0.28590452999999999</v>
          </cell>
          <cell r="F53">
            <v>6.28</v>
          </cell>
          <cell r="G53">
            <v>281.35000000000002</v>
          </cell>
          <cell r="H53">
            <v>41.88</v>
          </cell>
          <cell r="I53">
            <v>15.98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31.959211065022583</v>
          </cell>
          <cell r="D56">
            <v>4.3377285667547619E-3</v>
          </cell>
          <cell r="E56">
            <v>2.6026371400528572E-4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607.13747999999998</v>
          </cell>
          <cell r="D57">
            <v>0.10177269999999999</v>
          </cell>
          <cell r="E57">
            <v>5.0144339999999999E-3</v>
          </cell>
          <cell r="F57">
            <v>2.5099999999999998</v>
          </cell>
          <cell r="G57">
            <v>0.81</v>
          </cell>
          <cell r="H57">
            <v>0.18</v>
          </cell>
          <cell r="I57">
            <v>3.59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2.3486488200000002</v>
          </cell>
          <cell r="H69">
            <v>0.16</v>
          </cell>
        </row>
        <row r="70">
          <cell r="C70">
            <v>0</v>
          </cell>
          <cell r="D70">
            <v>0.32620122500000004</v>
          </cell>
          <cell r="H70">
            <v>0.16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3.194644152</v>
          </cell>
          <cell r="H74">
            <v>0.79</v>
          </cell>
        </row>
        <row r="75">
          <cell r="C75">
            <v>0</v>
          </cell>
          <cell r="D75">
            <v>0.26622034600000005</v>
          </cell>
          <cell r="H75">
            <v>0.79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8.5412620000000004E-4</v>
          </cell>
          <cell r="D80">
            <v>4.1117237999999997E-3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0.83559236775373602</v>
          </cell>
          <cell r="D84">
            <v>12.533885516306039</v>
          </cell>
          <cell r="F84">
            <v>0</v>
          </cell>
          <cell r="G84">
            <v>0</v>
          </cell>
          <cell r="H84">
            <v>0.08</v>
          </cell>
          <cell r="I84">
            <v>0</v>
          </cell>
        </row>
        <row r="85">
          <cell r="C85">
            <v>5.506998067313148E-3</v>
          </cell>
          <cell r="D85">
            <v>6.068936645610408E-2</v>
          </cell>
          <cell r="F85">
            <v>0</v>
          </cell>
          <cell r="G85">
            <v>0</v>
          </cell>
          <cell r="H85">
            <v>2.14</v>
          </cell>
          <cell r="I85">
            <v>0</v>
          </cell>
        </row>
        <row r="86">
          <cell r="C86">
            <v>0</v>
          </cell>
          <cell r="D86">
            <v>0.2450052201376054</v>
          </cell>
          <cell r="F86">
            <v>0.96</v>
          </cell>
          <cell r="G86">
            <v>2.56</v>
          </cell>
          <cell r="H86">
            <v>2.14</v>
          </cell>
          <cell r="I86">
            <v>0</v>
          </cell>
        </row>
        <row r="87">
          <cell r="H87">
            <v>0</v>
          </cell>
        </row>
        <row r="90">
          <cell r="C90">
            <v>4.1080000000000005E-3</v>
          </cell>
          <cell r="D90">
            <v>0.30968000000000001</v>
          </cell>
        </row>
        <row r="94">
          <cell r="C94">
            <v>7.6644310219879996E-2</v>
          </cell>
          <cell r="D94">
            <v>9.631898366807599</v>
          </cell>
        </row>
        <row r="95">
          <cell r="C95">
            <v>8.0985828992615208E-2</v>
          </cell>
          <cell r="D95">
            <v>1.0123228624076901</v>
          </cell>
        </row>
        <row r="96">
          <cell r="C96">
            <v>3.5633764756750688E-3</v>
          </cell>
          <cell r="D96">
            <v>2.5632014876162708</v>
          </cell>
        </row>
        <row r="97">
          <cell r="C97">
            <v>0.38670733343973757</v>
          </cell>
          <cell r="D97">
            <v>7.2887246093353673</v>
          </cell>
        </row>
        <row r="115">
          <cell r="C115">
            <v>1389.6154588588629</v>
          </cell>
          <cell r="D115">
            <v>9.7175906213906489E-3</v>
          </cell>
          <cell r="E115">
            <v>3.8870362485562596E-2</v>
          </cell>
          <cell r="F115">
            <v>0.88041977999999999</v>
          </cell>
          <cell r="G115">
            <v>4.5341618670000008</v>
          </cell>
          <cell r="H115">
            <v>0.35216791200000003</v>
          </cell>
          <cell r="I115">
            <v>6.11</v>
          </cell>
        </row>
        <row r="116">
          <cell r="C116">
            <v>1187.7850084188581</v>
          </cell>
          <cell r="D116">
            <v>0.107789796029664</v>
          </cell>
          <cell r="E116">
            <v>3.0797084579904002E-2</v>
          </cell>
          <cell r="F116">
            <v>2.72</v>
          </cell>
          <cell r="G116">
            <v>29.13</v>
          </cell>
          <cell r="H116">
            <v>1</v>
          </cell>
          <cell r="I116">
            <v>24.69</v>
          </cell>
        </row>
        <row r="119">
          <cell r="C119">
            <v>39703.688178000004</v>
          </cell>
        </row>
      </sheetData>
      <sheetData sheetId="25">
        <row r="8">
          <cell r="C8">
            <v>32543.765195999993</v>
          </cell>
          <cell r="D8">
            <v>1.45062343</v>
          </cell>
          <cell r="E8">
            <v>0.57753688299999995</v>
          </cell>
          <cell r="F8">
            <v>98.58</v>
          </cell>
          <cell r="G8">
            <v>49.18</v>
          </cell>
          <cell r="H8">
            <v>0.83</v>
          </cell>
          <cell r="I8">
            <v>109.96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929.71213299999988</v>
          </cell>
          <cell r="D11">
            <v>2.5903499999999999E-2</v>
          </cell>
          <cell r="E11">
            <v>4.2562620000000002E-3</v>
          </cell>
          <cell r="F11">
            <v>0.56000000000000005</v>
          </cell>
          <cell r="G11">
            <v>0.34</v>
          </cell>
          <cell r="H11">
            <v>0.02</v>
          </cell>
          <cell r="I11">
            <v>4.26</v>
          </cell>
        </row>
        <row r="13">
          <cell r="C13">
            <v>815.07812400000012</v>
          </cell>
          <cell r="D13">
            <v>1.1844479999999999E-2</v>
          </cell>
          <cell r="E13">
            <v>2.0627580000000005E-3</v>
          </cell>
          <cell r="F13">
            <v>0</v>
          </cell>
          <cell r="G13">
            <v>0</v>
          </cell>
          <cell r="H13">
            <v>0</v>
          </cell>
          <cell r="I13">
            <v>1.72</v>
          </cell>
        </row>
        <row r="14">
          <cell r="C14">
            <v>1.2195640000000001</v>
          </cell>
          <cell r="D14">
            <v>2.548E-5</v>
          </cell>
          <cell r="E14">
            <v>3.5589999999999997E-6</v>
          </cell>
          <cell r="F14">
            <v>0</v>
          </cell>
          <cell r="G14">
            <v>0</v>
          </cell>
          <cell r="H14">
            <v>0</v>
          </cell>
          <cell r="I14">
            <v>0.01</v>
          </cell>
        </row>
        <row r="16">
          <cell r="C16">
            <v>325.21011500000003</v>
          </cell>
          <cell r="D16">
            <v>4.1771400000000002E-3</v>
          </cell>
          <cell r="E16">
            <v>4.1858700000000005E-4</v>
          </cell>
          <cell r="F16">
            <v>1.28</v>
          </cell>
          <cell r="G16">
            <v>0.19</v>
          </cell>
          <cell r="H16">
            <v>0.09</v>
          </cell>
          <cell r="I16">
            <v>1.2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170.12897700000002</v>
          </cell>
          <cell r="D18">
            <v>3.0341500000000002E-3</v>
          </cell>
          <cell r="E18">
            <v>3.0698200000000002E-4</v>
          </cell>
          <cell r="F18">
            <v>3.71</v>
          </cell>
          <cell r="G18">
            <v>0.64</v>
          </cell>
          <cell r="H18">
            <v>0.34</v>
          </cell>
          <cell r="I18">
            <v>4.08</v>
          </cell>
        </row>
        <row r="19">
          <cell r="C19">
            <v>1051.3936939999999</v>
          </cell>
          <cell r="D19">
            <v>5.0017923699999995</v>
          </cell>
          <cell r="E19">
            <v>0.66888252000000004</v>
          </cell>
          <cell r="F19">
            <v>16.29</v>
          </cell>
          <cell r="G19">
            <v>94.75</v>
          </cell>
          <cell r="H19">
            <v>49.78</v>
          </cell>
          <cell r="I19">
            <v>19.21</v>
          </cell>
        </row>
        <row r="20">
          <cell r="C20">
            <v>291.86675900000006</v>
          </cell>
          <cell r="D20">
            <v>3.0200989999999994E-2</v>
          </cell>
          <cell r="E20">
            <v>4.5340060000000001E-3</v>
          </cell>
          <cell r="F20">
            <v>0.54</v>
          </cell>
          <cell r="G20">
            <v>2.8</v>
          </cell>
          <cell r="H20">
            <v>0.27</v>
          </cell>
          <cell r="I20">
            <v>0.92</v>
          </cell>
        </row>
        <row r="21">
          <cell r="C21">
            <v>904.77947300000005</v>
          </cell>
          <cell r="D21">
            <v>9.7916529999999988E-2</v>
          </cell>
          <cell r="E21">
            <v>1.4432028999999999E-2</v>
          </cell>
          <cell r="F21">
            <v>1.62</v>
          </cell>
          <cell r="G21">
            <v>7.84</v>
          </cell>
          <cell r="H21">
            <v>0.89</v>
          </cell>
          <cell r="I21">
            <v>2.5099999999999998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7797.1359740000007</v>
          </cell>
          <cell r="D24">
            <v>0.32000100999999997</v>
          </cell>
          <cell r="E24">
            <v>6.2075314999999999E-2</v>
          </cell>
          <cell r="F24">
            <v>47.53</v>
          </cell>
          <cell r="G24">
            <v>8.4</v>
          </cell>
          <cell r="H24">
            <v>2.64</v>
          </cell>
          <cell r="I24">
            <v>40.130000000000003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5292.3366989999995</v>
          </cell>
          <cell r="D28">
            <v>0.78030523000000007</v>
          </cell>
          <cell r="E28">
            <v>0.11240602099999999</v>
          </cell>
          <cell r="F28">
            <v>27.98</v>
          </cell>
          <cell r="G28">
            <v>20.18</v>
          </cell>
          <cell r="H28">
            <v>7.77</v>
          </cell>
          <cell r="I28">
            <v>30.85</v>
          </cell>
        </row>
        <row r="32">
          <cell r="C32">
            <v>1849.2374519566467</v>
          </cell>
          <cell r="D32">
            <v>1.2887755174812264E-2</v>
          </cell>
          <cell r="E32">
            <v>5.1551020699249057E-2</v>
          </cell>
          <cell r="F32">
            <v>5.34</v>
          </cell>
          <cell r="G32">
            <v>7.41</v>
          </cell>
          <cell r="H32">
            <v>0.51</v>
          </cell>
          <cell r="I32">
            <v>7.94</v>
          </cell>
        </row>
        <row r="35">
          <cell r="C35">
            <v>6994.9272241231683</v>
          </cell>
          <cell r="D35">
            <v>2.3229965791431697</v>
          </cell>
          <cell r="E35">
            <v>0.76663933917977323</v>
          </cell>
          <cell r="F35">
            <v>31.961477994080337</v>
          </cell>
          <cell r="G35">
            <v>265.60301315789195</v>
          </cell>
          <cell r="H35">
            <v>45.85698130921714</v>
          </cell>
          <cell r="I35">
            <v>57.84</v>
          </cell>
        </row>
        <row r="36">
          <cell r="C36">
            <v>347.75405411732623</v>
          </cell>
          <cell r="D36">
            <v>0.15695091997583727</v>
          </cell>
          <cell r="E36">
            <v>1.6189686198496873E-2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4582.9443414268317</v>
          </cell>
          <cell r="D38">
            <v>0.76389421032577176</v>
          </cell>
          <cell r="E38">
            <v>0.3477547572053179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328.26804540278192</v>
          </cell>
          <cell r="D39">
            <v>0.14520382537486473</v>
          </cell>
          <cell r="E39">
            <v>1.5327515218426664E-2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9324.1713399037671</v>
          </cell>
          <cell r="D40">
            <v>0.61641762780944476</v>
          </cell>
          <cell r="E40">
            <v>0.48883047533217139</v>
          </cell>
          <cell r="F40">
            <v>4.8</v>
          </cell>
          <cell r="G40">
            <v>19.04</v>
          </cell>
          <cell r="H40">
            <v>83.54</v>
          </cell>
          <cell r="I40">
            <v>32.159999999999997</v>
          </cell>
        </row>
        <row r="41">
          <cell r="C41">
            <v>88.912925343572823</v>
          </cell>
          <cell r="D41">
            <v>4.8752848397132587E-3</v>
          </cell>
          <cell r="E41">
            <v>7.3108795158719816E-3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101.09254408459616</v>
          </cell>
          <cell r="D44">
            <v>5.661728177477383E-3</v>
          </cell>
          <cell r="E44">
            <v>3.9018174909844126E-2</v>
          </cell>
          <cell r="F44">
            <v>1.65</v>
          </cell>
          <cell r="G44">
            <v>0.34</v>
          </cell>
          <cell r="H44">
            <v>0.15</v>
          </cell>
          <cell r="I44">
            <v>0.39</v>
          </cell>
        </row>
        <row r="47">
          <cell r="C47">
            <v>500.24251898031179</v>
          </cell>
          <cell r="D47">
            <v>4.6192190494407294E-2</v>
          </cell>
          <cell r="E47">
            <v>1.31977687126878E-2</v>
          </cell>
          <cell r="F47">
            <v>12.22</v>
          </cell>
          <cell r="G47">
            <v>1.34</v>
          </cell>
          <cell r="H47">
            <v>0.49</v>
          </cell>
          <cell r="I47">
            <v>6.84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698.74947137025902</v>
          </cell>
          <cell r="D50">
            <v>0.96347974449556928</v>
          </cell>
          <cell r="E50">
            <v>4.5103334770363115E-2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1607.995823</v>
          </cell>
          <cell r="D52">
            <v>0.33076490000000003</v>
          </cell>
          <cell r="E52">
            <v>1.0834841E-2</v>
          </cell>
          <cell r="F52">
            <v>5.96</v>
          </cell>
          <cell r="G52">
            <v>2.56</v>
          </cell>
          <cell r="H52">
            <v>0.84</v>
          </cell>
          <cell r="I52">
            <v>7.55</v>
          </cell>
        </row>
        <row r="53">
          <cell r="C53">
            <v>3562.5153499999997</v>
          </cell>
          <cell r="D53">
            <v>21.452757600000002</v>
          </cell>
          <cell r="E53">
            <v>0.29026553999999999</v>
          </cell>
          <cell r="F53">
            <v>6.47</v>
          </cell>
          <cell r="G53">
            <v>284.55</v>
          </cell>
          <cell r="H53">
            <v>42.34</v>
          </cell>
          <cell r="I53">
            <v>16.89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36.61600512183167</v>
          </cell>
          <cell r="D56">
            <v>4.9701245060662768E-3</v>
          </cell>
          <cell r="E56">
            <v>2.9820747036397665E-4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689.77949799999999</v>
          </cell>
          <cell r="D57">
            <v>9.2746849999999992E-2</v>
          </cell>
          <cell r="E57">
            <v>5.3172839999999994E-3</v>
          </cell>
          <cell r="F57">
            <v>2.81</v>
          </cell>
          <cell r="G57">
            <v>0.86</v>
          </cell>
          <cell r="H57">
            <v>0.19</v>
          </cell>
          <cell r="I57">
            <v>5.97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1.8936250200000002</v>
          </cell>
          <cell r="H69">
            <v>0.13</v>
          </cell>
        </row>
        <row r="70">
          <cell r="C70">
            <v>0</v>
          </cell>
          <cell r="D70">
            <v>0.26300347500000004</v>
          </cell>
          <cell r="H70">
            <v>0.13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2.4157860360000001</v>
          </cell>
          <cell r="H74">
            <v>0.6</v>
          </cell>
        </row>
        <row r="75">
          <cell r="C75">
            <v>0</v>
          </cell>
          <cell r="D75">
            <v>0.20131550300000003</v>
          </cell>
          <cell r="H75">
            <v>0.6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6.1746818790000006E-4</v>
          </cell>
          <cell r="D80">
            <v>2.9724631371E-3</v>
          </cell>
          <cell r="F80">
            <v>0</v>
          </cell>
          <cell r="G80">
            <v>0.02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0.57438901200000003</v>
          </cell>
          <cell r="D84">
            <v>8.6158351799999995</v>
          </cell>
          <cell r="F84">
            <v>0</v>
          </cell>
          <cell r="G84">
            <v>0</v>
          </cell>
          <cell r="H84">
            <v>0.06</v>
          </cell>
          <cell r="I84">
            <v>0</v>
          </cell>
        </row>
        <row r="85">
          <cell r="C85">
            <v>4.9131223760079997E-3</v>
          </cell>
          <cell r="D85">
            <v>5.4144613939680002E-2</v>
          </cell>
          <cell r="F85">
            <v>0</v>
          </cell>
          <cell r="G85">
            <v>0</v>
          </cell>
          <cell r="H85">
            <v>2.0099999999999998</v>
          </cell>
          <cell r="I85">
            <v>0</v>
          </cell>
        </row>
        <row r="86">
          <cell r="C86">
            <v>0</v>
          </cell>
          <cell r="D86">
            <v>0.21858381183056003</v>
          </cell>
          <cell r="F86">
            <v>0.9</v>
          </cell>
          <cell r="G86">
            <v>2.41</v>
          </cell>
          <cell r="H86">
            <v>2.0099999999999998</v>
          </cell>
          <cell r="I86">
            <v>0</v>
          </cell>
        </row>
        <row r="90">
          <cell r="C90">
            <v>4.1080000000000005E-3</v>
          </cell>
          <cell r="D90">
            <v>0.30968000000000001</v>
          </cell>
          <cell r="F90">
            <v>1.01</v>
          </cell>
          <cell r="G90">
            <v>12.08</v>
          </cell>
          <cell r="H90">
            <v>0.1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9.7628844960372593E-2</v>
          </cell>
          <cell r="D94">
            <v>12.269027010999402</v>
          </cell>
          <cell r="F94">
            <v>0</v>
          </cell>
          <cell r="G94">
            <v>0</v>
          </cell>
          <cell r="H94">
            <v>0.1</v>
          </cell>
          <cell r="I94">
            <v>0</v>
          </cell>
        </row>
        <row r="95">
          <cell r="C95">
            <v>8.8815742714059204E-2</v>
          </cell>
          <cell r="D95">
            <v>1.1101967839257401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3.9078926794186052E-3</v>
          </cell>
          <cell r="D96">
            <v>2.8110182568999735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0.42409517145963266</v>
          </cell>
          <cell r="D97">
            <v>7.9934168442653277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1400.6375769675792</v>
          </cell>
          <cell r="D115">
            <v>9.7946683704026507E-3</v>
          </cell>
          <cell r="E115">
            <v>3.9178673481610603E-2</v>
          </cell>
          <cell r="F115">
            <v>0.88740307220399994</v>
          </cell>
          <cell r="G115">
            <v>4.5701258218506009</v>
          </cell>
          <cell r="H115">
            <v>0.35496122888160003</v>
          </cell>
          <cell r="I115">
            <v>6.08</v>
          </cell>
        </row>
        <row r="116">
          <cell r="C116">
            <v>895.49027965737071</v>
          </cell>
          <cell r="D116">
            <v>8.1237577805583466E-2</v>
          </cell>
          <cell r="E116">
            <v>2.321073651588099E-2</v>
          </cell>
          <cell r="F116">
            <v>2.0499999999999998</v>
          </cell>
          <cell r="G116">
            <v>21.96</v>
          </cell>
          <cell r="H116">
            <v>0.75</v>
          </cell>
          <cell r="I116">
            <v>18.78</v>
          </cell>
        </row>
        <row r="119">
          <cell r="C119">
            <v>32672.453785999998</v>
          </cell>
        </row>
      </sheetData>
      <sheetData sheetId="26">
        <row r="8">
          <cell r="C8">
            <v>34353.508130999995</v>
          </cell>
          <cell r="D8">
            <v>1.6283873</v>
          </cell>
          <cell r="E8">
            <v>0.62213304700000005</v>
          </cell>
          <cell r="F8">
            <v>104.43</v>
          </cell>
          <cell r="G8">
            <v>52.26</v>
          </cell>
          <cell r="H8">
            <v>0.9</v>
          </cell>
          <cell r="I8">
            <v>116.42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365.78389100000004</v>
          </cell>
          <cell r="D11">
            <v>6.4779299999999998E-3</v>
          </cell>
          <cell r="E11">
            <v>6.5117100000000008E-4</v>
          </cell>
          <cell r="F11">
            <v>0.38</v>
          </cell>
          <cell r="G11">
            <v>0.23</v>
          </cell>
          <cell r="H11">
            <v>0.02</v>
          </cell>
          <cell r="I11">
            <v>1.86</v>
          </cell>
        </row>
        <row r="13">
          <cell r="C13">
            <v>764.41832299999999</v>
          </cell>
          <cell r="D13">
            <v>1.1694660000000001E-2</v>
          </cell>
          <cell r="E13">
            <v>2.0658390000000003E-3</v>
          </cell>
          <cell r="F13">
            <v>0</v>
          </cell>
          <cell r="G13">
            <v>0</v>
          </cell>
          <cell r="H13">
            <v>0</v>
          </cell>
          <cell r="I13">
            <v>1.64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6">
          <cell r="C16">
            <v>271.84402200000005</v>
          </cell>
          <cell r="D16">
            <v>4.1229000000000005E-3</v>
          </cell>
          <cell r="E16">
            <v>5.1172800000000003E-4</v>
          </cell>
          <cell r="F16">
            <v>1.44</v>
          </cell>
          <cell r="G16">
            <v>0.19</v>
          </cell>
          <cell r="H16">
            <v>7.0000000000000007E-2</v>
          </cell>
          <cell r="I16">
            <v>0.99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>
            <v>336.74743799999999</v>
          </cell>
          <cell r="D18">
            <v>6.3671200000000004E-3</v>
          </cell>
          <cell r="E18">
            <v>7.0183300000000001E-4</v>
          </cell>
          <cell r="F18">
            <v>0.53</v>
          </cell>
          <cell r="G18">
            <v>0.18</v>
          </cell>
          <cell r="H18">
            <v>0.14000000000000001</v>
          </cell>
          <cell r="I18">
            <v>1.7</v>
          </cell>
        </row>
        <row r="19">
          <cell r="C19">
            <v>1184.311085</v>
          </cell>
          <cell r="D19">
            <v>5.5341295099999988</v>
          </cell>
          <cell r="E19">
            <v>0.73968068600000003</v>
          </cell>
          <cell r="F19">
            <v>18.489999999999998</v>
          </cell>
          <cell r="G19">
            <v>105.22</v>
          </cell>
          <cell r="H19">
            <v>55.18</v>
          </cell>
          <cell r="I19">
            <v>17.71</v>
          </cell>
        </row>
        <row r="20">
          <cell r="C20">
            <v>325.925589</v>
          </cell>
          <cell r="D20">
            <v>3.4051729999999995E-2</v>
          </cell>
          <cell r="E20">
            <v>5.1060340000000006E-3</v>
          </cell>
          <cell r="F20">
            <v>0.6</v>
          </cell>
          <cell r="G20">
            <v>3.14</v>
          </cell>
          <cell r="H20">
            <v>0.3</v>
          </cell>
          <cell r="I20">
            <v>1.02</v>
          </cell>
        </row>
        <row r="21">
          <cell r="C21">
            <v>978.67980100000011</v>
          </cell>
          <cell r="D21">
            <v>0.10019439999999999</v>
          </cell>
          <cell r="E21">
            <v>1.4858697000000002E-2</v>
          </cell>
          <cell r="F21">
            <v>1.79</v>
          </cell>
          <cell r="G21">
            <v>8.34</v>
          </cell>
          <cell r="H21">
            <v>0.91</v>
          </cell>
          <cell r="I21">
            <v>2.77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>
            <v>7939.7129540000005</v>
          </cell>
          <cell r="D24">
            <v>0.33106069000000005</v>
          </cell>
          <cell r="E24">
            <v>6.3830442999999987E-2</v>
          </cell>
          <cell r="F24">
            <v>48.23</v>
          </cell>
          <cell r="G24">
            <v>9.41</v>
          </cell>
          <cell r="H24">
            <v>2.75</v>
          </cell>
          <cell r="I24">
            <v>40.08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>
            <v>4647.4493300000004</v>
          </cell>
          <cell r="D28">
            <v>0.71548814999999999</v>
          </cell>
          <cell r="E28">
            <v>0.10277908499999999</v>
          </cell>
          <cell r="F28">
            <v>26.9</v>
          </cell>
          <cell r="G28">
            <v>16.63</v>
          </cell>
          <cell r="H28">
            <v>7.2</v>
          </cell>
          <cell r="I28">
            <v>24.4</v>
          </cell>
        </row>
        <row r="32">
          <cell r="C32">
            <v>1660.3442736429117</v>
          </cell>
          <cell r="D32">
            <v>1.161190068925368E-2</v>
          </cell>
          <cell r="E32">
            <v>4.6447602757014719E-2</v>
          </cell>
          <cell r="F32">
            <v>5.35</v>
          </cell>
          <cell r="G32">
            <v>7.14</v>
          </cell>
          <cell r="H32">
            <v>0.51</v>
          </cell>
          <cell r="I32">
            <v>7.2</v>
          </cell>
        </row>
        <row r="35">
          <cell r="C35">
            <v>7655.4877682476326</v>
          </cell>
          <cell r="D35">
            <v>2.5338276672918014</v>
          </cell>
          <cell r="E35">
            <v>0.8372956375283257</v>
          </cell>
          <cell r="F35">
            <v>34.128688958170443</v>
          </cell>
          <cell r="G35">
            <v>283.66463197139853</v>
          </cell>
          <cell r="H35">
            <v>48.716993853800389</v>
          </cell>
          <cell r="I35">
            <v>61.53</v>
          </cell>
        </row>
        <row r="36">
          <cell r="C36">
            <v>313.50624093454513</v>
          </cell>
          <cell r="D36">
            <v>0.1414047406617007</v>
          </cell>
          <cell r="E36">
            <v>1.4596639204276474E-2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C38">
            <v>4989.925615952423</v>
          </cell>
          <cell r="D38">
            <v>0.81257390353050341</v>
          </cell>
          <cell r="E38">
            <v>0.37473156838344546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>
            <v>311.90357099625072</v>
          </cell>
          <cell r="D39">
            <v>0.13795615636700215</v>
          </cell>
          <cell r="E39">
            <v>1.4563563002633588E-2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9618.5991460970108</v>
          </cell>
          <cell r="D40">
            <v>0.63802570305097139</v>
          </cell>
          <cell r="E40">
            <v>0.50423352353910278</v>
          </cell>
          <cell r="F40">
            <v>5.05</v>
          </cell>
          <cell r="G40">
            <v>20.05</v>
          </cell>
          <cell r="H40">
            <v>88.01</v>
          </cell>
          <cell r="I40">
            <v>33.979999999999997</v>
          </cell>
        </row>
        <row r="41">
          <cell r="C41">
            <v>92.870612340693128</v>
          </cell>
          <cell r="D41">
            <v>5.0923741832709932E-3</v>
          </cell>
          <cell r="E41">
            <v>7.6373895518109759E-3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3">
          <cell r="C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>
            <v>137.43601751799252</v>
          </cell>
          <cell r="D44">
            <v>7.7956629317766282E-3</v>
          </cell>
          <cell r="E44">
            <v>5.2965823686603422E-2</v>
          </cell>
          <cell r="F44">
            <v>2.2400000000000002</v>
          </cell>
          <cell r="G44">
            <v>0.46</v>
          </cell>
          <cell r="H44">
            <v>0.2</v>
          </cell>
          <cell r="I44">
            <v>0.53</v>
          </cell>
        </row>
        <row r="47">
          <cell r="C47">
            <v>737.58346181115962</v>
          </cell>
          <cell r="D47">
            <v>6.7967448480888995E-2</v>
          </cell>
          <cell r="E47">
            <v>1.9419270994539713E-2</v>
          </cell>
          <cell r="F47">
            <v>18.010000000000002</v>
          </cell>
          <cell r="G47">
            <v>2.0099999999999998</v>
          </cell>
          <cell r="H47">
            <v>0.73</v>
          </cell>
          <cell r="I47">
            <v>10.73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>
            <v>713.54565430682658</v>
          </cell>
          <cell r="D50">
            <v>0.97947654960016872</v>
          </cell>
          <cell r="E50">
            <v>4.6807508722816235E-2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C52">
            <v>2171.9082399999998</v>
          </cell>
          <cell r="D52">
            <v>0.48716824999999997</v>
          </cell>
          <cell r="E52">
            <v>1.5596876999999999E-2</v>
          </cell>
          <cell r="F52">
            <v>8.42</v>
          </cell>
          <cell r="G52">
            <v>3.12</v>
          </cell>
          <cell r="H52">
            <v>0.95</v>
          </cell>
          <cell r="I52">
            <v>10.11</v>
          </cell>
        </row>
        <row r="53">
          <cell r="C53">
            <v>3671.9577469999999</v>
          </cell>
          <cell r="D53">
            <v>21.183087249999996</v>
          </cell>
          <cell r="E53">
            <v>0.28602076900000001</v>
          </cell>
          <cell r="F53">
            <v>6.53</v>
          </cell>
          <cell r="G53">
            <v>281.02</v>
          </cell>
          <cell r="H53">
            <v>41.8</v>
          </cell>
          <cell r="I53">
            <v>17.48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>
            <v>35.025651638673899</v>
          </cell>
          <cell r="D56">
            <v>4.7526921226271456E-3</v>
          </cell>
          <cell r="E56">
            <v>2.8516152735762873E-4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841.30506799999989</v>
          </cell>
          <cell r="D57">
            <v>0.13046065000000001</v>
          </cell>
          <cell r="E57">
            <v>6.7080789999999996E-3</v>
          </cell>
          <cell r="F57">
            <v>3.43</v>
          </cell>
          <cell r="G57">
            <v>1.1000000000000001</v>
          </cell>
          <cell r="H57">
            <v>0.23</v>
          </cell>
          <cell r="I57">
            <v>7.2</v>
          </cell>
        </row>
        <row r="59"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9">
          <cell r="C69">
            <v>0</v>
          </cell>
          <cell r="D69">
            <v>1.38553722</v>
          </cell>
          <cell r="H69">
            <v>0.09</v>
          </cell>
        </row>
        <row r="70">
          <cell r="C70">
            <v>0</v>
          </cell>
          <cell r="D70">
            <v>0.192435725</v>
          </cell>
          <cell r="H70">
            <v>0.09</v>
          </cell>
        </row>
        <row r="71">
          <cell r="H71">
            <v>0</v>
          </cell>
        </row>
        <row r="72">
          <cell r="C72">
            <v>0</v>
          </cell>
          <cell r="D72">
            <v>0</v>
          </cell>
          <cell r="H72">
            <v>0</v>
          </cell>
        </row>
        <row r="74">
          <cell r="C74">
            <v>0</v>
          </cell>
          <cell r="D74">
            <v>1.937868336</v>
          </cell>
          <cell r="H74">
            <v>0.48</v>
          </cell>
        </row>
        <row r="75">
          <cell r="C75">
            <v>0</v>
          </cell>
          <cell r="D75">
            <v>0.16148902800000003</v>
          </cell>
          <cell r="H75">
            <v>0.48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80">
          <cell r="C80">
            <v>5.1569453875000004E-4</v>
          </cell>
          <cell r="D80">
            <v>2.4825295237499998E-3</v>
          </cell>
          <cell r="F80">
            <v>0</v>
          </cell>
          <cell r="G80">
            <v>0.01</v>
          </cell>
          <cell r="H80">
            <v>0</v>
          </cell>
          <cell r="I80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0.47971585</v>
          </cell>
          <cell r="D84">
            <v>7.1957377499999993</v>
          </cell>
          <cell r="E84">
            <v>0</v>
          </cell>
          <cell r="F84">
            <v>0</v>
          </cell>
          <cell r="G84">
            <v>0</v>
          </cell>
          <cell r="H84">
            <v>0.05</v>
          </cell>
          <cell r="I84">
            <v>0</v>
          </cell>
        </row>
        <row r="85">
          <cell r="C85">
            <v>4.8741838629399997E-3</v>
          </cell>
          <cell r="D85">
            <v>5.3715495632400002E-2</v>
          </cell>
          <cell r="E85">
            <v>0</v>
          </cell>
          <cell r="F85">
            <v>0</v>
          </cell>
          <cell r="G85">
            <v>0</v>
          </cell>
          <cell r="H85">
            <v>1.99</v>
          </cell>
          <cell r="I85">
            <v>0</v>
          </cell>
        </row>
        <row r="86">
          <cell r="C86">
            <v>0</v>
          </cell>
          <cell r="D86">
            <v>0.21685144533080003</v>
          </cell>
          <cell r="F86">
            <v>0.9</v>
          </cell>
          <cell r="G86">
            <v>2.39</v>
          </cell>
          <cell r="H86">
            <v>1.99</v>
          </cell>
          <cell r="I86">
            <v>0</v>
          </cell>
        </row>
        <row r="90">
          <cell r="C90">
            <v>4.1080000000000005E-3</v>
          </cell>
          <cell r="D90">
            <v>0.30968000000000001</v>
          </cell>
          <cell r="F90">
            <v>1.2</v>
          </cell>
          <cell r="G90">
            <v>14.46</v>
          </cell>
          <cell r="H90">
            <v>0.12</v>
          </cell>
          <cell r="I90">
            <v>0</v>
          </cell>
        </row>
        <row r="91"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0.11685034652637039</v>
          </cell>
          <cell r="D94">
            <v>14.684595094396443</v>
          </cell>
          <cell r="F94">
            <v>0</v>
          </cell>
          <cell r="G94">
            <v>0</v>
          </cell>
          <cell r="H94">
            <v>0.12</v>
          </cell>
          <cell r="I94">
            <v>0</v>
          </cell>
        </row>
        <row r="95">
          <cell r="C95">
            <v>0.10344050138600021</v>
          </cell>
          <cell r="D95">
            <v>1.2930062673250025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C96">
            <v>4.5513820609840092E-3</v>
          </cell>
          <cell r="D96">
            <v>3.2738918688669063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C97">
            <v>0.49392839411815098</v>
          </cell>
          <cell r="D97">
            <v>9.3096451247400172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2">
          <cell r="C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C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C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6">
          <cell r="C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15">
          <cell r="C115">
            <v>1479.6896033059784</v>
          </cell>
          <cell r="D115">
            <v>1.034747974339845E-2</v>
          </cell>
          <cell r="E115">
            <v>4.1389918973593801E-2</v>
          </cell>
          <cell r="F115">
            <v>0.93748812788879987</v>
          </cell>
          <cell r="G115">
            <v>4.8280638586273206</v>
          </cell>
          <cell r="H115">
            <v>0.37499525115552002</v>
          </cell>
          <cell r="I115">
            <v>6.4</v>
          </cell>
        </row>
        <row r="116">
          <cell r="C116">
            <v>769.36612166310351</v>
          </cell>
          <cell r="D116">
            <v>6.9926490062775293E-2</v>
          </cell>
          <cell r="E116">
            <v>1.997899716079294E-2</v>
          </cell>
          <cell r="F116">
            <v>1.76</v>
          </cell>
          <cell r="G116">
            <v>18.87</v>
          </cell>
          <cell r="H116">
            <v>0.65</v>
          </cell>
          <cell r="I116">
            <v>15.51</v>
          </cell>
        </row>
        <row r="119">
          <cell r="C119">
            <v>35042.330526000005</v>
          </cell>
        </row>
      </sheetData>
      <sheetData sheetId="27"/>
      <sheetData sheetId="28">
        <row r="110">
          <cell r="B110">
            <v>2650.02113968</v>
          </cell>
        </row>
      </sheetData>
      <sheetData sheetId="29"/>
      <sheetData sheetId="30">
        <row r="104">
          <cell r="B104">
            <v>1272.3170108039146</v>
          </cell>
        </row>
      </sheetData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28635.662882199998</v>
          </cell>
        </row>
      </sheetData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29723.11240873333</v>
          </cell>
        </row>
      </sheetData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31636.889029166676</v>
          </cell>
        </row>
      </sheetData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34166.725324600004</v>
          </cell>
        </row>
      </sheetData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37470.241944666661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44432.965850533335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49040.52248333332</v>
          </cell>
        </row>
      </sheetData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49772.377169533342</v>
          </cell>
        </row>
      </sheetData>
      <sheetData sheetId="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54486.333150333339</v>
          </cell>
        </row>
      </sheetData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51006.30193633333</v>
          </cell>
        </row>
      </sheetData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47415.017533400001</v>
          </cell>
        </row>
      </sheetData>
      <sheetData sheetId="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48884.429507833338</v>
          </cell>
        </row>
      </sheetData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49269.317828866675</v>
          </cell>
        </row>
      </sheetData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53367.922978333343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55718.863945433332</v>
          </cell>
        </row>
      </sheetData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55449.836395433333</v>
          </cell>
        </row>
      </sheetData>
      <sheetData sheetId="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66079.523909666663</v>
          </cell>
        </row>
      </sheetData>
      <sheetData sheetId="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  <sheetName val="2008"/>
    </sheetNames>
    <sheetDataSet>
      <sheetData sheetId="0"/>
      <sheetData sheetId="1"/>
      <sheetData sheetId="2"/>
      <sheetData sheetId="3"/>
      <sheetData sheetId="4">
        <row r="76">
          <cell r="S76">
            <v>66079.523909666663</v>
          </cell>
        </row>
      </sheetData>
      <sheetData sheetId="5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66079.523909666663</v>
          </cell>
        </row>
      </sheetData>
      <sheetData sheetId="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  <sheetName val="2010"/>
    </sheetNames>
    <sheetDataSet>
      <sheetData sheetId="0"/>
      <sheetData sheetId="1"/>
      <sheetData sheetId="2"/>
      <sheetData sheetId="3"/>
      <sheetData sheetId="4">
        <row r="76">
          <cell r="S76">
            <v>66079.523909666663</v>
          </cell>
        </row>
      </sheetData>
      <sheetData sheetId="5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76091.863228333328</v>
          </cell>
        </row>
      </sheetData>
      <sheetData sheetId="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79668.106176999994</v>
          </cell>
        </row>
      </sheetData>
      <sheetData sheetId="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82255.109937000016</v>
          </cell>
        </row>
      </sheetData>
      <sheetData sheetId="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77590.74197599999</v>
          </cell>
        </row>
      </sheetData>
      <sheetData sheetId="5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80085.849778000003</v>
          </cell>
        </row>
      </sheetData>
      <sheetData sheetId="5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.1 1.A.1-1.A.2"/>
      <sheetName val="Table 1.1 1.A.3-1.A.5"/>
      <sheetName val="Table 1.3 1.B"/>
      <sheetName val="Table 1.4b 1.C - Overview"/>
      <sheetName val="Table 1.5 - Reference Approach"/>
      <sheetName val="Calc_Helper"/>
    </sheetNames>
    <sheetDataSet>
      <sheetData sheetId="0"/>
      <sheetData sheetId="1"/>
      <sheetData sheetId="2"/>
      <sheetData sheetId="3"/>
      <sheetData sheetId="4">
        <row r="76">
          <cell r="S76">
            <v>84569.959752666677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caceres@minenergia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3"/>
  <sheetViews>
    <sheetView showGridLines="0" zoomScale="85" zoomScaleNormal="85" workbookViewId="0">
      <selection activeCell="F35" sqref="F35"/>
    </sheetView>
  </sheetViews>
  <sheetFormatPr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3" t="s">
        <v>264</v>
      </c>
      <c r="C3" s="44" t="s">
        <v>265</v>
      </c>
    </row>
    <row r="4" spans="2:14" x14ac:dyDescent="0.25">
      <c r="B4" s="45" t="s">
        <v>266</v>
      </c>
      <c r="C4" s="46" t="s">
        <v>312</v>
      </c>
    </row>
    <row r="5" spans="2:14" x14ac:dyDescent="0.25">
      <c r="B5" s="45" t="s">
        <v>267</v>
      </c>
      <c r="C5" s="46" t="s">
        <v>313</v>
      </c>
    </row>
    <row r="6" spans="2:14" x14ac:dyDescent="0.25">
      <c r="B6" s="45" t="s">
        <v>268</v>
      </c>
      <c r="C6" s="46" t="s">
        <v>269</v>
      </c>
    </row>
    <row r="7" spans="2:14" x14ac:dyDescent="0.25">
      <c r="B7" s="45" t="s">
        <v>270</v>
      </c>
      <c r="C7" s="46" t="s">
        <v>314</v>
      </c>
    </row>
    <row r="8" spans="2:14" x14ac:dyDescent="0.25">
      <c r="B8" s="45" t="s">
        <v>271</v>
      </c>
      <c r="C8" s="46"/>
    </row>
    <row r="9" spans="2:14" ht="15" x14ac:dyDescent="0.25">
      <c r="B9" s="45" t="s">
        <v>272</v>
      </c>
      <c r="C9" s="71" t="s">
        <v>315</v>
      </c>
    </row>
    <row r="10" spans="2:14" ht="14.45" thickBot="1" x14ac:dyDescent="0.35">
      <c r="B10" s="47" t="s">
        <v>273</v>
      </c>
      <c r="C10" s="48"/>
    </row>
    <row r="13" spans="2:14" ht="13.9" x14ac:dyDescent="0.3">
      <c r="H13" s="49"/>
      <c r="I13" s="49"/>
      <c r="J13" s="49"/>
      <c r="K13" s="49"/>
      <c r="L13" s="49"/>
      <c r="M13" s="49"/>
      <c r="N13" s="49"/>
    </row>
  </sheetData>
  <hyperlinks>
    <hyperlink ref="C9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17"/>
  <sheetViews>
    <sheetView showGridLines="0" zoomScale="85" zoomScaleNormal="85" workbookViewId="0"/>
  </sheetViews>
  <sheetFormatPr defaultColWidth="11.42578125" defaultRowHeight="12.75" x14ac:dyDescent="0.25"/>
  <cols>
    <col min="1" max="1" width="4.28515625" style="50" customWidth="1"/>
    <col min="2" max="2" width="14.28515625" style="50" bestFit="1" customWidth="1"/>
    <col min="3" max="3" width="117" style="50" customWidth="1"/>
    <col min="4" max="10" width="10.42578125" style="50" customWidth="1"/>
    <col min="11" max="16384" width="11.42578125" style="50"/>
  </cols>
  <sheetData>
    <row r="1" spans="2:3" ht="14.45" thickBot="1" x14ac:dyDescent="0.35"/>
    <row r="2" spans="2:3" x14ac:dyDescent="0.25">
      <c r="B2" s="51" t="s">
        <v>274</v>
      </c>
      <c r="C2" s="52" t="s">
        <v>253</v>
      </c>
    </row>
    <row r="3" spans="2:3" x14ac:dyDescent="0.25">
      <c r="B3" s="53" t="s">
        <v>275</v>
      </c>
      <c r="C3" s="54" t="s">
        <v>300</v>
      </c>
    </row>
    <row r="4" spans="2:3" ht="13.5" thickBot="1" x14ac:dyDescent="0.3">
      <c r="B4" s="55" t="s">
        <v>276</v>
      </c>
      <c r="C4" s="56" t="s">
        <v>278</v>
      </c>
    </row>
    <row r="5" spans="2:3" ht="14.45" thickBot="1" x14ac:dyDescent="0.35"/>
    <row r="6" spans="2:3" ht="64.5" thickBot="1" x14ac:dyDescent="0.3">
      <c r="B6" s="57" t="s">
        <v>277</v>
      </c>
      <c r="C6" s="58" t="s">
        <v>287</v>
      </c>
    </row>
    <row r="8" spans="2:3" ht="13.5" thickBot="1" x14ac:dyDescent="0.3">
      <c r="B8" s="59" t="s">
        <v>0</v>
      </c>
    </row>
    <row r="9" spans="2:3" x14ac:dyDescent="0.25">
      <c r="B9" s="60" t="s">
        <v>1</v>
      </c>
      <c r="C9" s="61" t="s">
        <v>2</v>
      </c>
    </row>
    <row r="10" spans="2:3" x14ac:dyDescent="0.25">
      <c r="B10" s="62"/>
      <c r="C10" s="63" t="s">
        <v>3</v>
      </c>
    </row>
    <row r="11" spans="2:3" x14ac:dyDescent="0.25">
      <c r="B11" s="64"/>
      <c r="C11" s="63" t="s">
        <v>288</v>
      </c>
    </row>
    <row r="12" spans="2:3" x14ac:dyDescent="0.25">
      <c r="B12" s="65"/>
      <c r="C12" s="54" t="s">
        <v>4</v>
      </c>
    </row>
    <row r="13" spans="2:3" ht="13.9" x14ac:dyDescent="0.3">
      <c r="B13" s="66"/>
      <c r="C13" s="63" t="s">
        <v>5</v>
      </c>
    </row>
    <row r="14" spans="2:3" ht="13.5" thickBot="1" x14ac:dyDescent="0.3">
      <c r="B14" s="67"/>
      <c r="C14" s="68" t="s">
        <v>6</v>
      </c>
    </row>
    <row r="17" spans="8:14" ht="13.9" x14ac:dyDescent="0.3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8"/>
  <sheetViews>
    <sheetView showGridLines="0" zoomScale="85" zoomScaleNormal="85" workbookViewId="0">
      <selection activeCell="R12" sqref="R12"/>
    </sheetView>
  </sheetViews>
  <sheetFormatPr defaultColWidth="11.42578125" defaultRowHeight="12.75" x14ac:dyDescent="0.2"/>
  <cols>
    <col min="1" max="1" width="2.42578125" style="1" customWidth="1"/>
    <col min="2" max="3" width="14.28515625" style="1" customWidth="1"/>
    <col min="4" max="16384" width="11.42578125" style="1"/>
  </cols>
  <sheetData>
    <row r="2" spans="2:3" x14ac:dyDescent="0.2">
      <c r="B2" s="40" t="s">
        <v>279</v>
      </c>
      <c r="C2" s="40" t="s">
        <v>254</v>
      </c>
    </row>
    <row r="3" spans="2:3" x14ac:dyDescent="0.2">
      <c r="B3" s="6" t="s">
        <v>7</v>
      </c>
      <c r="C3" s="4">
        <v>1</v>
      </c>
    </row>
    <row r="4" spans="2:3" x14ac:dyDescent="0.2">
      <c r="B4" s="6" t="s">
        <v>8</v>
      </c>
      <c r="C4" s="4">
        <v>25</v>
      </c>
    </row>
    <row r="5" spans="2:3" x14ac:dyDescent="0.2">
      <c r="B5" s="6" t="s">
        <v>9</v>
      </c>
      <c r="C5" s="4">
        <v>298</v>
      </c>
    </row>
    <row r="6" spans="2:3" x14ac:dyDescent="0.2">
      <c r="B6" s="6" t="s">
        <v>249</v>
      </c>
      <c r="C6" s="4">
        <v>14800</v>
      </c>
    </row>
    <row r="7" spans="2:3" x14ac:dyDescent="0.2">
      <c r="B7" s="6" t="s">
        <v>10</v>
      </c>
      <c r="C7" s="4">
        <v>675</v>
      </c>
    </row>
    <row r="8" spans="2:3" x14ac:dyDescent="0.2">
      <c r="B8" s="6" t="s">
        <v>11</v>
      </c>
      <c r="C8" s="4">
        <v>3500</v>
      </c>
    </row>
    <row r="9" spans="2:3" x14ac:dyDescent="0.2">
      <c r="B9" s="6" t="s">
        <v>12</v>
      </c>
      <c r="C9" s="4">
        <v>1430</v>
      </c>
    </row>
    <row r="10" spans="2:3" x14ac:dyDescent="0.2">
      <c r="B10" s="6" t="s">
        <v>14</v>
      </c>
      <c r="C10" s="4">
        <v>4470</v>
      </c>
    </row>
    <row r="11" spans="2:3" x14ac:dyDescent="0.2">
      <c r="B11" s="6" t="s">
        <v>13</v>
      </c>
      <c r="C11" s="4">
        <v>124</v>
      </c>
    </row>
    <row r="12" spans="2:3" x14ac:dyDescent="0.2">
      <c r="B12" s="6" t="s">
        <v>15</v>
      </c>
      <c r="C12" s="4">
        <v>3220</v>
      </c>
    </row>
    <row r="13" spans="2:3" x14ac:dyDescent="0.2">
      <c r="B13" s="6" t="s">
        <v>16</v>
      </c>
      <c r="C13" s="4">
        <v>9810</v>
      </c>
    </row>
    <row r="14" spans="2:3" x14ac:dyDescent="0.2">
      <c r="B14" s="6" t="s">
        <v>252</v>
      </c>
      <c r="C14" s="4">
        <v>1030</v>
      </c>
    </row>
    <row r="15" spans="2:3" x14ac:dyDescent="0.2">
      <c r="B15" s="6" t="s">
        <v>250</v>
      </c>
      <c r="C15" s="4">
        <v>794</v>
      </c>
    </row>
    <row r="16" spans="2:3" x14ac:dyDescent="0.2">
      <c r="B16" s="6" t="s">
        <v>251</v>
      </c>
      <c r="C16" s="4">
        <v>1640</v>
      </c>
    </row>
    <row r="17" spans="2:3" x14ac:dyDescent="0.2">
      <c r="B17" s="6" t="s">
        <v>17</v>
      </c>
      <c r="C17" s="4">
        <v>7390</v>
      </c>
    </row>
    <row r="18" spans="2:3" x14ac:dyDescent="0.2">
      <c r="B18" s="6" t="s">
        <v>243</v>
      </c>
      <c r="C18" s="4">
        <v>22800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69"/>
  <sheetViews>
    <sheetView showGridLines="0" zoomScale="85" zoomScaleNormal="85" workbookViewId="0">
      <selection activeCell="D5" sqref="D5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21" t="s">
        <v>285</v>
      </c>
      <c r="R3" s="21" t="s">
        <v>19</v>
      </c>
      <c r="S3" s="2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30405.604626178592</v>
      </c>
      <c r="D4" s="26">
        <f t="shared" ref="D4:N4" si="1">+D6+D66+D101</f>
        <v>30405.604626178592</v>
      </c>
      <c r="E4" s="26">
        <f t="shared" si="1"/>
        <v>0</v>
      </c>
      <c r="F4" s="26">
        <f t="shared" si="1"/>
        <v>118.08841098360969</v>
      </c>
      <c r="G4" s="26">
        <f t="shared" si="1"/>
        <v>1.0803189172057053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123</v>
      </c>
      <c r="L4" s="26">
        <f t="shared" si="1"/>
        <v>608.5100000000001</v>
      </c>
      <c r="M4" s="26">
        <f t="shared" si="1"/>
        <v>99.33</v>
      </c>
      <c r="N4" s="26">
        <f t="shared" si="1"/>
        <v>255.16000000000003</v>
      </c>
      <c r="O4" s="31"/>
      <c r="P4" s="26">
        <f t="shared" ref="P4" si="2">+P6+P66+P101</f>
        <v>33679.749938096145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30051.895343433327</v>
      </c>
      <c r="D5" s="32">
        <f>+'[2]Table 1.5 - Reference Approach'!$S$76</f>
        <v>30051.895343433327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30051.895343433327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30403.040451665998</v>
      </c>
      <c r="D6" s="26">
        <f t="shared" ref="D6" si="5">+D7+D16+D30+D52+D59</f>
        <v>30403.040451665998</v>
      </c>
      <c r="E6" s="26">
        <f t="shared" ref="E6:N6" si="6">+E7+E16+E30+E52+E59</f>
        <v>0</v>
      </c>
      <c r="F6" s="26">
        <f t="shared" si="6"/>
        <v>28.002539458536489</v>
      </c>
      <c r="G6" s="26">
        <f t="shared" si="6"/>
        <v>1.0803189172057053</v>
      </c>
      <c r="H6" s="26">
        <f t="shared" si="6"/>
        <v>0</v>
      </c>
      <c r="I6" s="26">
        <f t="shared" si="6"/>
        <v>0</v>
      </c>
      <c r="J6" s="26">
        <f t="shared" si="6"/>
        <v>0</v>
      </c>
      <c r="K6" s="26">
        <f t="shared" si="6"/>
        <v>120.07000000000001</v>
      </c>
      <c r="L6" s="26">
        <f t="shared" si="6"/>
        <v>578.66000000000008</v>
      </c>
      <c r="M6" s="26">
        <f t="shared" si="6"/>
        <v>86.92</v>
      </c>
      <c r="N6" s="26">
        <f t="shared" si="6"/>
        <v>255.16000000000003</v>
      </c>
      <c r="O6" s="31"/>
      <c r="P6" s="26">
        <f t="shared" ref="P6" si="7">+P7+P16+P30+P52+P59</f>
        <v>31425.038975456719</v>
      </c>
      <c r="R6" s="11" t="s">
        <v>26</v>
      </c>
      <c r="S6" s="6" t="s">
        <v>27</v>
      </c>
      <c r="T6" s="26">
        <f t="shared" ref="T6:AE6" si="8">+T7+T16+T30+T52+T59</f>
        <v>0</v>
      </c>
      <c r="U6" s="26">
        <f t="shared" si="8"/>
        <v>0</v>
      </c>
      <c r="V6" s="26">
        <f t="shared" si="8"/>
        <v>0</v>
      </c>
      <c r="W6" s="26">
        <f t="shared" si="8"/>
        <v>0</v>
      </c>
      <c r="X6" s="26">
        <f t="shared" si="8"/>
        <v>0</v>
      </c>
      <c r="Y6" s="26">
        <f t="shared" si="8"/>
        <v>0</v>
      </c>
      <c r="Z6" s="26">
        <f t="shared" si="8"/>
        <v>0</v>
      </c>
      <c r="AA6" s="26">
        <f t="shared" ref="AA6:AD6" si="9">+AA7+AA16+AA30+AA52+AA59</f>
        <v>0</v>
      </c>
      <c r="AB6" s="26">
        <f t="shared" si="9"/>
        <v>0</v>
      </c>
      <c r="AC6" s="26">
        <f t="shared" si="9"/>
        <v>0</v>
      </c>
      <c r="AD6" s="26">
        <f t="shared" si="9"/>
        <v>0</v>
      </c>
      <c r="AE6" s="26">
        <f t="shared" si="8"/>
        <v>0</v>
      </c>
    </row>
    <row r="7" spans="1:31" x14ac:dyDescent="0.2">
      <c r="A7" s="11" t="s">
        <v>28</v>
      </c>
      <c r="B7" s="6" t="s">
        <v>29</v>
      </c>
      <c r="C7" s="26">
        <f>+D7+E7</f>
        <v>5822.1605890000001</v>
      </c>
      <c r="D7" s="26">
        <f t="shared" ref="D7" si="10">+D8+D12+D13</f>
        <v>5822.1605890000001</v>
      </c>
      <c r="E7" s="26">
        <f t="shared" ref="E7:N7" si="11">+E8+E12+E13</f>
        <v>0</v>
      </c>
      <c r="F7" s="26">
        <f t="shared" si="11"/>
        <v>9.9717259999999988E-2</v>
      </c>
      <c r="G7" s="26">
        <f t="shared" si="11"/>
        <v>6.2943396999999998E-2</v>
      </c>
      <c r="H7" s="26">
        <f t="shared" si="11"/>
        <v>0</v>
      </c>
      <c r="I7" s="26">
        <f t="shared" si="11"/>
        <v>0</v>
      </c>
      <c r="J7" s="26">
        <f t="shared" si="11"/>
        <v>0</v>
      </c>
      <c r="K7" s="26">
        <f t="shared" si="11"/>
        <v>30.259999999999998</v>
      </c>
      <c r="L7" s="26">
        <f t="shared" si="11"/>
        <v>12.86</v>
      </c>
      <c r="M7" s="26">
        <f t="shared" si="11"/>
        <v>0.18</v>
      </c>
      <c r="N7" s="26">
        <f t="shared" si="11"/>
        <v>114.47000000000001</v>
      </c>
      <c r="O7" s="31"/>
      <c r="P7" s="26">
        <f t="shared" ref="P7" si="12">+P8+P12+P13</f>
        <v>5843.4106528060001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3853.7677800000001</v>
      </c>
      <c r="D8" s="26">
        <f t="shared" ref="D8" si="13">+D9+D10+D11</f>
        <v>3853.7677800000001</v>
      </c>
      <c r="E8" s="26">
        <f t="shared" ref="E8:G8" si="14">+E9+E10+E11</f>
        <v>0</v>
      </c>
      <c r="F8" s="26">
        <f t="shared" si="14"/>
        <v>5.5726629999999999E-2</v>
      </c>
      <c r="G8" s="26">
        <f t="shared" si="14"/>
        <v>5.6194634999999993E-2</v>
      </c>
      <c r="H8" s="26"/>
      <c r="I8" s="26"/>
      <c r="J8" s="26"/>
      <c r="K8" s="26">
        <f t="shared" ref="K8:N8" si="15">+K9+K10+K11</f>
        <v>26.56</v>
      </c>
      <c r="L8" s="26">
        <f t="shared" si="15"/>
        <v>11.6</v>
      </c>
      <c r="M8" s="26">
        <f t="shared" si="15"/>
        <v>0.13</v>
      </c>
      <c r="N8" s="26">
        <f t="shared" si="15"/>
        <v>98.54</v>
      </c>
      <c r="O8" s="31"/>
      <c r="P8" s="26">
        <f t="shared" ref="P8" si="16">+P9+P10+P11</f>
        <v>3871.9069469800002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3853.7677800000001</v>
      </c>
      <c r="D9" s="32">
        <f>+'[3]1990'!C8</f>
        <v>3853.7677800000001</v>
      </c>
      <c r="E9" s="32">
        <v>0</v>
      </c>
      <c r="F9" s="32">
        <f>+'[3]1990'!D8</f>
        <v>5.5726629999999999E-2</v>
      </c>
      <c r="G9" s="32">
        <f>+'[3]1990'!E8</f>
        <v>5.6194634999999993E-2</v>
      </c>
      <c r="H9" s="27"/>
      <c r="I9" s="27"/>
      <c r="J9" s="27"/>
      <c r="K9" s="32">
        <f>+'[3]1990'!F8</f>
        <v>26.56</v>
      </c>
      <c r="L9" s="32">
        <f>+'[3]1990'!G8</f>
        <v>11.6</v>
      </c>
      <c r="M9" s="32">
        <f>+'[3]1990'!H8</f>
        <v>0.13</v>
      </c>
      <c r="N9" s="32">
        <f>+'[3]1990'!I8</f>
        <v>98.54</v>
      </c>
      <c r="O9" s="31"/>
      <c r="P9" s="26">
        <f>+C9+F9*PCG!$C$4+G9*PCG!$C$5+H9+I9+J9</f>
        <v>3871.9069469800002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+'[3]1990'!F9</f>
        <v>0</v>
      </c>
      <c r="L10" s="32">
        <f>+'[3]1990'!G9</f>
        <v>0</v>
      </c>
      <c r="M10" s="32">
        <f>+'[3]1990'!H9</f>
        <v>0</v>
      </c>
      <c r="N10" s="32">
        <f>+'[3]1990'!I9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+'[3]1990'!F10</f>
        <v>0</v>
      </c>
      <c r="L11" s="32">
        <f>+'[3]1990'!G10</f>
        <v>0</v>
      </c>
      <c r="M11" s="32">
        <f>+'[3]1990'!H10</f>
        <v>0</v>
      </c>
      <c r="N11" s="32">
        <f>+'[3]1990'!I10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1688.8859070000001</v>
      </c>
      <c r="D12" s="32">
        <f>+'[3]1990'!C11</f>
        <v>1688.8859070000001</v>
      </c>
      <c r="E12" s="32">
        <v>0</v>
      </c>
      <c r="F12" s="32">
        <f>+'[3]1990'!D11</f>
        <v>4.2725719999999995E-2</v>
      </c>
      <c r="G12" s="32">
        <f>+'[3]1990'!E11</f>
        <v>6.6205040000000001E-3</v>
      </c>
      <c r="H12" s="27"/>
      <c r="I12" s="27"/>
      <c r="J12" s="27"/>
      <c r="K12" s="32">
        <f>+'[3]1990'!F11</f>
        <v>2.96</v>
      </c>
      <c r="L12" s="32">
        <f>+'[3]1990'!G11</f>
        <v>0.69</v>
      </c>
      <c r="M12" s="32">
        <f>+'[3]1990'!H11</f>
        <v>0.03</v>
      </c>
      <c r="N12" s="32">
        <f>+'[3]1990'!I11</f>
        <v>15.92</v>
      </c>
      <c r="O12" s="31"/>
      <c r="P12" s="26">
        <f>+C12+F12*PCG!$C$4+G12*PCG!$C$5+H12+I12+J12</f>
        <v>1691.926960192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279.50690200000003</v>
      </c>
      <c r="D13" s="26">
        <f t="shared" ref="D13:N13" si="17">+D14+D15</f>
        <v>279.50690200000003</v>
      </c>
      <c r="E13" s="26">
        <f t="shared" si="17"/>
        <v>0</v>
      </c>
      <c r="F13" s="26">
        <f t="shared" si="17"/>
        <v>1.2649099999999999E-3</v>
      </c>
      <c r="G13" s="26">
        <f t="shared" si="17"/>
        <v>1.2825800000000002E-4</v>
      </c>
      <c r="H13" s="26">
        <f t="shared" si="17"/>
        <v>0</v>
      </c>
      <c r="I13" s="26">
        <f t="shared" si="17"/>
        <v>0</v>
      </c>
      <c r="J13" s="26">
        <f t="shared" si="17"/>
        <v>0</v>
      </c>
      <c r="K13" s="26">
        <f t="shared" si="17"/>
        <v>0.74</v>
      </c>
      <c r="L13" s="26">
        <f t="shared" si="17"/>
        <v>0.57000000000000006</v>
      </c>
      <c r="M13" s="26">
        <f t="shared" si="17"/>
        <v>0.02</v>
      </c>
      <c r="N13" s="26">
        <f t="shared" si="17"/>
        <v>0.01</v>
      </c>
      <c r="O13" s="31"/>
      <c r="P13" s="26">
        <f t="shared" ref="P13" si="18">+P14+P15</f>
        <v>279.57674563400002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279.50690200000003</v>
      </c>
      <c r="D14" s="32">
        <f>+'[3]1990'!C13</f>
        <v>279.50690200000003</v>
      </c>
      <c r="E14" s="32">
        <v>0</v>
      </c>
      <c r="F14" s="32">
        <f>+'[3]1990'!D13</f>
        <v>1.2649099999999999E-3</v>
      </c>
      <c r="G14" s="32">
        <f>+'[3]1990'!E13</f>
        <v>1.2825800000000002E-4</v>
      </c>
      <c r="H14" s="27"/>
      <c r="I14" s="27"/>
      <c r="J14" s="27"/>
      <c r="K14" s="32">
        <f>+'[3]1990'!F13</f>
        <v>0.18</v>
      </c>
      <c r="L14" s="32">
        <f>+'[3]1990'!G13</f>
        <v>0.02</v>
      </c>
      <c r="M14" s="32">
        <f>+'[3]1990'!H13</f>
        <v>0</v>
      </c>
      <c r="N14" s="32">
        <f>+'[3]1990'!I13</f>
        <v>0.01</v>
      </c>
      <c r="O14" s="31"/>
      <c r="P14" s="26">
        <f>+C14+F14*PCG!$C$4+G14*PCG!$C$5+H14+I14+J14</f>
        <v>279.57674563400002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+'[3]1990'!C14</f>
        <v>0</v>
      </c>
      <c r="E15" s="32">
        <v>0</v>
      </c>
      <c r="F15" s="32">
        <f>+'[3]1990'!D14</f>
        <v>0</v>
      </c>
      <c r="G15" s="32">
        <f>+'[3]1990'!E14</f>
        <v>0</v>
      </c>
      <c r="H15" s="27"/>
      <c r="I15" s="27"/>
      <c r="J15" s="27"/>
      <c r="K15" s="32">
        <f>+'[3]1990'!F14</f>
        <v>0.56000000000000005</v>
      </c>
      <c r="L15" s="32">
        <f>+'[3]1990'!G14</f>
        <v>0.55000000000000004</v>
      </c>
      <c r="M15" s="32">
        <f>+'[3]1990'!H14</f>
        <v>0.02</v>
      </c>
      <c r="N15" s="32">
        <f>+'[3]1990'!I14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12139.408108308</v>
      </c>
      <c r="D16" s="26">
        <f t="shared" ref="D16:N16" si="19">+D17+D18+D19+D20+D21+D22+D23+D24+D25+D26+D27+D28+D29</f>
        <v>12139.408108308</v>
      </c>
      <c r="E16" s="26">
        <f t="shared" si="19"/>
        <v>0</v>
      </c>
      <c r="F16" s="26">
        <f t="shared" si="19"/>
        <v>1.7759151199999998</v>
      </c>
      <c r="G16" s="26">
        <f t="shared" si="19"/>
        <v>0.26075715699999996</v>
      </c>
      <c r="H16" s="26">
        <f t="shared" si="19"/>
        <v>0</v>
      </c>
      <c r="I16" s="26">
        <f t="shared" si="19"/>
        <v>0</v>
      </c>
      <c r="J16" s="26">
        <f t="shared" si="19"/>
        <v>0</v>
      </c>
      <c r="K16" s="26">
        <f t="shared" si="19"/>
        <v>13.170000000000002</v>
      </c>
      <c r="L16" s="26">
        <f t="shared" si="19"/>
        <v>68.400000000000006</v>
      </c>
      <c r="M16" s="26">
        <f t="shared" si="19"/>
        <v>4.57</v>
      </c>
      <c r="N16" s="26">
        <f t="shared" si="19"/>
        <v>98.100000000000009</v>
      </c>
      <c r="O16" s="31"/>
      <c r="P16" s="26">
        <f t="shared" ref="P16" si="20">+P17+P18+P19+P20+P21+P22+P23+P24+P25+P26+P27+P28+P29</f>
        <v>12261.511619094001</v>
      </c>
      <c r="R16" s="11" t="s">
        <v>46</v>
      </c>
      <c r="S16" s="6" t="s">
        <v>47</v>
      </c>
      <c r="T16" s="26">
        <f t="shared" ref="T16:AE16" si="21">+T17+T18+T19+T20+T21+T22+T23+T24+T25+T26+T27+T28+T29</f>
        <v>0</v>
      </c>
      <c r="U16" s="26">
        <f t="shared" si="21"/>
        <v>0</v>
      </c>
      <c r="V16" s="26">
        <f t="shared" si="21"/>
        <v>0</v>
      </c>
      <c r="W16" s="26">
        <f t="shared" si="21"/>
        <v>0</v>
      </c>
      <c r="X16" s="26">
        <f t="shared" si="21"/>
        <v>0</v>
      </c>
      <c r="Y16" s="26">
        <f t="shared" si="21"/>
        <v>0</v>
      </c>
      <c r="Z16" s="26">
        <f t="shared" si="21"/>
        <v>0</v>
      </c>
      <c r="AA16" s="26">
        <f t="shared" ref="AA16:AD16" si="22">+AA17+AA18+AA19+AA20+AA21+AA22+AA23+AA24+AA25+AA26+AA27+AA28+AA29</f>
        <v>0</v>
      </c>
      <c r="AB16" s="26">
        <f t="shared" si="22"/>
        <v>0</v>
      </c>
      <c r="AC16" s="26">
        <f t="shared" si="22"/>
        <v>0</v>
      </c>
      <c r="AD16" s="26">
        <f t="shared" si="22"/>
        <v>0</v>
      </c>
      <c r="AE16" s="26">
        <f t="shared" si="21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1489.793087</v>
      </c>
      <c r="D17" s="32">
        <f>+'[3]1990'!C16</f>
        <v>1489.793087</v>
      </c>
      <c r="E17" s="32">
        <v>0</v>
      </c>
      <c r="F17" s="32">
        <f>+'[3]1990'!D16</f>
        <v>7.4922840000000004E-2</v>
      </c>
      <c r="G17" s="32">
        <f>+'[3]1990'!E16</f>
        <v>1.1251616000000001E-2</v>
      </c>
      <c r="H17" s="27"/>
      <c r="I17" s="27"/>
      <c r="J17" s="27"/>
      <c r="K17" s="32">
        <f>+'[3]1990'!F16</f>
        <v>1.54</v>
      </c>
      <c r="L17" s="32">
        <f>+'[3]1990'!G16</f>
        <v>6.33</v>
      </c>
      <c r="M17" s="32">
        <f>+'[3]1990'!H16</f>
        <v>0.12</v>
      </c>
      <c r="N17" s="32">
        <f>+'[3]1990'!I16</f>
        <v>3.4</v>
      </c>
      <c r="O17" s="31"/>
      <c r="P17" s="26">
        <f>+C17+F17*PCG!$C$4+G17*PCG!$C$5+H17+I17+J17</f>
        <v>1495.0191395679999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+'[3]1990'!F17</f>
        <v>0</v>
      </c>
      <c r="L18" s="32">
        <f>+'[3]1990'!G17</f>
        <v>0</v>
      </c>
      <c r="M18" s="32">
        <f>+'[3]1990'!H17</f>
        <v>0</v>
      </c>
      <c r="N18" s="32">
        <f>+'[3]1990'!I17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140.988057</v>
      </c>
      <c r="D19" s="34">
        <f>+'[3]1990'!C18</f>
        <v>140.988057</v>
      </c>
      <c r="E19" s="34">
        <v>0</v>
      </c>
      <c r="F19" s="34">
        <f>+'[3]1990'!D18</f>
        <v>2.5643699999999998E-3</v>
      </c>
      <c r="G19" s="34">
        <f>+'[3]1990'!E18</f>
        <v>2.6600700000000002E-4</v>
      </c>
      <c r="H19" s="27"/>
      <c r="I19" s="27"/>
      <c r="J19" s="27"/>
      <c r="K19" s="32">
        <f>+'[3]1990'!F18</f>
        <v>0</v>
      </c>
      <c r="L19" s="32">
        <f>+'[3]1990'!G18</f>
        <v>0</v>
      </c>
      <c r="M19" s="32">
        <f>+'[3]1990'!H18</f>
        <v>0</v>
      </c>
      <c r="N19" s="32">
        <f>+'[3]1990'!I18</f>
        <v>0</v>
      </c>
      <c r="O19" s="31"/>
      <c r="P19" s="26">
        <f>+C19+F19*PCG!$C$4+G19*PCG!$C$5+H19+I19+J19</f>
        <v>141.13143633600001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507.74061399999999</v>
      </c>
      <c r="D20" s="34">
        <f>+'[3]1990'!C19</f>
        <v>507.74061399999999</v>
      </c>
      <c r="E20" s="34">
        <v>0</v>
      </c>
      <c r="F20" s="34">
        <f>+'[3]1990'!D19</f>
        <v>0.76245589999999996</v>
      </c>
      <c r="G20" s="34">
        <f>+'[3]1990'!E19</f>
        <v>0.102956859</v>
      </c>
      <c r="H20" s="27"/>
      <c r="I20" s="27"/>
      <c r="J20" s="27"/>
      <c r="K20" s="32">
        <f>+'[3]1990'!F19</f>
        <v>3.19</v>
      </c>
      <c r="L20" s="32">
        <f>+'[3]1990'!G19</f>
        <v>31.63</v>
      </c>
      <c r="M20" s="32">
        <f>+'[3]1990'!H19</f>
        <v>2.89</v>
      </c>
      <c r="N20" s="32">
        <f>+'[3]1990'!I19</f>
        <v>12.26</v>
      </c>
      <c r="O20" s="31"/>
      <c r="P20" s="26">
        <f>+C20+F20*PCG!$C$4+G20*PCG!$C$5+H20+I20+J20</f>
        <v>557.48315548199992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3573.1912670000002</v>
      </c>
      <c r="D21" s="34">
        <f>+'[3]1990'!C20</f>
        <v>3573.1912670000002</v>
      </c>
      <c r="E21" s="34">
        <v>0</v>
      </c>
      <c r="F21" s="34">
        <f>+'[3]1990'!D20</f>
        <v>0.38969526999999998</v>
      </c>
      <c r="G21" s="34">
        <f>+'[3]1990'!E20</f>
        <v>5.824986900000001E-2</v>
      </c>
      <c r="H21" s="27"/>
      <c r="I21" s="27"/>
      <c r="J21" s="27"/>
      <c r="K21" s="32">
        <f>+'[3]1990'!F20</f>
        <v>0.56999999999999995</v>
      </c>
      <c r="L21" s="32">
        <f>+'[3]1990'!G20</f>
        <v>3.83</v>
      </c>
      <c r="M21" s="32">
        <f>+'[3]1990'!H20</f>
        <v>0.09</v>
      </c>
      <c r="N21" s="32">
        <f>+'[3]1990'!I20</f>
        <v>3.23</v>
      </c>
      <c r="O21" s="31"/>
      <c r="P21" s="26">
        <f>+C21+F21*PCG!$C$4+G21*PCG!$C$5+H21+I21+J21</f>
        <v>3600.2921097120002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568.70375100000001</v>
      </c>
      <c r="D22" s="34">
        <f>+'[3]1990'!C21</f>
        <v>568.70375100000001</v>
      </c>
      <c r="E22" s="34">
        <v>0</v>
      </c>
      <c r="F22" s="34">
        <f>+'[3]1990'!D21</f>
        <v>5.6353769999999997E-2</v>
      </c>
      <c r="G22" s="34">
        <f>+'[3]1990'!E21</f>
        <v>8.5640939999999995E-3</v>
      </c>
      <c r="H22" s="27"/>
      <c r="I22" s="27"/>
      <c r="J22" s="27"/>
      <c r="K22" s="32">
        <f>+'[3]1990'!F21</f>
        <v>0.84</v>
      </c>
      <c r="L22" s="32">
        <f>+'[3]1990'!G21</f>
        <v>5.05</v>
      </c>
      <c r="M22" s="32">
        <f>+'[3]1990'!H21</f>
        <v>0.06</v>
      </c>
      <c r="N22" s="32">
        <f>+'[3]1990'!I21</f>
        <v>5.65</v>
      </c>
      <c r="O22" s="31"/>
      <c r="P22" s="26">
        <f>+C22+F22*PCG!$C$4+G22*PCG!$C$5+H22+I22+J22</f>
        <v>572.66469526200001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+'[3]1990'!F22</f>
        <v>0</v>
      </c>
      <c r="L23" s="32">
        <f>+'[3]1990'!G22</f>
        <v>0</v>
      </c>
      <c r="M23" s="32">
        <f>+'[3]1990'!H22</f>
        <v>0</v>
      </c>
      <c r="N23" s="32">
        <f>+'[3]1990'!I22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+'[3]1990'!F23</f>
        <v>0</v>
      </c>
      <c r="L24" s="32">
        <f>+'[3]1990'!G23</f>
        <v>0</v>
      </c>
      <c r="M24" s="32">
        <f>+'[3]1990'!H23</f>
        <v>0</v>
      </c>
      <c r="N24" s="32">
        <f>+'[3]1990'!I23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3785.692669</v>
      </c>
      <c r="D25" s="34">
        <f>+'[3]1990'!C24</f>
        <v>3785.692669</v>
      </c>
      <c r="E25" s="34">
        <v>0</v>
      </c>
      <c r="F25" s="34">
        <f>+'[3]1990'!D24</f>
        <v>0.17611451</v>
      </c>
      <c r="G25" s="34">
        <f>+'[3]1990'!E24</f>
        <v>3.3067723E-2</v>
      </c>
      <c r="H25" s="27"/>
      <c r="I25" s="27"/>
      <c r="J25" s="27"/>
      <c r="K25" s="32">
        <f>+'[3]1990'!F24</f>
        <v>2.87</v>
      </c>
      <c r="L25" s="32">
        <f>+'[3]1990'!G24</f>
        <v>4.5599999999999996</v>
      </c>
      <c r="M25" s="32">
        <f>+'[3]1990'!H24</f>
        <v>0.18</v>
      </c>
      <c r="N25" s="32">
        <f>+'[3]1990'!I24</f>
        <v>49.11</v>
      </c>
      <c r="O25" s="31"/>
      <c r="P25" s="26">
        <f>+C25+F25*PCG!$C$4+G25*PCG!$C$5+H25+I25+J25</f>
        <v>3799.9497132040001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+'[3]1990'!F25</f>
        <v>0</v>
      </c>
      <c r="L26" s="32">
        <f>+'[3]1990'!G25</f>
        <v>0</v>
      </c>
      <c r="M26" s="32">
        <f>+'[3]1990'!H25</f>
        <v>0</v>
      </c>
      <c r="N26" s="32">
        <f>+'[3]1990'!I25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+'[3]1990'!F26</f>
        <v>0</v>
      </c>
      <c r="L27" s="32">
        <f>+'[3]1990'!G26</f>
        <v>0</v>
      </c>
      <c r="M27" s="32">
        <f>+'[3]1990'!H26</f>
        <v>0</v>
      </c>
      <c r="N27" s="32">
        <f>+'[3]1990'!I26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+'[3]1990'!F27</f>
        <v>0</v>
      </c>
      <c r="L28" s="32">
        <f>+'[3]1990'!G27</f>
        <v>0</v>
      </c>
      <c r="M28" s="32">
        <f>+'[3]1990'!H27</f>
        <v>0</v>
      </c>
      <c r="N28" s="32">
        <f>+'[3]1990'!I27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2073.2986633079995</v>
      </c>
      <c r="D29" s="32">
        <f>+'[3]1990'!C28</f>
        <v>2073.2986633079995</v>
      </c>
      <c r="E29" s="32">
        <v>0</v>
      </c>
      <c r="F29" s="32">
        <f>+'[3]1990'!D28</f>
        <v>0.31380845999999996</v>
      </c>
      <c r="G29" s="32">
        <f>+'[3]1990'!E28</f>
        <v>4.640098899999999E-2</v>
      </c>
      <c r="H29" s="27"/>
      <c r="I29" s="27"/>
      <c r="J29" s="27"/>
      <c r="K29" s="32">
        <f>+'[3]1990'!F28</f>
        <v>4.16</v>
      </c>
      <c r="L29" s="32">
        <f>+'[3]1990'!G28</f>
        <v>17</v>
      </c>
      <c r="M29" s="32">
        <f>+'[3]1990'!H28</f>
        <v>1.23</v>
      </c>
      <c r="N29" s="32">
        <f>+'[3]1990'!I28</f>
        <v>24.45</v>
      </c>
      <c r="O29" s="31"/>
      <c r="P29" s="26">
        <f>+C29+F29*PCG!$C$4+G29*PCG!$C$5+H29+I29+J29</f>
        <v>2094.9713695299997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9036.9119689558447</v>
      </c>
      <c r="D30" s="26">
        <f t="shared" ref="D30:G30" si="23">+D31+D34+D45+D46+D49</f>
        <v>9036.9119689558447</v>
      </c>
      <c r="E30" s="26">
        <f t="shared" si="23"/>
        <v>0</v>
      </c>
      <c r="F30" s="26">
        <f t="shared" si="23"/>
        <v>2.498059004230996</v>
      </c>
      <c r="G30" s="26">
        <f t="shared" si="23"/>
        <v>0.43815925842843562</v>
      </c>
      <c r="H30" s="26">
        <f t="shared" ref="H30:N30" si="24">+H31+H34+H45+H46+H49</f>
        <v>0</v>
      </c>
      <c r="I30" s="26">
        <f t="shared" si="24"/>
        <v>0</v>
      </c>
      <c r="J30" s="26">
        <f t="shared" si="24"/>
        <v>0</v>
      </c>
      <c r="K30" s="26">
        <f t="shared" si="24"/>
        <v>60.88</v>
      </c>
      <c r="L30" s="26">
        <f t="shared" si="24"/>
        <v>132.00000000000003</v>
      </c>
      <c r="M30" s="26">
        <f t="shared" si="24"/>
        <v>19.619999999999994</v>
      </c>
      <c r="N30" s="26">
        <f t="shared" si="24"/>
        <v>9.48</v>
      </c>
      <c r="O30" s="31"/>
      <c r="P30" s="26">
        <f t="shared" ref="P30" si="25">+P31+P34+P45+P46+P49</f>
        <v>9229.9349030732956</v>
      </c>
      <c r="R30" s="13" t="s">
        <v>74</v>
      </c>
      <c r="S30" s="6" t="s">
        <v>75</v>
      </c>
      <c r="T30" s="26">
        <f t="shared" ref="T30:AE30" si="26">+T31+T34+T45+T46+T49</f>
        <v>0</v>
      </c>
      <c r="U30" s="26">
        <f t="shared" si="26"/>
        <v>0</v>
      </c>
      <c r="V30" s="26">
        <f t="shared" si="26"/>
        <v>0</v>
      </c>
      <c r="W30" s="26">
        <f t="shared" si="26"/>
        <v>0</v>
      </c>
      <c r="X30" s="26">
        <f t="shared" si="26"/>
        <v>0</v>
      </c>
      <c r="Y30" s="26">
        <f t="shared" si="26"/>
        <v>0</v>
      </c>
      <c r="Z30" s="26">
        <f t="shared" si="26"/>
        <v>0</v>
      </c>
      <c r="AA30" s="26">
        <f t="shared" ref="AA30:AD30" si="27">+AA31+AA34+AA45+AA46+AA49</f>
        <v>0</v>
      </c>
      <c r="AB30" s="26">
        <f t="shared" si="27"/>
        <v>0</v>
      </c>
      <c r="AC30" s="26">
        <f t="shared" si="27"/>
        <v>0</v>
      </c>
      <c r="AD30" s="26">
        <f t="shared" si="27"/>
        <v>0</v>
      </c>
      <c r="AE30" s="26">
        <f t="shared" si="26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563.01111900000001</v>
      </c>
      <c r="D31" s="26">
        <f t="shared" ref="D31:G31" si="28">+D33</f>
        <v>563.01111900000001</v>
      </c>
      <c r="E31" s="26">
        <f t="shared" si="28"/>
        <v>0</v>
      </c>
      <c r="F31" s="26">
        <f t="shared" si="28"/>
        <v>3.9412650000000002E-3</v>
      </c>
      <c r="G31" s="26">
        <f t="shared" si="28"/>
        <v>1.5765060000000001E-2</v>
      </c>
      <c r="H31" s="26">
        <f t="shared" ref="H31:N31" si="29">+H33</f>
        <v>0</v>
      </c>
      <c r="I31" s="26">
        <f t="shared" si="29"/>
        <v>0</v>
      </c>
      <c r="J31" s="26">
        <f t="shared" si="29"/>
        <v>0</v>
      </c>
      <c r="K31" s="26">
        <f t="shared" si="29"/>
        <v>0.82</v>
      </c>
      <c r="L31" s="26">
        <f t="shared" si="29"/>
        <v>6.99</v>
      </c>
      <c r="M31" s="26">
        <f t="shared" si="29"/>
        <v>0.24</v>
      </c>
      <c r="N31" s="26">
        <f t="shared" si="29"/>
        <v>1.04</v>
      </c>
      <c r="O31" s="31"/>
      <c r="P31" s="26">
        <f t="shared" ref="P31" si="30">+P33</f>
        <v>567.807638505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563.01111900000001</v>
      </c>
      <c r="D33" s="32">
        <f>+'[3]1990'!C32</f>
        <v>563.01111900000001</v>
      </c>
      <c r="E33" s="32">
        <v>0</v>
      </c>
      <c r="F33" s="32">
        <f>+'[3]1990'!D32</f>
        <v>3.9412650000000002E-3</v>
      </c>
      <c r="G33" s="32">
        <f>+'[3]1990'!E32</f>
        <v>1.5765060000000001E-2</v>
      </c>
      <c r="H33" s="27"/>
      <c r="I33" s="27"/>
      <c r="J33" s="27"/>
      <c r="K33" s="32">
        <f>+'[3]1990'!F32</f>
        <v>0.82</v>
      </c>
      <c r="L33" s="32">
        <f>+'[3]1990'!G32</f>
        <v>6.99</v>
      </c>
      <c r="M33" s="32">
        <f>+'[3]1990'!H32</f>
        <v>0.24</v>
      </c>
      <c r="N33" s="32">
        <f>+'[3]1990'!I32</f>
        <v>1.04</v>
      </c>
      <c r="O33" s="31"/>
      <c r="P33" s="26">
        <f>+C33+F33*PCG!$C$4+G33*PCG!$C$5+H33+I33+J33</f>
        <v>567.807638505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7333.9031063745133</v>
      </c>
      <c r="D34" s="26">
        <f t="shared" ref="D34:E34" si="31">+D35+D38+D41+D42+D43+D44</f>
        <v>7333.9031063745133</v>
      </c>
      <c r="E34" s="26">
        <f t="shared" si="31"/>
        <v>0</v>
      </c>
      <c r="F34" s="26">
        <f t="shared" ref="F34:G34" si="32">+F35+F38+F41+F42+F43+F44</f>
        <v>2.0899140310351934</v>
      </c>
      <c r="G34" s="26">
        <f t="shared" si="32"/>
        <v>0.36086245876913803</v>
      </c>
      <c r="H34" s="26"/>
      <c r="I34" s="26"/>
      <c r="J34" s="26"/>
      <c r="K34" s="26">
        <f t="shared" ref="K34:N34" si="33">+K35+K38+K41+K42+K43+K44</f>
        <v>40.67</v>
      </c>
      <c r="L34" s="26">
        <f t="shared" si="33"/>
        <v>123.08000000000001</v>
      </c>
      <c r="M34" s="26">
        <f t="shared" si="33"/>
        <v>18.649999999999999</v>
      </c>
      <c r="N34" s="26">
        <f t="shared" si="33"/>
        <v>4.53</v>
      </c>
      <c r="O34" s="31"/>
      <c r="P34" s="26">
        <f t="shared" ref="P34" si="34">+P35+P38+P41+P42+P43+P44</f>
        <v>7493.6879698635976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2347.7506319685426</v>
      </c>
      <c r="D35" s="26">
        <f t="shared" ref="D35:E35" si="35">+D36+D37</f>
        <v>2347.7506319685426</v>
      </c>
      <c r="E35" s="26">
        <f t="shared" si="35"/>
        <v>0</v>
      </c>
      <c r="F35" s="26">
        <f t="shared" ref="F35:G35" si="36">+F36+F37</f>
        <v>0.83851478433412763</v>
      </c>
      <c r="G35" s="26">
        <f t="shared" si="36"/>
        <v>0.11266916472265102</v>
      </c>
      <c r="H35" s="26"/>
      <c r="I35" s="26"/>
      <c r="J35" s="26"/>
      <c r="K35" s="26">
        <f t="shared" ref="K35:N35" si="37">+K36+K37</f>
        <v>17.309999999999999</v>
      </c>
      <c r="L35" s="26">
        <f t="shared" si="37"/>
        <v>117.76</v>
      </c>
      <c r="M35" s="26">
        <f t="shared" si="37"/>
        <v>17.309999999999999</v>
      </c>
      <c r="N35" s="26">
        <f t="shared" si="37"/>
        <v>2.58</v>
      </c>
      <c r="O35" s="31"/>
      <c r="P35" s="26">
        <f t="shared" ref="P35" si="38">+P36+P37</f>
        <v>2402.2889126642458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0</v>
      </c>
      <c r="D36" s="32">
        <f>+'[3]1990'!C35</f>
        <v>0</v>
      </c>
      <c r="E36" s="32">
        <v>0</v>
      </c>
      <c r="F36" s="32">
        <f>+'[3]1990'!D35</f>
        <v>0</v>
      </c>
      <c r="G36" s="32">
        <f>+'[3]1990'!E35</f>
        <v>0</v>
      </c>
      <c r="H36" s="27"/>
      <c r="I36" s="27"/>
      <c r="J36" s="27"/>
      <c r="K36" s="32">
        <f>+'[3]1990'!F35</f>
        <v>17.309999999999999</v>
      </c>
      <c r="L36" s="32">
        <f>+'[3]1990'!G35</f>
        <v>117.76</v>
      </c>
      <c r="M36" s="32">
        <f>+'[3]1990'!H35</f>
        <v>17.309999999999999</v>
      </c>
      <c r="N36" s="32">
        <f>+'[3]1990'!I35</f>
        <v>2.58</v>
      </c>
      <c r="O36" s="31"/>
      <c r="P36" s="26">
        <f>+C36+F36*PCG!$C$4+G36*PCG!$C$5+H36+I36+J36</f>
        <v>0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2347.7506319685426</v>
      </c>
      <c r="D37" s="32">
        <f>+'[3]1990'!C36</f>
        <v>2347.7506319685426</v>
      </c>
      <c r="E37" s="32">
        <v>0</v>
      </c>
      <c r="F37" s="32">
        <f>+'[3]1990'!D36</f>
        <v>0.83851478433412763</v>
      </c>
      <c r="G37" s="32">
        <f>+'[3]1990'!E36</f>
        <v>0.11266916472265102</v>
      </c>
      <c r="H37" s="27"/>
      <c r="I37" s="27"/>
      <c r="J37" s="27"/>
      <c r="K37" s="32">
        <f>+'[3]1990'!F36</f>
        <v>0</v>
      </c>
      <c r="L37" s="32">
        <f>+'[3]1990'!G36</f>
        <v>0</v>
      </c>
      <c r="M37" s="32">
        <f>+'[3]1990'!H36</f>
        <v>0</v>
      </c>
      <c r="N37" s="32">
        <f>+'[3]1990'!I36</f>
        <v>0</v>
      </c>
      <c r="O37" s="31"/>
      <c r="P37" s="26">
        <f>+C37+F37*PCG!$C$4+G37*PCG!$C$5+H37+I37+J37</f>
        <v>2402.2889126642458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1802.6783658824963</v>
      </c>
      <c r="D38" s="26">
        <f t="shared" ref="D38:G38" si="39">+D39+D40</f>
        <v>1802.6783658824963</v>
      </c>
      <c r="E38" s="26">
        <f t="shared" si="39"/>
        <v>0</v>
      </c>
      <c r="F38" s="26">
        <f t="shared" si="39"/>
        <v>0.64318088998295331</v>
      </c>
      <c r="G38" s="26">
        <f t="shared" si="39"/>
        <v>8.6521028758191301E-2</v>
      </c>
      <c r="H38" s="26"/>
      <c r="I38" s="26"/>
      <c r="J38" s="26"/>
      <c r="K38" s="26">
        <f t="shared" ref="K38:N38" si="40">+K39+K40</f>
        <v>0</v>
      </c>
      <c r="L38" s="26">
        <f t="shared" si="40"/>
        <v>0</v>
      </c>
      <c r="M38" s="26">
        <f t="shared" si="40"/>
        <v>0</v>
      </c>
      <c r="N38" s="26">
        <f t="shared" si="40"/>
        <v>0</v>
      </c>
      <c r="O38" s="31"/>
      <c r="P38" s="26">
        <f t="shared" ref="P38" si="41">+P39+P40</f>
        <v>1844.541154702011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0</v>
      </c>
      <c r="D39" s="32">
        <f>+'[3]1990'!C38</f>
        <v>0</v>
      </c>
      <c r="E39" s="32">
        <v>0</v>
      </c>
      <c r="F39" s="32">
        <f>+'[3]1990'!D38</f>
        <v>0</v>
      </c>
      <c r="G39" s="32">
        <f>+'[3]1990'!E38</f>
        <v>0</v>
      </c>
      <c r="H39" s="27"/>
      <c r="I39" s="27"/>
      <c r="J39" s="27"/>
      <c r="K39" s="32">
        <f>+'[3]1990'!F38</f>
        <v>0</v>
      </c>
      <c r="L39" s="32">
        <f>+'[3]1990'!G38</f>
        <v>0</v>
      </c>
      <c r="M39" s="32">
        <f>+'[3]1990'!H38</f>
        <v>0</v>
      </c>
      <c r="N39" s="32">
        <f>+'[3]1990'!I38</f>
        <v>0</v>
      </c>
      <c r="O39" s="31"/>
      <c r="P39" s="26">
        <f>+C39+F39*PCG!$C$4+G39*PCG!$C$5+H39+I39+J39</f>
        <v>0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1802.6783658824963</v>
      </c>
      <c r="D40" s="32">
        <f>+'[3]1990'!C39</f>
        <v>1802.6783658824963</v>
      </c>
      <c r="E40" s="32">
        <v>0</v>
      </c>
      <c r="F40" s="32">
        <f>+'[3]1990'!D39</f>
        <v>0.64318088998295331</v>
      </c>
      <c r="G40" s="32">
        <f>+'[3]1990'!E39</f>
        <v>8.6521028758191301E-2</v>
      </c>
      <c r="H40" s="27"/>
      <c r="I40" s="27"/>
      <c r="J40" s="27"/>
      <c r="K40" s="32">
        <f>+'[3]1990'!F39</f>
        <v>0</v>
      </c>
      <c r="L40" s="32">
        <f>+'[3]1990'!G39</f>
        <v>0</v>
      </c>
      <c r="M40" s="32">
        <f>+'[3]1990'!H39</f>
        <v>0</v>
      </c>
      <c r="N40" s="32">
        <f>+'[3]1990'!I39</f>
        <v>0</v>
      </c>
      <c r="O40" s="31"/>
      <c r="P40" s="26">
        <f>+C40+F40*PCG!$C$4+G40*PCG!$C$5+H40+I40+J40</f>
        <v>1844.541154702011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3155.2383147164751</v>
      </c>
      <c r="D41" s="32">
        <f>+'[3]1990'!C40</f>
        <v>3155.2383147164751</v>
      </c>
      <c r="E41" s="32">
        <v>0</v>
      </c>
      <c r="F41" s="32">
        <f>+'[3]1990'!D40</f>
        <v>0.60667007365221626</v>
      </c>
      <c r="G41" s="32">
        <f>+'[3]1990'!E40</f>
        <v>0.15934984068945154</v>
      </c>
      <c r="H41" s="27"/>
      <c r="I41" s="27"/>
      <c r="J41" s="27"/>
      <c r="K41" s="32">
        <f>+'[3]1990'!F40</f>
        <v>23.36</v>
      </c>
      <c r="L41" s="32">
        <f>+'[3]1990'!G40</f>
        <v>5.32</v>
      </c>
      <c r="M41" s="32">
        <f>+'[3]1990'!H40</f>
        <v>1.34</v>
      </c>
      <c r="N41" s="32">
        <f>+'[3]1990'!I40</f>
        <v>1.95</v>
      </c>
      <c r="O41" s="31"/>
      <c r="P41" s="26">
        <f>+C41+F41*PCG!$C$4+G41*PCG!$C$5+H41+I41+J41</f>
        <v>3217.8913190832372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28.235793806999926</v>
      </c>
      <c r="D42" s="32">
        <f>+'[3]1990'!C41</f>
        <v>28.235793806999926</v>
      </c>
      <c r="E42" s="32">
        <v>0</v>
      </c>
      <c r="F42" s="32">
        <f>+'[3]1990'!D41</f>
        <v>1.5482830658960997E-3</v>
      </c>
      <c r="G42" s="32">
        <f>+'[3]1990'!E41</f>
        <v>2.3224245988441496E-3</v>
      </c>
      <c r="H42" s="27"/>
      <c r="I42" s="27"/>
      <c r="J42" s="27"/>
      <c r="K42" s="32">
        <f>+'[3]1990'!F41</f>
        <v>0</v>
      </c>
      <c r="L42" s="32">
        <f>+'[3]1990'!G41</f>
        <v>0</v>
      </c>
      <c r="M42" s="32">
        <f>+'[3]1990'!H41</f>
        <v>0</v>
      </c>
      <c r="N42" s="32">
        <f>+'[3]1990'!I41</f>
        <v>0</v>
      </c>
      <c r="O42" s="31"/>
      <c r="P42" s="26">
        <f>+C42+F42*PCG!$C$4+G42*PCG!$C$5+H42+I42+J42</f>
        <v>28.966583414102885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+'[3]1990'!C43</f>
        <v>0</v>
      </c>
      <c r="E44" s="32">
        <v>0</v>
      </c>
      <c r="F44" s="27"/>
      <c r="G44" s="27"/>
      <c r="H44" s="27"/>
      <c r="I44" s="27"/>
      <c r="J44" s="27"/>
      <c r="K44" s="32">
        <f>+'[3]1990'!F43</f>
        <v>0</v>
      </c>
      <c r="L44" s="32">
        <f>+'[3]1990'!G43</f>
        <v>0</v>
      </c>
      <c r="M44" s="32">
        <f>+'[3]1990'!H43</f>
        <v>0</v>
      </c>
      <c r="N44" s="32">
        <f>+'[3]1990'!I43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57.560260999999997</v>
      </c>
      <c r="D45" s="32">
        <f>+'[3]1990'!C44</f>
        <v>57.560260999999997</v>
      </c>
      <c r="E45" s="32">
        <v>0</v>
      </c>
      <c r="F45" s="32">
        <f>+'[3]1990'!D44</f>
        <v>3.2102245000000004E-3</v>
      </c>
      <c r="G45" s="32">
        <f>+'[3]1990'!E44</f>
        <v>2.2074588000000003E-2</v>
      </c>
      <c r="H45" s="27"/>
      <c r="I45" s="27"/>
      <c r="J45" s="27"/>
      <c r="K45" s="32">
        <f>+'[3]1990'!F44</f>
        <v>0.93</v>
      </c>
      <c r="L45" s="32">
        <f>+'[3]1990'!G44</f>
        <v>0.19</v>
      </c>
      <c r="M45" s="32">
        <f>+'[3]1990'!H44</f>
        <v>0.08</v>
      </c>
      <c r="N45" s="32">
        <f>+'[3]1990'!I44</f>
        <v>0.05</v>
      </c>
      <c r="O45" s="31"/>
      <c r="P45" s="26">
        <f>+C45+F45*PCG!$C$4+G45*PCG!$C$5+H45+I45+J45</f>
        <v>64.218743836499996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871.45822799999996</v>
      </c>
      <c r="D46" s="26">
        <f t="shared" ref="D46:N46" si="42">+D48</f>
        <v>871.45822799999996</v>
      </c>
      <c r="E46" s="26">
        <f t="shared" si="42"/>
        <v>0</v>
      </c>
      <c r="F46" s="26">
        <f t="shared" si="42"/>
        <v>8.1994849999999994E-2</v>
      </c>
      <c r="G46" s="26">
        <f t="shared" si="42"/>
        <v>2.3427099999999999E-2</v>
      </c>
      <c r="H46" s="26">
        <f t="shared" si="42"/>
        <v>0</v>
      </c>
      <c r="I46" s="26">
        <f t="shared" si="42"/>
        <v>0</v>
      </c>
      <c r="J46" s="26">
        <f t="shared" si="42"/>
        <v>0</v>
      </c>
      <c r="K46" s="26">
        <f t="shared" si="42"/>
        <v>18.46</v>
      </c>
      <c r="L46" s="26">
        <f t="shared" si="42"/>
        <v>1.74</v>
      </c>
      <c r="M46" s="26">
        <f t="shared" si="42"/>
        <v>0.65</v>
      </c>
      <c r="N46" s="26">
        <f t="shared" si="42"/>
        <v>3.86</v>
      </c>
      <c r="O46" s="31"/>
      <c r="P46" s="26">
        <f t="shared" ref="P46" si="43">+P48</f>
        <v>880.48937505000004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871.45822799999996</v>
      </c>
      <c r="D48" s="32">
        <f>+'[3]1990'!C47</f>
        <v>871.45822799999996</v>
      </c>
      <c r="E48" s="32">
        <v>0</v>
      </c>
      <c r="F48" s="32">
        <f>+'[3]1990'!D47</f>
        <v>8.1994849999999994E-2</v>
      </c>
      <c r="G48" s="32">
        <f>+'[3]1990'!E47</f>
        <v>2.3427099999999999E-2</v>
      </c>
      <c r="H48" s="27"/>
      <c r="I48" s="27"/>
      <c r="J48" s="27"/>
      <c r="K48" s="32">
        <f>+'[3]1990'!F47</f>
        <v>18.46</v>
      </c>
      <c r="L48" s="32">
        <f>+'[3]1990'!G47</f>
        <v>1.74</v>
      </c>
      <c r="M48" s="32">
        <f>+'[3]1990'!H47</f>
        <v>0.65</v>
      </c>
      <c r="N48" s="32">
        <f>+'[3]1990'!I47</f>
        <v>3.86</v>
      </c>
      <c r="O48" s="31"/>
      <c r="P48" s="26">
        <f>+C48+F48*PCG!$C$4+G48*PCG!$C$5+H48+I48+J48</f>
        <v>880.48937505000004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210.97925458133238</v>
      </c>
      <c r="D49" s="26">
        <f t="shared" ref="D49:N49" si="44">+D50+D51</f>
        <v>210.97925458133238</v>
      </c>
      <c r="E49" s="26">
        <f t="shared" si="44"/>
        <v>0</v>
      </c>
      <c r="F49" s="26">
        <f t="shared" si="44"/>
        <v>0.31899863369580261</v>
      </c>
      <c r="G49" s="26">
        <f t="shared" si="44"/>
        <v>1.603005165929763E-2</v>
      </c>
      <c r="H49" s="26">
        <f t="shared" si="44"/>
        <v>0</v>
      </c>
      <c r="I49" s="26">
        <f t="shared" si="44"/>
        <v>0</v>
      </c>
      <c r="J49" s="26">
        <f t="shared" si="44"/>
        <v>0</v>
      </c>
      <c r="K49" s="26">
        <f t="shared" si="44"/>
        <v>0</v>
      </c>
      <c r="L49" s="26">
        <f t="shared" si="44"/>
        <v>0</v>
      </c>
      <c r="M49" s="26">
        <f t="shared" si="44"/>
        <v>0</v>
      </c>
      <c r="N49" s="26">
        <f t="shared" si="44"/>
        <v>0</v>
      </c>
      <c r="O49" s="31"/>
      <c r="P49" s="26">
        <f t="shared" ref="P49" si="45">+P50+P51</f>
        <v>223.73117581819815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+'[3]1990'!F49</f>
        <v>0</v>
      </c>
      <c r="L50" s="32">
        <f>+'[3]1990'!G49</f>
        <v>0</v>
      </c>
      <c r="M50" s="32">
        <f>+'[3]1990'!H49</f>
        <v>0</v>
      </c>
      <c r="N50" s="32">
        <f>+'[3]1990'!I49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210.97925458133238</v>
      </c>
      <c r="D51" s="32">
        <f>+'[3]1990'!C50</f>
        <v>210.97925458133238</v>
      </c>
      <c r="E51" s="32">
        <v>0</v>
      </c>
      <c r="F51" s="32">
        <f>+'[3]1990'!D50</f>
        <v>0.31899863369580261</v>
      </c>
      <c r="G51" s="32">
        <f>+'[3]1990'!E50</f>
        <v>1.603005165929763E-2</v>
      </c>
      <c r="H51" s="27"/>
      <c r="I51" s="27"/>
      <c r="J51" s="27"/>
      <c r="K51" s="32">
        <f>+'[3]1990'!F50</f>
        <v>0</v>
      </c>
      <c r="L51" s="32">
        <f>+'[3]1990'!G50</f>
        <v>0</v>
      </c>
      <c r="M51" s="32">
        <f>+'[3]1990'!H50</f>
        <v>0</v>
      </c>
      <c r="N51" s="32">
        <f>+'[3]1990'!I50</f>
        <v>0</v>
      </c>
      <c r="O51" s="31"/>
      <c r="P51" s="26">
        <f>+C51+F51*PCG!$C$4+G51*PCG!$C$5+H51+I51+J51</f>
        <v>223.73117581819815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3404.5597854021553</v>
      </c>
      <c r="D52" s="26">
        <f>+D53+D54+D55</f>
        <v>3404.5597854021553</v>
      </c>
      <c r="E52" s="26">
        <f t="shared" ref="E52:N52" si="46">+E53+E54+E55</f>
        <v>0</v>
      </c>
      <c r="F52" s="26">
        <f t="shared" si="46"/>
        <v>23.628848074305491</v>
      </c>
      <c r="G52" s="26">
        <f t="shared" si="46"/>
        <v>0.31845910477726969</v>
      </c>
      <c r="H52" s="26">
        <f t="shared" si="46"/>
        <v>0</v>
      </c>
      <c r="I52" s="26">
        <f t="shared" si="46"/>
        <v>0</v>
      </c>
      <c r="J52" s="26">
        <f t="shared" si="46"/>
        <v>0</v>
      </c>
      <c r="K52" s="26">
        <f t="shared" si="46"/>
        <v>15.760000000000002</v>
      </c>
      <c r="L52" s="26">
        <f t="shared" si="46"/>
        <v>365.4</v>
      </c>
      <c r="M52" s="26">
        <f t="shared" si="46"/>
        <v>62.550000000000004</v>
      </c>
      <c r="N52" s="26">
        <f t="shared" si="46"/>
        <v>33.11</v>
      </c>
      <c r="O52" s="31"/>
      <c r="P52" s="26">
        <f t="shared" ref="P52" si="47">+P53+P54+P55</f>
        <v>4090.181800483419</v>
      </c>
      <c r="R52" s="13" t="s">
        <v>118</v>
      </c>
      <c r="S52" s="6" t="s">
        <v>119</v>
      </c>
      <c r="T52" s="26">
        <f t="shared" ref="T52:AE52" si="48">+T53+T54+T55</f>
        <v>0</v>
      </c>
      <c r="U52" s="26">
        <f t="shared" si="48"/>
        <v>0</v>
      </c>
      <c r="V52" s="26">
        <f t="shared" si="48"/>
        <v>0</v>
      </c>
      <c r="W52" s="26">
        <f t="shared" si="48"/>
        <v>0</v>
      </c>
      <c r="X52" s="26">
        <f t="shared" si="48"/>
        <v>0</v>
      </c>
      <c r="Y52" s="26">
        <f t="shared" si="48"/>
        <v>0</v>
      </c>
      <c r="Z52" s="26">
        <f t="shared" si="48"/>
        <v>0</v>
      </c>
      <c r="AA52" s="26">
        <f t="shared" ref="AA52:AD52" si="49">+AA53+AA54+AA55</f>
        <v>0</v>
      </c>
      <c r="AB52" s="26">
        <f t="shared" si="49"/>
        <v>0</v>
      </c>
      <c r="AC52" s="26">
        <f t="shared" si="49"/>
        <v>0</v>
      </c>
      <c r="AD52" s="26">
        <f t="shared" si="49"/>
        <v>0</v>
      </c>
      <c r="AE52" s="26">
        <f t="shared" si="48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406.17217786610308</v>
      </c>
      <c r="D53" s="32">
        <f>+'[3]1990'!C52</f>
        <v>406.17217786610308</v>
      </c>
      <c r="E53" s="32">
        <v>0</v>
      </c>
      <c r="F53" s="32">
        <f>+'[3]1990'!D52</f>
        <v>3.1913454908479744</v>
      </c>
      <c r="G53" s="32">
        <f>+'[3]1990'!E52</f>
        <v>4.3658055188401448E-2</v>
      </c>
      <c r="H53" s="27"/>
      <c r="I53" s="27"/>
      <c r="J53" s="27"/>
      <c r="K53" s="32">
        <f>+'[3]1990'!F52</f>
        <v>2.1800000000000002</v>
      </c>
      <c r="L53" s="32">
        <f>+'[3]1990'!G52</f>
        <v>17.13</v>
      </c>
      <c r="M53" s="32">
        <f>+'[3]1990'!H52</f>
        <v>1.6</v>
      </c>
      <c r="N53" s="32">
        <f>+'[3]1990'!I52</f>
        <v>3.44</v>
      </c>
      <c r="O53" s="31"/>
      <c r="P53" s="26">
        <f>+C53+F53*PCG!$C$4+G53*PCG!$C$5+H53+I53+J53</f>
        <v>498.96591558344608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2503.6575429798941</v>
      </c>
      <c r="D54" s="32">
        <f>+'[3]1990'!C53</f>
        <v>2503.6575429798941</v>
      </c>
      <c r="E54" s="32">
        <v>0</v>
      </c>
      <c r="F54" s="32">
        <f>+'[3]1990'!D53</f>
        <v>19.857152823769688</v>
      </c>
      <c r="G54" s="32">
        <f>+'[3]1990'!E53</f>
        <v>0.26910974594159859</v>
      </c>
      <c r="H54" s="27"/>
      <c r="I54" s="27"/>
      <c r="J54" s="27"/>
      <c r="K54" s="32">
        <f>+'[3]1990'!F53</f>
        <v>7.39</v>
      </c>
      <c r="L54" s="32">
        <f>+'[3]1990'!G53</f>
        <v>347.69</v>
      </c>
      <c r="M54" s="32">
        <f>+'[3]1990'!H53</f>
        <v>60.74</v>
      </c>
      <c r="N54" s="32">
        <f>+'[3]1990'!I53</f>
        <v>21.22</v>
      </c>
      <c r="O54" s="31"/>
      <c r="P54" s="26">
        <f>+C54+F54*PCG!$C$4+G54*PCG!$C$5+H54+I54+J54</f>
        <v>3080.2810678647324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494.7300645561582</v>
      </c>
      <c r="D55" s="26">
        <f>+D56+D57+D58</f>
        <v>494.7300645561582</v>
      </c>
      <c r="E55" s="26">
        <f t="shared" ref="E55:N55" si="50">+E56+E57+E58</f>
        <v>0</v>
      </c>
      <c r="F55" s="26">
        <f t="shared" si="50"/>
        <v>0.58034975968782754</v>
      </c>
      <c r="G55" s="26">
        <f t="shared" si="50"/>
        <v>5.6913036472696519E-3</v>
      </c>
      <c r="H55" s="26">
        <f t="shared" si="50"/>
        <v>0</v>
      </c>
      <c r="I55" s="26">
        <f t="shared" si="50"/>
        <v>0</v>
      </c>
      <c r="J55" s="26">
        <f t="shared" si="50"/>
        <v>0</v>
      </c>
      <c r="K55" s="26">
        <f t="shared" si="50"/>
        <v>6.19</v>
      </c>
      <c r="L55" s="26">
        <f t="shared" si="50"/>
        <v>0.57999999999999996</v>
      </c>
      <c r="M55" s="26">
        <f t="shared" si="50"/>
        <v>0.21</v>
      </c>
      <c r="N55" s="26">
        <f t="shared" si="50"/>
        <v>8.4499999999999993</v>
      </c>
      <c r="O55" s="31"/>
      <c r="P55" s="26">
        <f t="shared" ref="P55" si="51">+P56+P57+P58</f>
        <v>510.93481703524031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+'[3]1990'!F55</f>
        <v>0</v>
      </c>
      <c r="L56" s="32">
        <f>+'[3]1990'!G55</f>
        <v>0</v>
      </c>
      <c r="M56" s="32">
        <f>+'[3]1990'!H55</f>
        <v>0</v>
      </c>
      <c r="N56" s="32">
        <f>+'[3]1990'!I55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32.467353044158259</v>
      </c>
      <c r="D57" s="34">
        <f>+'[3]1990'!C56</f>
        <v>32.467353044158259</v>
      </c>
      <c r="E57" s="34">
        <v>0</v>
      </c>
      <c r="F57" s="34">
        <f>+'[3]1990'!D56</f>
        <v>4.5727570878275198E-3</v>
      </c>
      <c r="G57" s="34">
        <f>+'[3]1990'!E56</f>
        <v>2.7436542526965119E-4</v>
      </c>
      <c r="H57" s="27"/>
      <c r="I57" s="27"/>
      <c r="J57" s="27"/>
      <c r="K57" s="32">
        <f>+'[3]1990'!F56</f>
        <v>0</v>
      </c>
      <c r="L57" s="32">
        <f>+'[3]1990'!G56</f>
        <v>0</v>
      </c>
      <c r="M57" s="32">
        <f>+'[3]1990'!H56</f>
        <v>0</v>
      </c>
      <c r="N57" s="32">
        <f>+'[3]1990'!I56</f>
        <v>0</v>
      </c>
      <c r="O57" s="31"/>
      <c r="P57" s="26">
        <f>+C57+F57*PCG!$C$4+G57*PCG!$C$5+H57+I57+J57</f>
        <v>32.663432868084307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462.26271151199995</v>
      </c>
      <c r="D58" s="34">
        <f>+'[3]1990'!C57</f>
        <v>462.26271151199995</v>
      </c>
      <c r="E58" s="34">
        <v>0</v>
      </c>
      <c r="F58" s="34">
        <f>+'[3]1990'!D57</f>
        <v>0.57577700259999998</v>
      </c>
      <c r="G58" s="34">
        <f>+'[3]1990'!E57</f>
        <v>5.4169382220000005E-3</v>
      </c>
      <c r="H58" s="27"/>
      <c r="I58" s="27"/>
      <c r="J58" s="27"/>
      <c r="K58" s="32">
        <f>+'[3]1990'!F57</f>
        <v>6.19</v>
      </c>
      <c r="L58" s="32">
        <f>+'[3]1990'!G57</f>
        <v>0.57999999999999996</v>
      </c>
      <c r="M58" s="32">
        <f>+'[3]1990'!H57</f>
        <v>0.21</v>
      </c>
      <c r="N58" s="32">
        <f>+'[3]1990'!I57</f>
        <v>8.4499999999999993</v>
      </c>
      <c r="O58" s="31"/>
      <c r="P58" s="26">
        <f>+C58+F58*PCG!$C$4+G58*PCG!$C$5+H58+I58+J58</f>
        <v>478.27138416715599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52">+D60+D61</f>
        <v>0</v>
      </c>
      <c r="E59" s="26">
        <f t="shared" si="52"/>
        <v>0</v>
      </c>
      <c r="F59" s="26">
        <f t="shared" si="52"/>
        <v>0</v>
      </c>
      <c r="G59" s="26">
        <f t="shared" si="52"/>
        <v>0</v>
      </c>
      <c r="H59" s="26">
        <f t="shared" si="52"/>
        <v>0</v>
      </c>
      <c r="I59" s="26">
        <f t="shared" si="52"/>
        <v>0</v>
      </c>
      <c r="J59" s="26">
        <f t="shared" si="52"/>
        <v>0</v>
      </c>
      <c r="K59" s="26">
        <f t="shared" si="52"/>
        <v>0</v>
      </c>
      <c r="L59" s="26">
        <f t="shared" si="52"/>
        <v>0</v>
      </c>
      <c r="M59" s="26">
        <f t="shared" si="52"/>
        <v>0</v>
      </c>
      <c r="N59" s="26">
        <f t="shared" si="52"/>
        <v>0</v>
      </c>
      <c r="O59" s="31"/>
      <c r="P59" s="26">
        <f t="shared" ref="P59" si="53">+P60+P61</f>
        <v>0</v>
      </c>
      <c r="R59" s="13" t="s">
        <v>132</v>
      </c>
      <c r="S59" s="6" t="s">
        <v>133</v>
      </c>
      <c r="T59" s="26">
        <f t="shared" ref="T59:AE59" si="54">+T60+T61</f>
        <v>0</v>
      </c>
      <c r="U59" s="26">
        <f t="shared" si="54"/>
        <v>0</v>
      </c>
      <c r="V59" s="26">
        <f t="shared" si="54"/>
        <v>0</v>
      </c>
      <c r="W59" s="26">
        <f t="shared" si="54"/>
        <v>0</v>
      </c>
      <c r="X59" s="26">
        <f t="shared" si="54"/>
        <v>0</v>
      </c>
      <c r="Y59" s="26">
        <f t="shared" si="54"/>
        <v>0</v>
      </c>
      <c r="Z59" s="26">
        <f t="shared" si="54"/>
        <v>0</v>
      </c>
      <c r="AA59" s="26">
        <f t="shared" ref="AA59:AD59" si="55">+AA60+AA61</f>
        <v>0</v>
      </c>
      <c r="AB59" s="26">
        <f t="shared" si="55"/>
        <v>0</v>
      </c>
      <c r="AC59" s="26">
        <f t="shared" si="55"/>
        <v>0</v>
      </c>
      <c r="AD59" s="26">
        <f t="shared" si="55"/>
        <v>0</v>
      </c>
      <c r="AE59" s="26">
        <f t="shared" si="54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+'[3]1990'!F59</f>
        <v>0</v>
      </c>
      <c r="L60" s="32">
        <f>+'[3]1990'!G59</f>
        <v>0</v>
      </c>
      <c r="M60" s="32">
        <f>+'[3]1990'!H59</f>
        <v>0</v>
      </c>
      <c r="N60" s="32">
        <f>+'[3]1990'!I59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56">+D62+D63+D64</f>
        <v>0</v>
      </c>
      <c r="E61" s="26">
        <f t="shared" si="56"/>
        <v>0</v>
      </c>
      <c r="F61" s="26">
        <f t="shared" si="56"/>
        <v>0</v>
      </c>
      <c r="G61" s="26">
        <f t="shared" si="56"/>
        <v>0</v>
      </c>
      <c r="H61" s="26">
        <f t="shared" si="56"/>
        <v>0</v>
      </c>
      <c r="I61" s="26">
        <f t="shared" si="56"/>
        <v>0</v>
      </c>
      <c r="J61" s="26">
        <f t="shared" si="56"/>
        <v>0</v>
      </c>
      <c r="K61" s="26">
        <f t="shared" si="56"/>
        <v>0</v>
      </c>
      <c r="L61" s="26">
        <f t="shared" si="56"/>
        <v>0</v>
      </c>
      <c r="M61" s="26">
        <f t="shared" si="56"/>
        <v>0</v>
      </c>
      <c r="N61" s="26">
        <f t="shared" si="56"/>
        <v>0</v>
      </c>
      <c r="O61" s="31"/>
      <c r="P61" s="26">
        <f t="shared" ref="P61" si="57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+'[3]1990'!F61</f>
        <v>0</v>
      </c>
      <c r="L62" s="32">
        <f>+'[3]1990'!G61</f>
        <v>0</v>
      </c>
      <c r="M62" s="32">
        <f>+'[3]1990'!H61</f>
        <v>0</v>
      </c>
      <c r="N62" s="32">
        <f>+'[3]1990'!I61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+'[3]1990'!F62</f>
        <v>0</v>
      </c>
      <c r="L63" s="32">
        <f>+'[3]1990'!G62</f>
        <v>0</v>
      </c>
      <c r="M63" s="32">
        <f>+'[3]1990'!H62</f>
        <v>0</v>
      </c>
      <c r="N63" s="32">
        <f>+'[3]1990'!I62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+'[3]1990'!F63</f>
        <v>0</v>
      </c>
      <c r="L64" s="32">
        <f>+'[3]1990'!G63</f>
        <v>0</v>
      </c>
      <c r="M64" s="32">
        <f>+'[3]1990'!H63</f>
        <v>0</v>
      </c>
      <c r="N64" s="32">
        <f>+'[3]1990'!I63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2.5641745125939925</v>
      </c>
      <c r="D66" s="26">
        <f t="shared" ref="D66:N66" si="58">+D67+D79+D100</f>
        <v>2.5641745125939925</v>
      </c>
      <c r="E66" s="26">
        <f t="shared" si="58"/>
        <v>0</v>
      </c>
      <c r="F66" s="26">
        <f t="shared" si="58"/>
        <v>90.085871525073202</v>
      </c>
      <c r="G66" s="26">
        <f t="shared" si="58"/>
        <v>0</v>
      </c>
      <c r="H66" s="26">
        <f t="shared" si="58"/>
        <v>0</v>
      </c>
      <c r="I66" s="26">
        <f t="shared" si="58"/>
        <v>0</v>
      </c>
      <c r="J66" s="26">
        <f t="shared" si="58"/>
        <v>0</v>
      </c>
      <c r="K66" s="26">
        <f t="shared" si="58"/>
        <v>2.9299999999999997</v>
      </c>
      <c r="L66" s="26">
        <f t="shared" si="58"/>
        <v>29.85</v>
      </c>
      <c r="M66" s="26">
        <f t="shared" si="58"/>
        <v>12.410000000000002</v>
      </c>
      <c r="N66" s="26">
        <f t="shared" si="58"/>
        <v>0</v>
      </c>
      <c r="O66" s="31"/>
      <c r="P66" s="26">
        <f t="shared" ref="P66" si="59">+P67+P79+P100</f>
        <v>2254.710962639424</v>
      </c>
      <c r="R66" s="13" t="s">
        <v>145</v>
      </c>
      <c r="S66" s="6" t="s">
        <v>146</v>
      </c>
      <c r="T66" s="26">
        <f t="shared" ref="T66:AE66" si="60">+T67+T79+T100</f>
        <v>0</v>
      </c>
      <c r="U66" s="26">
        <f t="shared" si="60"/>
        <v>0</v>
      </c>
      <c r="V66" s="26">
        <f t="shared" si="60"/>
        <v>0</v>
      </c>
      <c r="W66" s="26">
        <f t="shared" si="60"/>
        <v>0</v>
      </c>
      <c r="X66" s="26">
        <f t="shared" si="60"/>
        <v>0</v>
      </c>
      <c r="Y66" s="26">
        <f t="shared" si="60"/>
        <v>0</v>
      </c>
      <c r="Z66" s="26">
        <f t="shared" si="60"/>
        <v>0</v>
      </c>
      <c r="AA66" s="26">
        <f t="shared" ref="AA66:AD66" si="61">+AA67+AA79+AA100</f>
        <v>0</v>
      </c>
      <c r="AB66" s="26">
        <f t="shared" si="61"/>
        <v>0</v>
      </c>
      <c r="AC66" s="26">
        <f t="shared" si="61"/>
        <v>0</v>
      </c>
      <c r="AD66" s="26">
        <f t="shared" si="61"/>
        <v>0</v>
      </c>
      <c r="AE66" s="26">
        <f t="shared" si="60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62">+E68+E77+E78</f>
        <v>0</v>
      </c>
      <c r="F67" s="26">
        <f t="shared" si="62"/>
        <v>22.926559820000001</v>
      </c>
      <c r="G67" s="26">
        <f t="shared" si="62"/>
        <v>0</v>
      </c>
      <c r="H67" s="26">
        <f t="shared" si="62"/>
        <v>0</v>
      </c>
      <c r="I67" s="26">
        <f t="shared" si="62"/>
        <v>0</v>
      </c>
      <c r="J67" s="26">
        <f t="shared" si="62"/>
        <v>0</v>
      </c>
      <c r="K67" s="26">
        <f t="shared" si="62"/>
        <v>0</v>
      </c>
      <c r="L67" s="26">
        <f t="shared" si="62"/>
        <v>0</v>
      </c>
      <c r="M67" s="26">
        <f t="shared" si="62"/>
        <v>9.2600000000000016</v>
      </c>
      <c r="N67" s="26">
        <f t="shared" si="62"/>
        <v>0</v>
      </c>
      <c r="O67" s="31"/>
      <c r="P67" s="26">
        <f t="shared" si="62"/>
        <v>573.16399550000006</v>
      </c>
      <c r="R67" s="13" t="s">
        <v>147</v>
      </c>
      <c r="S67" s="6" t="s">
        <v>148</v>
      </c>
      <c r="T67" s="26">
        <f t="shared" ref="T67" si="63">+T68+T77+T78</f>
        <v>0</v>
      </c>
      <c r="U67" s="26">
        <f t="shared" ref="U67" si="64">+U68+U77+U78</f>
        <v>0</v>
      </c>
      <c r="V67" s="26">
        <f t="shared" ref="V67" si="65">+V68+V77+V78</f>
        <v>0</v>
      </c>
      <c r="W67" s="26">
        <f t="shared" ref="W67" si="66">+W68+W77+W78</f>
        <v>0</v>
      </c>
      <c r="X67" s="26">
        <f t="shared" ref="X67" si="67">+X68+X77+X78</f>
        <v>0</v>
      </c>
      <c r="Y67" s="26">
        <f t="shared" ref="Y67" si="68">+Y68+Y77+Y78</f>
        <v>0</v>
      </c>
      <c r="Z67" s="26">
        <f t="shared" ref="Z67:AD67" si="69">+Z68+Z77+Z78</f>
        <v>0</v>
      </c>
      <c r="AA67" s="26">
        <f t="shared" si="69"/>
        <v>0</v>
      </c>
      <c r="AB67" s="26">
        <f t="shared" si="69"/>
        <v>0</v>
      </c>
      <c r="AC67" s="26">
        <f t="shared" si="69"/>
        <v>0</v>
      </c>
      <c r="AD67" s="26">
        <f t="shared" si="69"/>
        <v>0</v>
      </c>
      <c r="AE67" s="26">
        <f t="shared" ref="AE67" si="70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71">+D68+E68</f>
        <v>0</v>
      </c>
      <c r="D68" s="26">
        <f t="shared" ref="D68" si="72">+D69+D74</f>
        <v>0</v>
      </c>
      <c r="E68" s="26">
        <f t="shared" ref="E68:N68" si="73">+E69+E74</f>
        <v>0</v>
      </c>
      <c r="F68" s="26">
        <f t="shared" si="73"/>
        <v>22.926559820000001</v>
      </c>
      <c r="G68" s="26">
        <f t="shared" si="73"/>
        <v>0</v>
      </c>
      <c r="H68" s="26">
        <f t="shared" si="73"/>
        <v>0</v>
      </c>
      <c r="I68" s="26">
        <f t="shared" si="73"/>
        <v>0</v>
      </c>
      <c r="J68" s="26">
        <f t="shared" si="73"/>
        <v>0</v>
      </c>
      <c r="K68" s="26">
        <f t="shared" si="73"/>
        <v>0</v>
      </c>
      <c r="L68" s="26">
        <f t="shared" si="73"/>
        <v>0</v>
      </c>
      <c r="M68" s="26">
        <f t="shared" si="73"/>
        <v>9.2600000000000016</v>
      </c>
      <c r="N68" s="26">
        <f t="shared" si="73"/>
        <v>0</v>
      </c>
      <c r="O68" s="31"/>
      <c r="P68" s="26">
        <f t="shared" ref="P68" si="74">+P69+P74</f>
        <v>573.16399550000006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71"/>
        <v>0</v>
      </c>
      <c r="D69" s="26">
        <f t="shared" ref="D69" si="75">+D70+D71+D72+D73</f>
        <v>0</v>
      </c>
      <c r="E69" s="26">
        <f t="shared" ref="E69:N69" si="76">+E70+E71+E72+E73</f>
        <v>0</v>
      </c>
      <c r="F69" s="26">
        <f t="shared" si="76"/>
        <v>21.940701050000001</v>
      </c>
      <c r="G69" s="26">
        <f t="shared" si="76"/>
        <v>0</v>
      </c>
      <c r="H69" s="26">
        <f t="shared" si="76"/>
        <v>0</v>
      </c>
      <c r="I69" s="26">
        <f t="shared" si="76"/>
        <v>0</v>
      </c>
      <c r="J69" s="26">
        <f t="shared" si="76"/>
        <v>0</v>
      </c>
      <c r="K69" s="26">
        <f t="shared" si="76"/>
        <v>0</v>
      </c>
      <c r="L69" s="26">
        <f t="shared" si="76"/>
        <v>0</v>
      </c>
      <c r="M69" s="26">
        <f t="shared" si="76"/>
        <v>8.8000000000000007</v>
      </c>
      <c r="N69" s="26">
        <f t="shared" si="76"/>
        <v>0</v>
      </c>
      <c r="O69" s="31"/>
      <c r="P69" s="26">
        <f t="shared" ref="P69" si="77">+P70+P71+P72+P73</f>
        <v>548.51752625000006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71"/>
        <v>0</v>
      </c>
      <c r="D70" s="32">
        <f>+'[3]1990'!C69</f>
        <v>0</v>
      </c>
      <c r="E70" s="32">
        <v>0</v>
      </c>
      <c r="F70" s="32">
        <f>+'[3]1990'!D69</f>
        <v>19.265005800000001</v>
      </c>
      <c r="G70" s="27"/>
      <c r="H70" s="27"/>
      <c r="I70" s="27"/>
      <c r="J70" s="27"/>
      <c r="K70" s="27"/>
      <c r="L70" s="27"/>
      <c r="M70" s="32">
        <f>+'[3]1990'!H69</f>
        <v>4.4000000000000004</v>
      </c>
      <c r="N70" s="27"/>
      <c r="O70" s="31"/>
      <c r="P70" s="26">
        <f>+C70+F70*PCG!$C$4+G70*PCG!$C$5+H70+I70+J70</f>
        <v>481.62514500000003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71"/>
        <v>0</v>
      </c>
      <c r="D71" s="32">
        <f>+'[3]1990'!C70</f>
        <v>0</v>
      </c>
      <c r="E71" s="32">
        <v>0</v>
      </c>
      <c r="F71" s="32">
        <f>+'[3]1990'!D70</f>
        <v>2.67569525</v>
      </c>
      <c r="G71" s="27"/>
      <c r="H71" s="27"/>
      <c r="I71" s="27"/>
      <c r="J71" s="27"/>
      <c r="K71" s="27"/>
      <c r="L71" s="27"/>
      <c r="M71" s="32">
        <f>+'[3]1990'!H70</f>
        <v>4.4000000000000004</v>
      </c>
      <c r="N71" s="27"/>
      <c r="O71" s="31"/>
      <c r="P71" s="26">
        <f>+C71+F71*PCG!$C$4+G71*PCG!$C$5+H71+I71+J71</f>
        <v>66.89238125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71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+'[3]1990'!H71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71"/>
        <v>0</v>
      </c>
      <c r="D73" s="32">
        <f>+'[3]1990'!C72</f>
        <v>0</v>
      </c>
      <c r="E73" s="32">
        <v>0</v>
      </c>
      <c r="F73" s="32">
        <f>+'[3]1990'!D72</f>
        <v>0</v>
      </c>
      <c r="G73" s="27"/>
      <c r="H73" s="27"/>
      <c r="I73" s="27"/>
      <c r="J73" s="27"/>
      <c r="K73" s="27"/>
      <c r="L73" s="27"/>
      <c r="M73" s="32">
        <f>+'[3]1990'!H72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71"/>
        <v>0</v>
      </c>
      <c r="D74" s="26">
        <f t="shared" ref="D74:N74" si="78">+D75+D76</f>
        <v>0</v>
      </c>
      <c r="E74" s="26">
        <f t="shared" si="78"/>
        <v>0</v>
      </c>
      <c r="F74" s="26">
        <f t="shared" si="78"/>
        <v>0.98585877000000011</v>
      </c>
      <c r="G74" s="26">
        <f t="shared" si="78"/>
        <v>0</v>
      </c>
      <c r="H74" s="26">
        <f t="shared" si="78"/>
        <v>0</v>
      </c>
      <c r="I74" s="26">
        <f t="shared" si="78"/>
        <v>0</v>
      </c>
      <c r="J74" s="26">
        <f t="shared" si="78"/>
        <v>0</v>
      </c>
      <c r="K74" s="26">
        <f t="shared" si="78"/>
        <v>0</v>
      </c>
      <c r="L74" s="26">
        <f t="shared" si="78"/>
        <v>0</v>
      </c>
      <c r="M74" s="26">
        <f t="shared" si="78"/>
        <v>0.46</v>
      </c>
      <c r="N74" s="26">
        <f t="shared" si="78"/>
        <v>0</v>
      </c>
      <c r="O74" s="31"/>
      <c r="P74" s="26">
        <f t="shared" ref="P74" si="79">+P75+P76</f>
        <v>24.646469250000003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71"/>
        <v>0</v>
      </c>
      <c r="D75" s="32">
        <f>+'[3]1990'!C74</f>
        <v>0</v>
      </c>
      <c r="E75" s="32">
        <v>0</v>
      </c>
      <c r="F75" s="32">
        <f>+'[3]1990'!D74</f>
        <v>0.91002348000000011</v>
      </c>
      <c r="G75" s="27"/>
      <c r="H75" s="27"/>
      <c r="I75" s="27"/>
      <c r="J75" s="27"/>
      <c r="K75" s="27"/>
      <c r="L75" s="27"/>
      <c r="M75" s="32">
        <f>+'[3]1990'!H74</f>
        <v>0.23</v>
      </c>
      <c r="N75" s="27"/>
      <c r="O75" s="31"/>
      <c r="P75" s="26">
        <f>+C75+F75*PCG!$C$4+G75*PCG!$C$5+H75+I75+J75</f>
        <v>22.750587000000003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71"/>
        <v>0</v>
      </c>
      <c r="D76" s="32">
        <f>+'[3]1990'!C75</f>
        <v>0</v>
      </c>
      <c r="E76" s="32">
        <v>0</v>
      </c>
      <c r="F76" s="32">
        <f>+'[3]1990'!D75</f>
        <v>7.583529E-2</v>
      </c>
      <c r="G76" s="27"/>
      <c r="H76" s="27"/>
      <c r="I76" s="27"/>
      <c r="J76" s="27"/>
      <c r="K76" s="27"/>
      <c r="L76" s="27"/>
      <c r="M76" s="32">
        <f>+'[3]1990'!H75</f>
        <v>0.23</v>
      </c>
      <c r="N76" s="27"/>
      <c r="O76" s="31"/>
      <c r="P76" s="26">
        <f>+C76+F76*PCG!$C$4+G76*PCG!$C$5+H76+I76+J76</f>
        <v>1.8958822500000001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71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+'[3]1990'!F76</f>
        <v>0</v>
      </c>
      <c r="L77" s="32">
        <f>+'[3]1990'!G76</f>
        <v>0</v>
      </c>
      <c r="M77" s="32">
        <f>+'[3]1990'!H76</f>
        <v>0</v>
      </c>
      <c r="N77" s="32">
        <f>+'[3]1990'!I76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+'[3]1990'!F77</f>
        <v>0</v>
      </c>
      <c r="L78" s="32">
        <f>+'[3]1990'!G77</f>
        <v>0</v>
      </c>
      <c r="M78" s="32">
        <f>+'[3]1990'!H77</f>
        <v>0</v>
      </c>
      <c r="N78" s="32">
        <f>+'[3]1990'!I77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2.5641745125939925</v>
      </c>
      <c r="D79" s="26">
        <f t="shared" ref="D79" si="80">+D80+D90</f>
        <v>2.5641745125939925</v>
      </c>
      <c r="E79" s="26">
        <f t="shared" ref="E79:N79" si="81">+E80+E90</f>
        <v>0</v>
      </c>
      <c r="F79" s="26">
        <f t="shared" si="81"/>
        <v>67.159311705073193</v>
      </c>
      <c r="G79" s="26">
        <f t="shared" si="81"/>
        <v>0</v>
      </c>
      <c r="H79" s="26">
        <f t="shared" si="81"/>
        <v>0</v>
      </c>
      <c r="I79" s="26">
        <f t="shared" si="81"/>
        <v>0</v>
      </c>
      <c r="J79" s="26">
        <f t="shared" si="81"/>
        <v>0</v>
      </c>
      <c r="K79" s="26">
        <f t="shared" si="81"/>
        <v>2.9299999999999997</v>
      </c>
      <c r="L79" s="26">
        <f t="shared" si="81"/>
        <v>29.85</v>
      </c>
      <c r="M79" s="26">
        <f t="shared" si="81"/>
        <v>3.15</v>
      </c>
      <c r="N79" s="26">
        <f t="shared" si="81"/>
        <v>0</v>
      </c>
      <c r="O79" s="31"/>
      <c r="P79" s="26">
        <f t="shared" ref="P79" si="82">+P80+P90</f>
        <v>1681.5469671394239</v>
      </c>
      <c r="R79" s="13" t="s">
        <v>167</v>
      </c>
      <c r="S79" s="6" t="s">
        <v>168</v>
      </c>
      <c r="T79" s="26">
        <f t="shared" ref="T79:AE79" si="83">+T80+T90</f>
        <v>0</v>
      </c>
      <c r="U79" s="26">
        <f t="shared" si="83"/>
        <v>0</v>
      </c>
      <c r="V79" s="26">
        <f t="shared" si="83"/>
        <v>0</v>
      </c>
      <c r="W79" s="26">
        <f t="shared" si="83"/>
        <v>0</v>
      </c>
      <c r="X79" s="26">
        <f t="shared" si="83"/>
        <v>0</v>
      </c>
      <c r="Y79" s="26">
        <f t="shared" si="83"/>
        <v>0</v>
      </c>
      <c r="Z79" s="26">
        <f t="shared" si="83"/>
        <v>0</v>
      </c>
      <c r="AA79" s="26">
        <f t="shared" ref="AA79:AD79" si="84">+AA80+AA90</f>
        <v>0</v>
      </c>
      <c r="AB79" s="26">
        <f t="shared" si="84"/>
        <v>0</v>
      </c>
      <c r="AC79" s="26">
        <f t="shared" si="84"/>
        <v>0</v>
      </c>
      <c r="AD79" s="26">
        <f t="shared" si="84"/>
        <v>0</v>
      </c>
      <c r="AE79" s="26">
        <f t="shared" si="83"/>
        <v>0</v>
      </c>
    </row>
    <row r="80" spans="1:31" x14ac:dyDescent="0.2">
      <c r="A80" s="13" t="s">
        <v>169</v>
      </c>
      <c r="B80" s="6" t="s">
        <v>170</v>
      </c>
      <c r="C80" s="26">
        <f t="shared" si="71"/>
        <v>2.0065384344070742</v>
      </c>
      <c r="D80" s="26">
        <f t="shared" ref="D80" si="85">+D81+D82+D83</f>
        <v>2.0065384344070742</v>
      </c>
      <c r="E80" s="26">
        <f t="shared" ref="E80:N80" si="86">+E81+E82+E83</f>
        <v>0</v>
      </c>
      <c r="F80" s="26">
        <f t="shared" si="86"/>
        <v>30.221667932646238</v>
      </c>
      <c r="G80" s="26">
        <f t="shared" si="86"/>
        <v>0</v>
      </c>
      <c r="H80" s="26">
        <f t="shared" si="86"/>
        <v>0</v>
      </c>
      <c r="I80" s="26">
        <f t="shared" si="86"/>
        <v>0</v>
      </c>
      <c r="J80" s="26">
        <f t="shared" si="86"/>
        <v>0</v>
      </c>
      <c r="K80" s="26">
        <f t="shared" si="86"/>
        <v>0.57000000000000006</v>
      </c>
      <c r="L80" s="26">
        <f t="shared" si="86"/>
        <v>1.55</v>
      </c>
      <c r="M80" s="26">
        <f t="shared" si="86"/>
        <v>2.67</v>
      </c>
      <c r="N80" s="26">
        <f t="shared" si="86"/>
        <v>0</v>
      </c>
      <c r="O80" s="31"/>
      <c r="P80" s="26">
        <f t="shared" ref="P80" si="87">+P81+P82+P83</f>
        <v>757.54823675056309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71"/>
        <v>2.15E-3</v>
      </c>
      <c r="D81" s="32">
        <f>+'[3]1990'!C80</f>
        <v>2.15E-3</v>
      </c>
      <c r="E81" s="32">
        <v>0</v>
      </c>
      <c r="F81" s="32">
        <f>+'[3]1990'!D80</f>
        <v>1.035E-2</v>
      </c>
      <c r="G81" s="27"/>
      <c r="H81" s="27"/>
      <c r="I81" s="27"/>
      <c r="J81" s="27"/>
      <c r="K81" s="32">
        <f>+'[3]1990'!F80</f>
        <v>0.01</v>
      </c>
      <c r="L81" s="32">
        <f>+'[3]1990'!G80</f>
        <v>0.05</v>
      </c>
      <c r="M81" s="32">
        <f>+'[3]1990'!H80</f>
        <v>0</v>
      </c>
      <c r="N81" s="32">
        <f>+'[3]1990'!I80</f>
        <v>0</v>
      </c>
      <c r="O81" s="31"/>
      <c r="P81" s="26">
        <f>+C81+F81*PCG!$C$4+G81*PCG!$C$5+H81+I81+J81</f>
        <v>0.26089999999999997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71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+'[3]1990'!F81</f>
        <v>0</v>
      </c>
      <c r="L82" s="32">
        <f>+'[3]1990'!G81</f>
        <v>0</v>
      </c>
      <c r="M82" s="32">
        <f>+'[3]1990'!H81</f>
        <v>0</v>
      </c>
      <c r="N82" s="32">
        <f>+'[3]1990'!I81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71"/>
        <v>2.0043884344070744</v>
      </c>
      <c r="D83" s="26">
        <f t="shared" ref="D83:N83" si="88">+D84+D85+D86+D87+D88+D89</f>
        <v>2.0043884344070744</v>
      </c>
      <c r="E83" s="26">
        <f t="shared" si="88"/>
        <v>0</v>
      </c>
      <c r="F83" s="26">
        <f t="shared" si="88"/>
        <v>30.211317932646239</v>
      </c>
      <c r="G83" s="26">
        <f t="shared" si="88"/>
        <v>0</v>
      </c>
      <c r="H83" s="26">
        <f t="shared" si="88"/>
        <v>0</v>
      </c>
      <c r="I83" s="26">
        <f t="shared" si="88"/>
        <v>0</v>
      </c>
      <c r="J83" s="26">
        <f t="shared" si="88"/>
        <v>0</v>
      </c>
      <c r="K83" s="26">
        <f t="shared" si="88"/>
        <v>0.56000000000000005</v>
      </c>
      <c r="L83" s="26">
        <f t="shared" si="88"/>
        <v>1.5</v>
      </c>
      <c r="M83" s="26">
        <f t="shared" si="88"/>
        <v>2.67</v>
      </c>
      <c r="N83" s="26">
        <f t="shared" si="88"/>
        <v>0</v>
      </c>
      <c r="O83" s="31"/>
      <c r="P83" s="26">
        <f t="shared" ref="P83" si="89">+P84+P85+P86+P87+P88+P89</f>
        <v>757.2873367505631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71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+'[3]1990'!F83</f>
        <v>0</v>
      </c>
      <c r="L84" s="32">
        <f>+'[3]1990'!G83</f>
        <v>0</v>
      </c>
      <c r="M84" s="32">
        <f>+'[3]1990'!H83</f>
        <v>0</v>
      </c>
      <c r="N84" s="32">
        <f>+'[3]1990'!I83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71"/>
        <v>2.0007969586335399</v>
      </c>
      <c r="D85" s="32">
        <f>+'[3]1990'!C84</f>
        <v>2.0007969586335399</v>
      </c>
      <c r="E85" s="32">
        <v>0</v>
      </c>
      <c r="F85" s="32">
        <f>+'[3]1990'!D84</f>
        <v>30.011954379503099</v>
      </c>
      <c r="G85" s="32">
        <f>+'[3]1990'!E84</f>
        <v>0</v>
      </c>
      <c r="H85" s="27"/>
      <c r="I85" s="27"/>
      <c r="J85" s="27"/>
      <c r="K85" s="32">
        <f>+'[3]1990'!F84</f>
        <v>0</v>
      </c>
      <c r="L85" s="32">
        <f>+'[3]1990'!G84</f>
        <v>0</v>
      </c>
      <c r="M85" s="32">
        <f>+'[3]1990'!H84</f>
        <v>0.17</v>
      </c>
      <c r="N85" s="32">
        <f>+'[3]1990'!I84</f>
        <v>0</v>
      </c>
      <c r="O85" s="31"/>
      <c r="P85" s="26">
        <f>+C85+F85*PCG!$C$4+G85*PCG!$C$5+H85+I85+J85</f>
        <v>752.29965644621097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71"/>
        <v>3.591475773534511E-3</v>
      </c>
      <c r="D86" s="32">
        <f>+'[3]1990'!C85</f>
        <v>3.591475773534511E-3</v>
      </c>
      <c r="E86" s="32">
        <v>0</v>
      </c>
      <c r="F86" s="32">
        <f>+'[3]1990'!D85</f>
        <v>3.9579528932829303E-2</v>
      </c>
      <c r="G86" s="32">
        <f>+'[3]1990'!E85</f>
        <v>0</v>
      </c>
      <c r="H86" s="27"/>
      <c r="I86" s="27"/>
      <c r="J86" s="27"/>
      <c r="K86" s="32">
        <f>+'[3]1990'!F85</f>
        <v>0</v>
      </c>
      <c r="L86" s="32">
        <f>+'[3]1990'!G85</f>
        <v>0</v>
      </c>
      <c r="M86" s="32">
        <f>+'[3]1990'!H85</f>
        <v>1.25</v>
      </c>
      <c r="N86" s="32">
        <f>+'[3]1990'!I85</f>
        <v>0</v>
      </c>
      <c r="O86" s="31"/>
      <c r="P86" s="26">
        <f>+C86+F86*PCG!$C$4+G86*PCG!$C$5+H86+I86+J86</f>
        <v>0.99307969909426708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71"/>
        <v>0</v>
      </c>
      <c r="D87" s="32">
        <f>+'[3]1990'!C86</f>
        <v>0</v>
      </c>
      <c r="E87" s="32">
        <v>0</v>
      </c>
      <c r="F87" s="32">
        <f>+'[3]1990'!D86</f>
        <v>0.1597840242103109</v>
      </c>
      <c r="G87" s="27"/>
      <c r="H87" s="27"/>
      <c r="I87" s="27"/>
      <c r="J87" s="27"/>
      <c r="K87" s="32">
        <f>+'[3]1990'!F86</f>
        <v>0.56000000000000005</v>
      </c>
      <c r="L87" s="32">
        <f>+'[3]1990'!G86</f>
        <v>1.5</v>
      </c>
      <c r="M87" s="32">
        <f>+'[3]1990'!H86</f>
        <v>1.25</v>
      </c>
      <c r="N87" s="32">
        <f>+'[3]1990'!I86</f>
        <v>0</v>
      </c>
      <c r="O87" s="31"/>
      <c r="P87" s="26">
        <f>+C87+F87*PCG!$C$4+G87*PCG!$C$5+H87+I87+J87</f>
        <v>3.9946006052577725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71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+'[3]1990'!H87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71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71"/>
        <v>0.55763607818691852</v>
      </c>
      <c r="D90" s="26">
        <f t="shared" ref="D90:N90" si="90">+D91+D92+D93</f>
        <v>0.55763607818691852</v>
      </c>
      <c r="E90" s="26">
        <f t="shared" si="90"/>
        <v>0</v>
      </c>
      <c r="F90" s="26">
        <f t="shared" si="90"/>
        <v>36.937643772426959</v>
      </c>
      <c r="G90" s="26">
        <f t="shared" si="90"/>
        <v>0</v>
      </c>
      <c r="H90" s="26">
        <f t="shared" si="90"/>
        <v>0</v>
      </c>
      <c r="I90" s="26">
        <f t="shared" si="90"/>
        <v>0</v>
      </c>
      <c r="J90" s="26">
        <f t="shared" si="90"/>
        <v>0</v>
      </c>
      <c r="K90" s="26">
        <f t="shared" si="90"/>
        <v>2.36</v>
      </c>
      <c r="L90" s="26">
        <f t="shared" si="90"/>
        <v>28.3</v>
      </c>
      <c r="M90" s="26">
        <f t="shared" si="90"/>
        <v>0.48</v>
      </c>
      <c r="N90" s="26">
        <f t="shared" si="90"/>
        <v>0</v>
      </c>
      <c r="O90" s="31"/>
      <c r="P90" s="26">
        <f t="shared" ref="P90" si="91">+P91+P92+P93</f>
        <v>923.99873038886096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71"/>
        <v>1.2263784000000002E-2</v>
      </c>
      <c r="D91" s="32">
        <f>+'[3]1990'!C90</f>
        <v>1.2263784000000002E-2</v>
      </c>
      <c r="E91" s="32">
        <v>0</v>
      </c>
      <c r="F91" s="32">
        <f>+'[3]1990'!D90</f>
        <v>0.92450063999999998</v>
      </c>
      <c r="G91" s="27"/>
      <c r="H91" s="27"/>
      <c r="I91" s="27"/>
      <c r="J91" s="27"/>
      <c r="K91" s="32">
        <f>+'[3]1990'!F90</f>
        <v>2.36</v>
      </c>
      <c r="L91" s="32">
        <f>+'[3]1990'!G90</f>
        <v>28.3</v>
      </c>
      <c r="M91" s="32">
        <f>+'[3]1990'!H90</f>
        <v>0.24</v>
      </c>
      <c r="N91" s="32">
        <f>+'[3]1990'!I90</f>
        <v>0</v>
      </c>
      <c r="O91" s="31"/>
      <c r="P91" s="26">
        <f>+C91+F91*PCG!$C$4+G91*PCG!$C$5+H91+I91+J91</f>
        <v>23.124779784000001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71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+'[3]1990'!F91</f>
        <v>0</v>
      </c>
      <c r="L92" s="32">
        <f>+'[3]1990'!G91</f>
        <v>0</v>
      </c>
      <c r="M92" s="32">
        <f>+'[3]1990'!H91</f>
        <v>0</v>
      </c>
      <c r="N92" s="32">
        <f>+'[3]1990'!I91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71"/>
        <v>0.54537229418691846</v>
      </c>
      <c r="D93" s="26">
        <f t="shared" ref="D93:N93" si="92">+D94+D95+D96+D97+D98+D99</f>
        <v>0.54537229418691846</v>
      </c>
      <c r="E93" s="26">
        <f t="shared" si="92"/>
        <v>0</v>
      </c>
      <c r="F93" s="26">
        <f t="shared" si="92"/>
        <v>36.013143132426961</v>
      </c>
      <c r="G93" s="26">
        <f t="shared" si="92"/>
        <v>0</v>
      </c>
      <c r="H93" s="26">
        <f t="shared" si="92"/>
        <v>0</v>
      </c>
      <c r="I93" s="26">
        <f t="shared" si="92"/>
        <v>0</v>
      </c>
      <c r="J93" s="26">
        <f t="shared" si="92"/>
        <v>0</v>
      </c>
      <c r="K93" s="26">
        <f t="shared" si="92"/>
        <v>0</v>
      </c>
      <c r="L93" s="26">
        <f t="shared" si="92"/>
        <v>0</v>
      </c>
      <c r="M93" s="26">
        <f t="shared" si="92"/>
        <v>0.24</v>
      </c>
      <c r="N93" s="26">
        <f t="shared" si="92"/>
        <v>0</v>
      </c>
      <c r="O93" s="31"/>
      <c r="P93" s="26">
        <f t="shared" ref="P93" si="93">+P94+P95+P96+P97+P98+P99</f>
        <v>900.87395060486097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71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+'[3]1990'!F93</f>
        <v>0</v>
      </c>
      <c r="L94" s="32">
        <f>+'[3]1990'!G93</f>
        <v>0</v>
      </c>
      <c r="M94" s="32">
        <f>+'[3]1990'!H93</f>
        <v>0</v>
      </c>
      <c r="N94" s="32">
        <f>+'[3]1990'!I93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71"/>
        <v>0.22876672733112102</v>
      </c>
      <c r="D95" s="32">
        <f>+'[3]1990'!C94</f>
        <v>0.22876672733112102</v>
      </c>
      <c r="E95" s="32">
        <v>0</v>
      </c>
      <c r="F95" s="32">
        <f>+'[3]1990'!D94</f>
        <v>28.749138207900671</v>
      </c>
      <c r="G95" s="27"/>
      <c r="H95" s="27"/>
      <c r="I95" s="27"/>
      <c r="J95" s="27"/>
      <c r="K95" s="32">
        <f>+'[3]1990'!F94</f>
        <v>0</v>
      </c>
      <c r="L95" s="32">
        <f>+'[3]1990'!G94</f>
        <v>0</v>
      </c>
      <c r="M95" s="32">
        <f>+'[3]1990'!H94</f>
        <v>0.24</v>
      </c>
      <c r="N95" s="32">
        <f>+'[3]1990'!I94</f>
        <v>0</v>
      </c>
      <c r="O95" s="31"/>
      <c r="P95" s="26">
        <f>+C95+F95*PCG!$C$4+G95*PCG!$C$5+H95+I95+J95</f>
        <v>718.95722192484789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71"/>
        <v>5.4148378117974599E-2</v>
      </c>
      <c r="D96" s="32">
        <f>+'[3]1990'!C95</f>
        <v>5.4148378117974599E-2</v>
      </c>
      <c r="E96" s="32">
        <v>0</v>
      </c>
      <c r="F96" s="32">
        <f>+'[3]1990'!D95</f>
        <v>0.67685472647468248</v>
      </c>
      <c r="G96" s="27"/>
      <c r="H96" s="27"/>
      <c r="I96" s="27"/>
      <c r="J96" s="27"/>
      <c r="K96" s="32">
        <f>+'[3]1990'!F95</f>
        <v>0</v>
      </c>
      <c r="L96" s="32">
        <f>+'[3]1990'!G95</f>
        <v>0</v>
      </c>
      <c r="M96" s="32">
        <f>+'[3]1990'!H95</f>
        <v>0</v>
      </c>
      <c r="N96" s="32">
        <f>+'[3]1990'!I95</f>
        <v>0</v>
      </c>
      <c r="O96" s="31"/>
      <c r="P96" s="26">
        <f>+C96+F96*PCG!$C$4+G96*PCG!$C$5+H96+I96+J96</f>
        <v>16.975516539985037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71"/>
        <v>3.8986832244941711E-3</v>
      </c>
      <c r="D97" s="32">
        <f>+'[3]1990'!C96</f>
        <v>3.8986832244941711E-3</v>
      </c>
      <c r="E97" s="32">
        <v>0</v>
      </c>
      <c r="F97" s="32">
        <f>+'[3]1990'!D96</f>
        <v>1.713796167433896</v>
      </c>
      <c r="G97" s="27"/>
      <c r="H97" s="27"/>
      <c r="I97" s="27"/>
      <c r="J97" s="27"/>
      <c r="K97" s="32">
        <f>+'[3]1990'!F96</f>
        <v>0</v>
      </c>
      <c r="L97" s="32">
        <f>+'[3]1990'!G96</f>
        <v>0</v>
      </c>
      <c r="M97" s="32">
        <f>+'[3]1990'!H96</f>
        <v>0</v>
      </c>
      <c r="N97" s="32">
        <f>+'[3]1990'!I96</f>
        <v>0</v>
      </c>
      <c r="O97" s="31"/>
      <c r="P97" s="26">
        <f>+C97+F97*PCG!$C$4+G97*PCG!$C$5+H97+I97+J97</f>
        <v>42.848802869071889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71"/>
        <v>0.25855850551332871</v>
      </c>
      <c r="D98" s="32">
        <f>+'[3]1990'!C97</f>
        <v>0.25855850551332871</v>
      </c>
      <c r="E98" s="32">
        <v>0</v>
      </c>
      <c r="F98" s="32">
        <f>+'[3]1990'!D97</f>
        <v>4.8733540306177137</v>
      </c>
      <c r="G98" s="27"/>
      <c r="H98" s="27"/>
      <c r="I98" s="27"/>
      <c r="J98" s="27"/>
      <c r="K98" s="32">
        <f>+'[3]1990'!F97</f>
        <v>0</v>
      </c>
      <c r="L98" s="32">
        <f>+'[3]1990'!G97</f>
        <v>0</v>
      </c>
      <c r="M98" s="32">
        <f>+'[3]1990'!H97</f>
        <v>0</v>
      </c>
      <c r="N98" s="32">
        <f>+'[3]1990'!I97</f>
        <v>0</v>
      </c>
      <c r="O98" s="31"/>
      <c r="P98" s="26">
        <f>+C98+F98*PCG!$C$4+G98*PCG!$C$5+H98+I98+J98</f>
        <v>122.09240927095618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71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+'[3]1990'!F98</f>
        <v>0</v>
      </c>
      <c r="L99" s="32">
        <f>+'[3]1990'!G98</f>
        <v>0</v>
      </c>
      <c r="M99" s="32">
        <f>+'[3]1990'!H98</f>
        <v>0</v>
      </c>
      <c r="N99" s="32">
        <f>+'[3]1990'!I98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71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+'[3]1990'!F99</f>
        <v>0</v>
      </c>
      <c r="L100" s="32">
        <f>+'[3]1990'!G99</f>
        <v>0</v>
      </c>
      <c r="M100" s="32">
        <f>+'[3]1990'!H99</f>
        <v>0</v>
      </c>
      <c r="N100" s="32">
        <f>+'[3]1990'!I99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71"/>
        <v>0</v>
      </c>
      <c r="D101" s="26">
        <f t="shared" ref="D101:N101" si="94">+D102+D106+D109</f>
        <v>0</v>
      </c>
      <c r="E101" s="26">
        <f t="shared" si="94"/>
        <v>0</v>
      </c>
      <c r="F101" s="26">
        <f t="shared" si="94"/>
        <v>0</v>
      </c>
      <c r="G101" s="26">
        <f t="shared" si="94"/>
        <v>0</v>
      </c>
      <c r="H101" s="26">
        <f t="shared" si="94"/>
        <v>0</v>
      </c>
      <c r="I101" s="26">
        <f t="shared" si="94"/>
        <v>0</v>
      </c>
      <c r="J101" s="26">
        <f t="shared" si="94"/>
        <v>0</v>
      </c>
      <c r="K101" s="26">
        <f t="shared" si="94"/>
        <v>0</v>
      </c>
      <c r="L101" s="26">
        <f t="shared" si="94"/>
        <v>0</v>
      </c>
      <c r="M101" s="26">
        <f t="shared" si="94"/>
        <v>0</v>
      </c>
      <c r="N101" s="26">
        <f t="shared" si="94"/>
        <v>0</v>
      </c>
      <c r="O101" s="31"/>
      <c r="P101" s="26">
        <f t="shared" ref="P101" si="95">+P102+P106+P109</f>
        <v>0</v>
      </c>
      <c r="R101" s="13" t="s">
        <v>204</v>
      </c>
      <c r="S101" s="6" t="s">
        <v>205</v>
      </c>
      <c r="T101" s="26">
        <f t="shared" ref="T101:AE101" si="96">+T102+T106+T109</f>
        <v>0</v>
      </c>
      <c r="U101" s="26">
        <f t="shared" si="96"/>
        <v>0</v>
      </c>
      <c r="V101" s="26">
        <f t="shared" si="96"/>
        <v>0</v>
      </c>
      <c r="W101" s="26">
        <f t="shared" si="96"/>
        <v>0</v>
      </c>
      <c r="X101" s="26">
        <f t="shared" si="96"/>
        <v>0</v>
      </c>
      <c r="Y101" s="26">
        <f t="shared" si="96"/>
        <v>0</v>
      </c>
      <c r="Z101" s="26">
        <f t="shared" si="96"/>
        <v>0</v>
      </c>
      <c r="AA101" s="26">
        <f t="shared" ref="AA101:AD101" si="97">+AA102+AA106+AA109</f>
        <v>0</v>
      </c>
      <c r="AB101" s="26">
        <f t="shared" si="97"/>
        <v>0</v>
      </c>
      <c r="AC101" s="26">
        <f t="shared" si="97"/>
        <v>0</v>
      </c>
      <c r="AD101" s="26">
        <f t="shared" si="97"/>
        <v>0</v>
      </c>
      <c r="AE101" s="26">
        <f t="shared" si="96"/>
        <v>0</v>
      </c>
    </row>
    <row r="102" spans="1:31" x14ac:dyDescent="0.2">
      <c r="A102" s="13" t="s">
        <v>206</v>
      </c>
      <c r="B102" s="6" t="s">
        <v>207</v>
      </c>
      <c r="C102" s="26">
        <f t="shared" si="71"/>
        <v>0</v>
      </c>
      <c r="D102" s="26">
        <f t="shared" ref="D102:N102" si="98">+D103+D104+D105</f>
        <v>0</v>
      </c>
      <c r="E102" s="26">
        <f t="shared" si="98"/>
        <v>0</v>
      </c>
      <c r="F102" s="26">
        <f t="shared" si="98"/>
        <v>0</v>
      </c>
      <c r="G102" s="26">
        <f t="shared" si="98"/>
        <v>0</v>
      </c>
      <c r="H102" s="26">
        <f t="shared" si="98"/>
        <v>0</v>
      </c>
      <c r="I102" s="26">
        <f t="shared" si="98"/>
        <v>0</v>
      </c>
      <c r="J102" s="26">
        <f t="shared" si="98"/>
        <v>0</v>
      </c>
      <c r="K102" s="26">
        <f t="shared" si="98"/>
        <v>0</v>
      </c>
      <c r="L102" s="26">
        <f t="shared" si="98"/>
        <v>0</v>
      </c>
      <c r="M102" s="26">
        <f t="shared" si="98"/>
        <v>0</v>
      </c>
      <c r="N102" s="26">
        <f t="shared" si="98"/>
        <v>0</v>
      </c>
      <c r="O102" s="31"/>
      <c r="P102" s="26">
        <f t="shared" ref="P102" si="99">+P103+P104+P105</f>
        <v>0</v>
      </c>
      <c r="R102" s="13" t="s">
        <v>206</v>
      </c>
      <c r="S102" s="6" t="s">
        <v>207</v>
      </c>
      <c r="T102" s="26">
        <f t="shared" ref="T102:AE102" si="100">+T103+T104+T105</f>
        <v>0</v>
      </c>
      <c r="U102" s="26">
        <f t="shared" si="100"/>
        <v>0</v>
      </c>
      <c r="V102" s="26">
        <f t="shared" si="100"/>
        <v>0</v>
      </c>
      <c r="W102" s="26">
        <f t="shared" si="100"/>
        <v>0</v>
      </c>
      <c r="X102" s="26">
        <f t="shared" si="100"/>
        <v>0</v>
      </c>
      <c r="Y102" s="26">
        <f t="shared" si="100"/>
        <v>0</v>
      </c>
      <c r="Z102" s="26">
        <f t="shared" si="100"/>
        <v>0</v>
      </c>
      <c r="AA102" s="26">
        <f t="shared" ref="AA102:AD102" si="101">+AA103+AA104+AA105</f>
        <v>0</v>
      </c>
      <c r="AB102" s="26">
        <f t="shared" si="101"/>
        <v>0</v>
      </c>
      <c r="AC102" s="26">
        <f t="shared" si="101"/>
        <v>0</v>
      </c>
      <c r="AD102" s="26">
        <f t="shared" si="101"/>
        <v>0</v>
      </c>
      <c r="AE102" s="26">
        <f t="shared" si="100"/>
        <v>0</v>
      </c>
    </row>
    <row r="103" spans="1:31" x14ac:dyDescent="0.2">
      <c r="A103" s="13" t="s">
        <v>208</v>
      </c>
      <c r="B103" s="6" t="s">
        <v>209</v>
      </c>
      <c r="C103" s="26">
        <f t="shared" si="71"/>
        <v>0</v>
      </c>
      <c r="D103" s="32">
        <f>+'[3]1990'!C102</f>
        <v>0</v>
      </c>
      <c r="E103" s="32">
        <v>0</v>
      </c>
      <c r="F103" s="27"/>
      <c r="G103" s="27"/>
      <c r="H103" s="27"/>
      <c r="I103" s="27"/>
      <c r="J103" s="27"/>
      <c r="K103" s="32">
        <f>+'[3]1990'!F102</f>
        <v>0</v>
      </c>
      <c r="L103" s="32">
        <f>+'[3]1990'!G102</f>
        <v>0</v>
      </c>
      <c r="M103" s="32">
        <f>+'[3]1990'!H102</f>
        <v>0</v>
      </c>
      <c r="N103" s="32">
        <f>+'[3]1990'!I102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71"/>
        <v>0</v>
      </c>
      <c r="D104" s="32">
        <f>+'[3]1990'!C103</f>
        <v>0</v>
      </c>
      <c r="E104" s="32">
        <v>0</v>
      </c>
      <c r="F104" s="27"/>
      <c r="G104" s="27"/>
      <c r="H104" s="27"/>
      <c r="I104" s="27"/>
      <c r="J104" s="27"/>
      <c r="K104" s="32">
        <f>+'[3]1990'!F103</f>
        <v>0</v>
      </c>
      <c r="L104" s="32">
        <f>+'[3]1990'!G103</f>
        <v>0</v>
      </c>
      <c r="M104" s="32">
        <f>+'[3]1990'!H103</f>
        <v>0</v>
      </c>
      <c r="N104" s="32">
        <f>+'[3]1990'!I103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71"/>
        <v>0</v>
      </c>
      <c r="D105" s="32">
        <f>+'[3]1990'!C104</f>
        <v>0</v>
      </c>
      <c r="E105" s="32">
        <v>0</v>
      </c>
      <c r="F105" s="27"/>
      <c r="G105" s="27"/>
      <c r="H105" s="27"/>
      <c r="I105" s="27"/>
      <c r="J105" s="27"/>
      <c r="K105" s="32">
        <f>+'[3]1990'!F104</f>
        <v>0</v>
      </c>
      <c r="L105" s="32">
        <f>+'[3]1990'!G104</f>
        <v>0</v>
      </c>
      <c r="M105" s="32">
        <f>+'[3]1990'!H104</f>
        <v>0</v>
      </c>
      <c r="N105" s="32">
        <f>+'[3]1990'!I104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102">+D107+D108</f>
        <v>0</v>
      </c>
      <c r="E106" s="26">
        <f t="shared" si="102"/>
        <v>0</v>
      </c>
      <c r="F106" s="26">
        <f t="shared" si="102"/>
        <v>0</v>
      </c>
      <c r="G106" s="26">
        <f t="shared" si="102"/>
        <v>0</v>
      </c>
      <c r="H106" s="26">
        <f t="shared" si="102"/>
        <v>0</v>
      </c>
      <c r="I106" s="26">
        <f t="shared" si="102"/>
        <v>0</v>
      </c>
      <c r="J106" s="26">
        <f t="shared" si="102"/>
        <v>0</v>
      </c>
      <c r="K106" s="26">
        <f t="shared" si="102"/>
        <v>0</v>
      </c>
      <c r="L106" s="26">
        <f t="shared" si="102"/>
        <v>0</v>
      </c>
      <c r="M106" s="26">
        <f t="shared" si="102"/>
        <v>0</v>
      </c>
      <c r="N106" s="26">
        <f t="shared" si="102"/>
        <v>0</v>
      </c>
      <c r="O106" s="31"/>
      <c r="P106" s="26">
        <f t="shared" ref="P106" si="103">+P107+P108</f>
        <v>0</v>
      </c>
      <c r="R106" s="13" t="s">
        <v>214</v>
      </c>
      <c r="S106" s="6" t="s">
        <v>215</v>
      </c>
      <c r="T106" s="26">
        <f t="shared" ref="T106:AE106" si="104">+T107+T108</f>
        <v>0</v>
      </c>
      <c r="U106" s="26">
        <f t="shared" si="104"/>
        <v>0</v>
      </c>
      <c r="V106" s="26">
        <f t="shared" si="104"/>
        <v>0</v>
      </c>
      <c r="W106" s="26">
        <f t="shared" si="104"/>
        <v>0</v>
      </c>
      <c r="X106" s="26">
        <f t="shared" si="104"/>
        <v>0</v>
      </c>
      <c r="Y106" s="26">
        <f t="shared" si="104"/>
        <v>0</v>
      </c>
      <c r="Z106" s="26">
        <f t="shared" si="104"/>
        <v>0</v>
      </c>
      <c r="AA106" s="26">
        <f t="shared" ref="AA106:AD106" si="105">+AA107+AA108</f>
        <v>0</v>
      </c>
      <c r="AB106" s="26">
        <f t="shared" si="105"/>
        <v>0</v>
      </c>
      <c r="AC106" s="26">
        <f t="shared" si="105"/>
        <v>0</v>
      </c>
      <c r="AD106" s="26">
        <f t="shared" si="105"/>
        <v>0</v>
      </c>
      <c r="AE106" s="26">
        <f t="shared" si="104"/>
        <v>0</v>
      </c>
    </row>
    <row r="107" spans="1:31" x14ac:dyDescent="0.2">
      <c r="A107" s="13" t="s">
        <v>216</v>
      </c>
      <c r="B107" s="6" t="s">
        <v>217</v>
      </c>
      <c r="C107" s="26">
        <f t="shared" si="71"/>
        <v>0</v>
      </c>
      <c r="D107" s="32">
        <f>+'[3]1990'!C106</f>
        <v>0</v>
      </c>
      <c r="E107" s="32">
        <v>0</v>
      </c>
      <c r="F107" s="27"/>
      <c r="G107" s="27"/>
      <c r="H107" s="27"/>
      <c r="I107" s="27"/>
      <c r="J107" s="27"/>
      <c r="K107" s="32">
        <f>+'[3]1990'!F106</f>
        <v>0</v>
      </c>
      <c r="L107" s="32">
        <f>+'[3]1990'!G106</f>
        <v>0</v>
      </c>
      <c r="M107" s="32">
        <f>+'[3]1990'!H106</f>
        <v>0</v>
      </c>
      <c r="N107" s="32">
        <f>+'[3]1990'!I106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71"/>
        <v>0</v>
      </c>
      <c r="D108" s="32">
        <f>+'[3]1990'!C107</f>
        <v>0</v>
      </c>
      <c r="E108" s="32">
        <v>0</v>
      </c>
      <c r="F108" s="27"/>
      <c r="G108" s="27"/>
      <c r="H108" s="27"/>
      <c r="I108" s="27"/>
      <c r="J108" s="27"/>
      <c r="K108" s="32">
        <f>+'[3]1990'!F107</f>
        <v>0</v>
      </c>
      <c r="L108" s="32">
        <f>+'[3]1990'!G107</f>
        <v>0</v>
      </c>
      <c r="M108" s="32">
        <f>+'[3]1990'!H107</f>
        <v>0</v>
      </c>
      <c r="N108" s="32">
        <f>+'[3]1990'!I107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71"/>
        <v>0</v>
      </c>
      <c r="D109" s="32">
        <f>+'[3]1990'!C108</f>
        <v>0</v>
      </c>
      <c r="E109" s="32">
        <v>0</v>
      </c>
      <c r="F109" s="27"/>
      <c r="G109" s="27"/>
      <c r="H109" s="27"/>
      <c r="I109" s="27"/>
      <c r="J109" s="27"/>
      <c r="K109" s="32">
        <f>+'[3]1990'!F108</f>
        <v>0</v>
      </c>
      <c r="L109" s="32">
        <f>+'[3]1990'!G108</f>
        <v>0</v>
      </c>
      <c r="M109" s="32">
        <f>+'[3]1990'!H108</f>
        <v>0</v>
      </c>
      <c r="N109" s="32">
        <f>+'[3]1990'!I108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923.93082600000002</v>
      </c>
      <c r="D112" s="26">
        <f>+D113+D114</f>
        <v>923.93082600000002</v>
      </c>
      <c r="E112" s="26">
        <f t="shared" ref="E112:N112" si="106">+E113+E114</f>
        <v>0</v>
      </c>
      <c r="F112" s="26">
        <f t="shared" si="106"/>
        <v>5.5964560000000003E-2</v>
      </c>
      <c r="G112" s="26">
        <f t="shared" si="106"/>
        <v>2.4681080000000001E-2</v>
      </c>
      <c r="H112" s="26">
        <f t="shared" si="106"/>
        <v>0</v>
      </c>
      <c r="I112" s="26">
        <f t="shared" si="106"/>
        <v>0</v>
      </c>
      <c r="J112" s="26">
        <f t="shared" si="106"/>
        <v>0</v>
      </c>
      <c r="K112" s="26">
        <f t="shared" si="106"/>
        <v>15.17</v>
      </c>
      <c r="L112" s="26">
        <f t="shared" si="106"/>
        <v>1.59</v>
      </c>
      <c r="M112" s="26">
        <f t="shared" si="106"/>
        <v>0.62</v>
      </c>
      <c r="N112" s="26">
        <f t="shared" si="106"/>
        <v>17.11</v>
      </c>
      <c r="O112" s="31"/>
      <c r="P112" s="26">
        <f>+P113+P114</f>
        <v>932.68490184000007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5" si="107">+D113+E113</f>
        <v>334.61142000000001</v>
      </c>
      <c r="D113" s="32">
        <f>+'[3]1990'!C115</f>
        <v>334.61142000000001</v>
      </c>
      <c r="E113" s="32">
        <v>0</v>
      </c>
      <c r="F113" s="32">
        <f>+'[3]1990'!D115</f>
        <v>2.33994E-3</v>
      </c>
      <c r="G113" s="32">
        <f>+'[3]1990'!E115</f>
        <v>9.35976E-3</v>
      </c>
      <c r="H113" s="27"/>
      <c r="I113" s="27"/>
      <c r="J113" s="27"/>
      <c r="K113" s="12">
        <f>'[3]1990'!F115</f>
        <v>0.72</v>
      </c>
      <c r="L113" s="12">
        <f>'[3]1990'!G115</f>
        <v>0.24</v>
      </c>
      <c r="M113" s="12">
        <f>'[3]1990'!H115</f>
        <v>0.12</v>
      </c>
      <c r="N113" s="12">
        <f>'[3]1990'!I115</f>
        <v>0.64</v>
      </c>
      <c r="O113" s="31"/>
      <c r="P113" s="26">
        <f>+C113+F113*PCG!$C$4+G113*PCG!$C$5+H113+I113+J113</f>
        <v>337.45912698000001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107"/>
        <v>589.31940599999996</v>
      </c>
      <c r="D114" s="32">
        <f>+'[3]1990'!C116</f>
        <v>589.31940599999996</v>
      </c>
      <c r="E114" s="32">
        <v>0</v>
      </c>
      <c r="F114" s="32">
        <f>+'[3]1990'!D116</f>
        <v>5.3624620000000005E-2</v>
      </c>
      <c r="G114" s="32">
        <f>+'[3]1990'!E116</f>
        <v>1.5321319999999999E-2</v>
      </c>
      <c r="H114" s="27"/>
      <c r="I114" s="27"/>
      <c r="J114" s="27"/>
      <c r="K114" s="12">
        <f>'[3]1990'!F116</f>
        <v>14.45</v>
      </c>
      <c r="L114" s="12">
        <f>'[3]1990'!G116</f>
        <v>1.35</v>
      </c>
      <c r="M114" s="12">
        <f>'[3]1990'!H116</f>
        <v>0.5</v>
      </c>
      <c r="N114" s="12">
        <f>'[3]1990'!I116</f>
        <v>16.47</v>
      </c>
      <c r="O114" s="31"/>
      <c r="P114" s="26">
        <f>+C114+F114*PCG!$C$4+G114*PCG!$C$5+H114+I114+J114</f>
        <v>595.22577486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107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ref="C116" si="108">+D116+E116</f>
        <v>12001.109904000001</v>
      </c>
      <c r="D116" s="32">
        <f>+'[3]1990'!$C$119</f>
        <v>12001.109904000001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12001.109904000001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109">+D127+E127</f>
        <v>30405.604626178592</v>
      </c>
      <c r="D127" s="26">
        <f>+D128+D134+D138</f>
        <v>30405.604626178592</v>
      </c>
      <c r="E127" s="26">
        <f t="shared" ref="E127:N127" si="110">+E128+E134+E138</f>
        <v>0</v>
      </c>
      <c r="F127" s="26">
        <f t="shared" si="110"/>
        <v>118.08841098360969</v>
      </c>
      <c r="G127" s="26">
        <f t="shared" si="110"/>
        <v>1.0803189172057053</v>
      </c>
      <c r="H127" s="26">
        <f t="shared" si="110"/>
        <v>0</v>
      </c>
      <c r="I127" s="26">
        <f t="shared" si="110"/>
        <v>0</v>
      </c>
      <c r="J127" s="26">
        <f t="shared" si="110"/>
        <v>0</v>
      </c>
      <c r="K127" s="26">
        <f t="shared" si="110"/>
        <v>123</v>
      </c>
      <c r="L127" s="26">
        <f t="shared" si="110"/>
        <v>608.5100000000001</v>
      </c>
      <c r="M127" s="26">
        <f t="shared" si="110"/>
        <v>99.33</v>
      </c>
      <c r="N127" s="26">
        <f t="shared" si="110"/>
        <v>255.16000000000003</v>
      </c>
      <c r="O127" s="31"/>
      <c r="P127" s="26">
        <f t="shared" ref="P127" si="111">+P128+P134+P138</f>
        <v>33679.749938096138</v>
      </c>
      <c r="R127" s="9" t="s">
        <v>22</v>
      </c>
      <c r="S127" s="10" t="s">
        <v>23</v>
      </c>
      <c r="T127" s="26">
        <f t="shared" ref="T127:AE127" si="112">+T128+T134+T138</f>
        <v>0</v>
      </c>
      <c r="U127" s="26">
        <f t="shared" si="112"/>
        <v>0</v>
      </c>
      <c r="V127" s="26">
        <f t="shared" si="112"/>
        <v>0</v>
      </c>
      <c r="W127" s="26">
        <f t="shared" si="112"/>
        <v>0</v>
      </c>
      <c r="X127" s="26">
        <f t="shared" si="112"/>
        <v>0</v>
      </c>
      <c r="Y127" s="26">
        <f t="shared" si="112"/>
        <v>0</v>
      </c>
      <c r="Z127" s="26">
        <f t="shared" si="112"/>
        <v>0</v>
      </c>
      <c r="AA127" s="26">
        <f t="shared" ref="AA127:AD127" si="113">+AA128+AA134+AA138</f>
        <v>0</v>
      </c>
      <c r="AB127" s="26">
        <f t="shared" si="113"/>
        <v>0</v>
      </c>
      <c r="AC127" s="26">
        <f t="shared" si="113"/>
        <v>0</v>
      </c>
      <c r="AD127" s="26">
        <f t="shared" si="113"/>
        <v>0</v>
      </c>
      <c r="AE127" s="26">
        <f t="shared" si="112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30403.040451665998</v>
      </c>
      <c r="D128" s="26">
        <f>+D129+D130+D131+D132+D133</f>
        <v>30403.040451665998</v>
      </c>
      <c r="E128" s="26">
        <f t="shared" ref="E128:N128" si="114">+E129+E130+E131+E132+E133</f>
        <v>0</v>
      </c>
      <c r="F128" s="26">
        <f t="shared" si="114"/>
        <v>28.002539458536489</v>
      </c>
      <c r="G128" s="26">
        <f t="shared" si="114"/>
        <v>1.0803189172057053</v>
      </c>
      <c r="H128" s="26">
        <f t="shared" si="114"/>
        <v>0</v>
      </c>
      <c r="I128" s="26">
        <f t="shared" si="114"/>
        <v>0</v>
      </c>
      <c r="J128" s="26">
        <f t="shared" si="114"/>
        <v>0</v>
      </c>
      <c r="K128" s="26">
        <f t="shared" si="114"/>
        <v>120.07000000000001</v>
      </c>
      <c r="L128" s="26">
        <f t="shared" si="114"/>
        <v>578.66000000000008</v>
      </c>
      <c r="M128" s="26">
        <f t="shared" si="114"/>
        <v>86.92</v>
      </c>
      <c r="N128" s="26">
        <f t="shared" si="114"/>
        <v>255.16000000000003</v>
      </c>
      <c r="O128" s="31"/>
      <c r="P128" s="26">
        <f t="shared" ref="P128" si="115">+P129+P130+P131+P132+P133</f>
        <v>31425.038975456711</v>
      </c>
      <c r="R128" s="11" t="s">
        <v>26</v>
      </c>
      <c r="S128" s="6" t="s">
        <v>27</v>
      </c>
      <c r="T128" s="26">
        <f t="shared" ref="T128:AE128" si="116">+T129+T130+T131+T132+T133</f>
        <v>0</v>
      </c>
      <c r="U128" s="26">
        <f t="shared" si="116"/>
        <v>0</v>
      </c>
      <c r="V128" s="26">
        <f t="shared" si="116"/>
        <v>0</v>
      </c>
      <c r="W128" s="26">
        <f t="shared" si="116"/>
        <v>0</v>
      </c>
      <c r="X128" s="26">
        <f t="shared" si="116"/>
        <v>0</v>
      </c>
      <c r="Y128" s="26">
        <f t="shared" si="116"/>
        <v>0</v>
      </c>
      <c r="Z128" s="26">
        <f t="shared" si="116"/>
        <v>0</v>
      </c>
      <c r="AA128" s="26">
        <f t="shared" ref="AA128:AD128" si="117">+AA129+AA130+AA131+AA132+AA133</f>
        <v>0</v>
      </c>
      <c r="AB128" s="26">
        <f t="shared" si="117"/>
        <v>0</v>
      </c>
      <c r="AC128" s="26">
        <f t="shared" si="117"/>
        <v>0</v>
      </c>
      <c r="AD128" s="26">
        <f t="shared" si="117"/>
        <v>0</v>
      </c>
      <c r="AE128" s="26">
        <f t="shared" si="116"/>
        <v>0</v>
      </c>
    </row>
    <row r="129" spans="1:31" x14ac:dyDescent="0.2">
      <c r="A129" s="11" t="s">
        <v>28</v>
      </c>
      <c r="B129" s="6" t="s">
        <v>29</v>
      </c>
      <c r="C129" s="26">
        <f t="shared" ref="C129:C137" si="118">+D129+E129</f>
        <v>5822.1605890000001</v>
      </c>
      <c r="D129" s="39">
        <f>+D7</f>
        <v>5822.1605890000001</v>
      </c>
      <c r="E129" s="39">
        <f t="shared" ref="E129:G129" si="119">+E7</f>
        <v>0</v>
      </c>
      <c r="F129" s="39">
        <f t="shared" si="119"/>
        <v>9.9717259999999988E-2</v>
      </c>
      <c r="G129" s="39">
        <f t="shared" si="119"/>
        <v>6.2943396999999998E-2</v>
      </c>
      <c r="H129" s="27"/>
      <c r="I129" s="27"/>
      <c r="J129" s="27"/>
      <c r="K129" s="39">
        <f t="shared" ref="K129:N129" si="120">+K7</f>
        <v>30.259999999999998</v>
      </c>
      <c r="L129" s="39">
        <f t="shared" si="120"/>
        <v>12.86</v>
      </c>
      <c r="M129" s="39">
        <f t="shared" si="120"/>
        <v>0.18</v>
      </c>
      <c r="N129" s="39">
        <f t="shared" si="120"/>
        <v>114.47000000000001</v>
      </c>
      <c r="O129" s="31"/>
      <c r="P129" s="26">
        <f>+C129+F129*PCG!$C$4+G129*PCG!$C$5+H129+I129+J129</f>
        <v>5843.4106528060001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18"/>
        <v>12139.408108308</v>
      </c>
      <c r="D130" s="39">
        <f>+D16</f>
        <v>12139.408108308</v>
      </c>
      <c r="E130" s="39">
        <f t="shared" ref="E130:G130" si="121">+E16</f>
        <v>0</v>
      </c>
      <c r="F130" s="39">
        <f t="shared" si="121"/>
        <v>1.7759151199999998</v>
      </c>
      <c r="G130" s="39">
        <f t="shared" si="121"/>
        <v>0.26075715699999996</v>
      </c>
      <c r="H130" s="27"/>
      <c r="I130" s="27"/>
      <c r="J130" s="27"/>
      <c r="K130" s="39">
        <f t="shared" ref="K130:N130" si="122">+K16</f>
        <v>13.170000000000002</v>
      </c>
      <c r="L130" s="39">
        <f t="shared" si="122"/>
        <v>68.400000000000006</v>
      </c>
      <c r="M130" s="39">
        <f t="shared" si="122"/>
        <v>4.57</v>
      </c>
      <c r="N130" s="39">
        <f t="shared" si="122"/>
        <v>98.100000000000009</v>
      </c>
      <c r="O130" s="31"/>
      <c r="P130" s="26">
        <f>+C130+F130*PCG!$C$4+G130*PCG!$C$5+H130+I130+J130</f>
        <v>12261.511619093999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18"/>
        <v>9036.9119689558447</v>
      </c>
      <c r="D131" s="39">
        <f>+D30</f>
        <v>9036.9119689558447</v>
      </c>
      <c r="E131" s="39">
        <f t="shared" ref="E131:G131" si="123">+E30</f>
        <v>0</v>
      </c>
      <c r="F131" s="39">
        <f t="shared" si="123"/>
        <v>2.498059004230996</v>
      </c>
      <c r="G131" s="39">
        <f t="shared" si="123"/>
        <v>0.43815925842843562</v>
      </c>
      <c r="H131" s="27"/>
      <c r="I131" s="27"/>
      <c r="J131" s="27"/>
      <c r="K131" s="39">
        <f t="shared" ref="K131:N131" si="124">+K30</f>
        <v>60.88</v>
      </c>
      <c r="L131" s="39">
        <f t="shared" si="124"/>
        <v>132.00000000000003</v>
      </c>
      <c r="M131" s="39">
        <f t="shared" si="124"/>
        <v>19.619999999999994</v>
      </c>
      <c r="N131" s="39">
        <f t="shared" si="124"/>
        <v>9.48</v>
      </c>
      <c r="O131" s="31"/>
      <c r="P131" s="26">
        <f>+C131+F131*PCG!$C$4+G131*PCG!$C$5+H131+I131+J131</f>
        <v>9229.9349030732919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18"/>
        <v>3404.5597854021553</v>
      </c>
      <c r="D132" s="39">
        <f>+D52</f>
        <v>3404.5597854021553</v>
      </c>
      <c r="E132" s="39">
        <f t="shared" ref="E132:G132" si="125">+E52</f>
        <v>0</v>
      </c>
      <c r="F132" s="39">
        <f t="shared" si="125"/>
        <v>23.628848074305491</v>
      </c>
      <c r="G132" s="39">
        <f t="shared" si="125"/>
        <v>0.31845910477726969</v>
      </c>
      <c r="H132" s="27"/>
      <c r="I132" s="27"/>
      <c r="J132" s="27"/>
      <c r="K132" s="39">
        <f t="shared" ref="K132:N132" si="126">+K52</f>
        <v>15.760000000000002</v>
      </c>
      <c r="L132" s="39">
        <f t="shared" si="126"/>
        <v>365.4</v>
      </c>
      <c r="M132" s="39">
        <f t="shared" si="126"/>
        <v>62.550000000000004</v>
      </c>
      <c r="N132" s="39">
        <f t="shared" si="126"/>
        <v>33.11</v>
      </c>
      <c r="O132" s="31"/>
      <c r="P132" s="26">
        <f>+C132+F132*PCG!$C$4+G132*PCG!$C$5+H132+I132+J132</f>
        <v>4090.181800483419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18"/>
        <v>0</v>
      </c>
      <c r="D133" s="39">
        <f>+D59</f>
        <v>0</v>
      </c>
      <c r="E133" s="39">
        <f t="shared" ref="E133:G133" si="127">+E59</f>
        <v>0</v>
      </c>
      <c r="F133" s="39">
        <f t="shared" si="127"/>
        <v>0</v>
      </c>
      <c r="G133" s="39">
        <f t="shared" si="127"/>
        <v>0</v>
      </c>
      <c r="H133" s="27"/>
      <c r="I133" s="27"/>
      <c r="J133" s="27"/>
      <c r="K133" s="39">
        <f t="shared" ref="K133:N133" si="128">+K59</f>
        <v>0</v>
      </c>
      <c r="L133" s="39">
        <f t="shared" si="128"/>
        <v>0</v>
      </c>
      <c r="M133" s="39">
        <f t="shared" si="128"/>
        <v>0</v>
      </c>
      <c r="N133" s="39">
        <f t="shared" si="128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2.5641745125939925</v>
      </c>
      <c r="D134" s="26">
        <f>+D135+D136+D137</f>
        <v>2.5641745125939925</v>
      </c>
      <c r="E134" s="26">
        <f t="shared" ref="E134:N134" si="129">+E135+E136+E137</f>
        <v>0</v>
      </c>
      <c r="F134" s="26">
        <f t="shared" si="129"/>
        <v>90.085871525073202</v>
      </c>
      <c r="G134" s="26">
        <f t="shared" si="129"/>
        <v>0</v>
      </c>
      <c r="H134" s="26">
        <f t="shared" si="129"/>
        <v>0</v>
      </c>
      <c r="I134" s="26">
        <f t="shared" si="129"/>
        <v>0</v>
      </c>
      <c r="J134" s="26">
        <f t="shared" si="129"/>
        <v>0</v>
      </c>
      <c r="K134" s="26">
        <f t="shared" si="129"/>
        <v>2.9299999999999997</v>
      </c>
      <c r="L134" s="26">
        <f t="shared" si="129"/>
        <v>29.85</v>
      </c>
      <c r="M134" s="26">
        <f t="shared" si="129"/>
        <v>12.410000000000002</v>
      </c>
      <c r="N134" s="26">
        <f t="shared" si="129"/>
        <v>0</v>
      </c>
      <c r="O134" s="31"/>
      <c r="P134" s="26">
        <f t="shared" ref="P134" si="130">+P135+P136+P137</f>
        <v>2254.710962639424</v>
      </c>
      <c r="R134" s="13" t="s">
        <v>145</v>
      </c>
      <c r="S134" s="6" t="s">
        <v>146</v>
      </c>
      <c r="T134" s="26">
        <f t="shared" ref="T134:AE134" si="131">+T135+T136+T137</f>
        <v>0</v>
      </c>
      <c r="U134" s="26">
        <f t="shared" si="131"/>
        <v>0</v>
      </c>
      <c r="V134" s="26">
        <f t="shared" si="131"/>
        <v>0</v>
      </c>
      <c r="W134" s="26">
        <f t="shared" si="131"/>
        <v>0</v>
      </c>
      <c r="X134" s="26">
        <f t="shared" si="131"/>
        <v>0</v>
      </c>
      <c r="Y134" s="26">
        <f t="shared" si="131"/>
        <v>0</v>
      </c>
      <c r="Z134" s="26">
        <f t="shared" si="131"/>
        <v>0</v>
      </c>
      <c r="AA134" s="26">
        <f t="shared" ref="AA134:AD134" si="132">+AA135+AA136+AA137</f>
        <v>0</v>
      </c>
      <c r="AB134" s="26">
        <f t="shared" si="132"/>
        <v>0</v>
      </c>
      <c r="AC134" s="26">
        <f t="shared" si="132"/>
        <v>0</v>
      </c>
      <c r="AD134" s="26">
        <f t="shared" si="132"/>
        <v>0</v>
      </c>
      <c r="AE134" s="26">
        <f t="shared" si="131"/>
        <v>0</v>
      </c>
    </row>
    <row r="135" spans="1:31" x14ac:dyDescent="0.2">
      <c r="A135" s="13" t="s">
        <v>147</v>
      </c>
      <c r="B135" s="6" t="s">
        <v>148</v>
      </c>
      <c r="C135" s="26">
        <f t="shared" si="118"/>
        <v>0</v>
      </c>
      <c r="D135" s="39">
        <f>+D67</f>
        <v>0</v>
      </c>
      <c r="E135" s="39">
        <f t="shared" ref="E135:G135" si="133">+E67</f>
        <v>0</v>
      </c>
      <c r="F135" s="39">
        <f t="shared" si="133"/>
        <v>22.926559820000001</v>
      </c>
      <c r="G135" s="39">
        <f t="shared" si="133"/>
        <v>0</v>
      </c>
      <c r="H135" s="27"/>
      <c r="I135" s="27"/>
      <c r="J135" s="27"/>
      <c r="K135" s="39">
        <f t="shared" ref="K135:N135" si="134">+K67</f>
        <v>0</v>
      </c>
      <c r="L135" s="39">
        <f t="shared" si="134"/>
        <v>0</v>
      </c>
      <c r="M135" s="39">
        <f t="shared" si="134"/>
        <v>9.2600000000000016</v>
      </c>
      <c r="N135" s="39">
        <f t="shared" si="134"/>
        <v>0</v>
      </c>
      <c r="O135" s="31"/>
      <c r="P135" s="26">
        <f>+C135+F135*PCG!$C$4+G135*PCG!$C$5+H135+I135+J135</f>
        <v>573.16399550000006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18"/>
        <v>2.5641745125939925</v>
      </c>
      <c r="D136" s="39">
        <f>+D79</f>
        <v>2.5641745125939925</v>
      </c>
      <c r="E136" s="39">
        <f t="shared" ref="E136:G136" si="135">+E79</f>
        <v>0</v>
      </c>
      <c r="F136" s="39">
        <f t="shared" si="135"/>
        <v>67.159311705073193</v>
      </c>
      <c r="G136" s="39">
        <f t="shared" si="135"/>
        <v>0</v>
      </c>
      <c r="H136" s="27"/>
      <c r="I136" s="27"/>
      <c r="J136" s="27"/>
      <c r="K136" s="39">
        <f t="shared" ref="K136:N136" si="136">+K79</f>
        <v>2.9299999999999997</v>
      </c>
      <c r="L136" s="39">
        <f t="shared" si="136"/>
        <v>29.85</v>
      </c>
      <c r="M136" s="39">
        <f t="shared" si="136"/>
        <v>3.15</v>
      </c>
      <c r="N136" s="39">
        <f t="shared" si="136"/>
        <v>0</v>
      </c>
      <c r="O136" s="31"/>
      <c r="P136" s="26">
        <f>+C136+F136*PCG!$C$4+G136*PCG!$C$5+H136+I136+J136</f>
        <v>1681.5469671394239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18"/>
        <v>0</v>
      </c>
      <c r="D137" s="39">
        <f>+D100</f>
        <v>0</v>
      </c>
      <c r="E137" s="39">
        <f t="shared" ref="E137:G137" si="137">+E100</f>
        <v>0</v>
      </c>
      <c r="F137" s="39">
        <f t="shared" si="137"/>
        <v>0</v>
      </c>
      <c r="G137" s="39">
        <f t="shared" si="137"/>
        <v>0</v>
      </c>
      <c r="H137" s="27"/>
      <c r="I137" s="27"/>
      <c r="J137" s="27"/>
      <c r="K137" s="39">
        <f t="shared" ref="K137:N137" si="138">+K100</f>
        <v>0</v>
      </c>
      <c r="L137" s="39">
        <f t="shared" si="138"/>
        <v>0</v>
      </c>
      <c r="M137" s="39">
        <f t="shared" si="138"/>
        <v>0</v>
      </c>
      <c r="N137" s="39">
        <f t="shared" si="138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ref="C138:C141" si="139">+D138+E138</f>
        <v>0</v>
      </c>
      <c r="D138" s="26">
        <f>+D139+D140+D141</f>
        <v>0</v>
      </c>
      <c r="E138" s="26">
        <f>+E139+E140+E141</f>
        <v>0</v>
      </c>
      <c r="F138" s="26">
        <f t="shared" ref="F138:N138" si="140">+F139+F140+F141</f>
        <v>0</v>
      </c>
      <c r="G138" s="26">
        <f t="shared" si="140"/>
        <v>0</v>
      </c>
      <c r="H138" s="26">
        <f t="shared" si="140"/>
        <v>0</v>
      </c>
      <c r="I138" s="26">
        <f t="shared" si="140"/>
        <v>0</v>
      </c>
      <c r="J138" s="26">
        <f t="shared" si="140"/>
        <v>0</v>
      </c>
      <c r="K138" s="26">
        <f t="shared" si="140"/>
        <v>0</v>
      </c>
      <c r="L138" s="26">
        <f t="shared" si="140"/>
        <v>0</v>
      </c>
      <c r="M138" s="26">
        <f t="shared" si="140"/>
        <v>0</v>
      </c>
      <c r="N138" s="26">
        <f t="shared" si="140"/>
        <v>0</v>
      </c>
      <c r="O138" s="31"/>
      <c r="P138" s="26">
        <f t="shared" ref="P138" si="141">+P139+P140+P141</f>
        <v>0</v>
      </c>
      <c r="R138" s="13" t="s">
        <v>204</v>
      </c>
      <c r="S138" s="6" t="s">
        <v>205</v>
      </c>
      <c r="T138" s="26">
        <f t="shared" ref="T138:AE138" si="142">+T139+T140+T141</f>
        <v>0</v>
      </c>
      <c r="U138" s="26">
        <f t="shared" si="142"/>
        <v>0</v>
      </c>
      <c r="V138" s="26">
        <f t="shared" si="142"/>
        <v>0</v>
      </c>
      <c r="W138" s="26">
        <f t="shared" si="142"/>
        <v>0</v>
      </c>
      <c r="X138" s="26">
        <f t="shared" si="142"/>
        <v>0</v>
      </c>
      <c r="Y138" s="26">
        <f t="shared" si="142"/>
        <v>0</v>
      </c>
      <c r="Z138" s="26">
        <f t="shared" si="142"/>
        <v>0</v>
      </c>
      <c r="AA138" s="26">
        <f t="shared" ref="AA138:AD138" si="143">+AA139+AA140+AA141</f>
        <v>0</v>
      </c>
      <c r="AB138" s="26">
        <f t="shared" si="143"/>
        <v>0</v>
      </c>
      <c r="AC138" s="26">
        <f t="shared" si="143"/>
        <v>0</v>
      </c>
      <c r="AD138" s="26">
        <f t="shared" si="143"/>
        <v>0</v>
      </c>
      <c r="AE138" s="26">
        <f t="shared" si="142"/>
        <v>0</v>
      </c>
    </row>
    <row r="139" spans="1:31" x14ac:dyDescent="0.2">
      <c r="A139" s="13" t="s">
        <v>206</v>
      </c>
      <c r="B139" s="6" t="s">
        <v>207</v>
      </c>
      <c r="C139" s="26">
        <f t="shared" si="139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44">+K102</f>
        <v>0</v>
      </c>
      <c r="L139" s="39">
        <f t="shared" si="144"/>
        <v>0</v>
      </c>
      <c r="M139" s="39">
        <f t="shared" si="144"/>
        <v>0</v>
      </c>
      <c r="N139" s="39">
        <f t="shared" si="144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39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45">+K106</f>
        <v>0</v>
      </c>
      <c r="L140" s="39">
        <f t="shared" si="145"/>
        <v>0</v>
      </c>
      <c r="M140" s="39">
        <f t="shared" si="145"/>
        <v>0</v>
      </c>
      <c r="N140" s="39">
        <f t="shared" si="145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39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46">+K109</f>
        <v>0</v>
      </c>
      <c r="L141" s="39">
        <f t="shared" si="146"/>
        <v>0</v>
      </c>
      <c r="M141" s="39">
        <f t="shared" si="146"/>
        <v>0</v>
      </c>
      <c r="N141" s="39">
        <f t="shared" si="146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7" si="147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923.93082600000002</v>
      </c>
      <c r="D144" s="26">
        <f>+D145+D146</f>
        <v>923.93082600000002</v>
      </c>
      <c r="E144" s="26"/>
      <c r="F144" s="26">
        <f t="shared" ref="F144:N144" si="148">+F145+F146</f>
        <v>5.5964560000000003E-2</v>
      </c>
      <c r="G144" s="26">
        <f t="shared" si="148"/>
        <v>2.4681080000000001E-2</v>
      </c>
      <c r="H144" s="26">
        <f t="shared" si="148"/>
        <v>0</v>
      </c>
      <c r="I144" s="26">
        <f t="shared" si="148"/>
        <v>0</v>
      </c>
      <c r="J144" s="26">
        <f t="shared" si="148"/>
        <v>0</v>
      </c>
      <c r="K144" s="26">
        <f t="shared" si="148"/>
        <v>15.17</v>
      </c>
      <c r="L144" s="26">
        <f t="shared" si="148"/>
        <v>1.59</v>
      </c>
      <c r="M144" s="26">
        <f t="shared" si="148"/>
        <v>0.62</v>
      </c>
      <c r="N144" s="26">
        <f t="shared" si="148"/>
        <v>17.11</v>
      </c>
      <c r="O144" s="31"/>
      <c r="P144" s="26">
        <f t="shared" ref="P144" si="149">+P145+P146</f>
        <v>932.68490184000007</v>
      </c>
      <c r="R144" s="13" t="s">
        <v>223</v>
      </c>
      <c r="S144" s="6" t="s">
        <v>224</v>
      </c>
      <c r="T144" s="26">
        <f t="shared" ref="T144:AE144" si="150">+T145+T146</f>
        <v>0</v>
      </c>
      <c r="U144" s="26">
        <f t="shared" si="150"/>
        <v>0</v>
      </c>
      <c r="V144" s="26">
        <f t="shared" si="150"/>
        <v>0</v>
      </c>
      <c r="W144" s="26">
        <f t="shared" si="150"/>
        <v>0</v>
      </c>
      <c r="X144" s="26">
        <f t="shared" si="150"/>
        <v>0</v>
      </c>
      <c r="Y144" s="26">
        <f t="shared" si="150"/>
        <v>0</v>
      </c>
      <c r="Z144" s="26">
        <f t="shared" si="150"/>
        <v>0</v>
      </c>
      <c r="AA144" s="26">
        <f t="shared" ref="AA144:AD144" si="151">+AA145+AA146</f>
        <v>0</v>
      </c>
      <c r="AB144" s="26">
        <f t="shared" si="151"/>
        <v>0</v>
      </c>
      <c r="AC144" s="26">
        <f t="shared" si="151"/>
        <v>0</v>
      </c>
      <c r="AD144" s="26">
        <f t="shared" si="151"/>
        <v>0</v>
      </c>
      <c r="AE144" s="26">
        <f t="shared" si="150"/>
        <v>0</v>
      </c>
    </row>
    <row r="145" spans="1:31" x14ac:dyDescent="0.2">
      <c r="A145" s="13" t="s">
        <v>225</v>
      </c>
      <c r="B145" s="6" t="s">
        <v>226</v>
      </c>
      <c r="C145" s="26">
        <f t="shared" si="147"/>
        <v>334.61142000000001</v>
      </c>
      <c r="D145" s="39">
        <f>+D113</f>
        <v>334.61142000000001</v>
      </c>
      <c r="E145" s="39">
        <f t="shared" ref="E145:G145" si="152">+E113</f>
        <v>0</v>
      </c>
      <c r="F145" s="39">
        <f t="shared" si="152"/>
        <v>2.33994E-3</v>
      </c>
      <c r="G145" s="39">
        <f t="shared" si="152"/>
        <v>9.35976E-3</v>
      </c>
      <c r="H145" s="27"/>
      <c r="I145" s="27"/>
      <c r="J145" s="27"/>
      <c r="K145" s="39">
        <f t="shared" ref="K145:N145" si="153">+K113</f>
        <v>0.72</v>
      </c>
      <c r="L145" s="39">
        <f t="shared" si="153"/>
        <v>0.24</v>
      </c>
      <c r="M145" s="39">
        <f t="shared" si="153"/>
        <v>0.12</v>
      </c>
      <c r="N145" s="39">
        <f t="shared" si="153"/>
        <v>0.64</v>
      </c>
      <c r="O145" s="31"/>
      <c r="P145" s="26">
        <f>+C145+F145*PCG!$C$4+G145*PCG!$C$5+H145+I145+J145</f>
        <v>337.45912698000001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47"/>
        <v>589.31940599999996</v>
      </c>
      <c r="D146" s="39">
        <f t="shared" ref="D146:G147" si="154">+D114</f>
        <v>589.31940599999996</v>
      </c>
      <c r="E146" s="39">
        <f t="shared" si="154"/>
        <v>0</v>
      </c>
      <c r="F146" s="39">
        <f t="shared" si="154"/>
        <v>5.3624620000000005E-2</v>
      </c>
      <c r="G146" s="39">
        <f t="shared" si="154"/>
        <v>1.5321319999999999E-2</v>
      </c>
      <c r="H146" s="27"/>
      <c r="I146" s="27"/>
      <c r="J146" s="27"/>
      <c r="K146" s="39">
        <f t="shared" ref="K146:N146" si="155">+K114</f>
        <v>14.45</v>
      </c>
      <c r="L146" s="39">
        <f t="shared" si="155"/>
        <v>1.35</v>
      </c>
      <c r="M146" s="39">
        <f t="shared" si="155"/>
        <v>0.5</v>
      </c>
      <c r="N146" s="39">
        <f t="shared" si="155"/>
        <v>16.47</v>
      </c>
      <c r="O146" s="31"/>
      <c r="P146" s="26">
        <f>+C146+F146*PCG!$C$4+G146*PCG!$C$5+H146+I146+J146</f>
        <v>595.22577486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47"/>
        <v>0</v>
      </c>
      <c r="D147" s="26">
        <f t="shared" si="154"/>
        <v>0</v>
      </c>
      <c r="E147" s="26">
        <f t="shared" si="154"/>
        <v>0</v>
      </c>
      <c r="F147" s="26">
        <f t="shared" si="154"/>
        <v>0</v>
      </c>
      <c r="G147" s="26">
        <f t="shared" si="154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ref="C148" si="156">+D148+E148</f>
        <v>12001.109904000001</v>
      </c>
      <c r="D148" s="26">
        <f>+D116</f>
        <v>12001.109904000001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12001.109904000001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57">+D159+E159</f>
        <v>30405.604626178592</v>
      </c>
      <c r="D159" s="26">
        <f>+D160+D161+D162</f>
        <v>30405.604626178592</v>
      </c>
      <c r="E159" s="26">
        <f t="shared" ref="E159:N159" si="158">+E160+E161+E162</f>
        <v>0</v>
      </c>
      <c r="F159" s="26">
        <f t="shared" si="158"/>
        <v>118.08841098360969</v>
      </c>
      <c r="G159" s="26">
        <f t="shared" si="158"/>
        <v>1.0803189172057053</v>
      </c>
      <c r="H159" s="26">
        <f t="shared" si="158"/>
        <v>0</v>
      </c>
      <c r="I159" s="26">
        <f t="shared" si="158"/>
        <v>0</v>
      </c>
      <c r="J159" s="26">
        <f t="shared" si="158"/>
        <v>0</v>
      </c>
      <c r="K159" s="26">
        <f t="shared" si="158"/>
        <v>123</v>
      </c>
      <c r="L159" s="26">
        <f t="shared" si="158"/>
        <v>608.5100000000001</v>
      </c>
      <c r="M159" s="26">
        <f t="shared" si="158"/>
        <v>99.33</v>
      </c>
      <c r="N159" s="26">
        <f t="shared" si="158"/>
        <v>255.16000000000003</v>
      </c>
      <c r="O159" s="31"/>
      <c r="P159" s="26">
        <f t="shared" ref="P159" si="159">+P160+P161+P162</f>
        <v>33679.749938096138</v>
      </c>
      <c r="R159" s="9" t="s">
        <v>22</v>
      </c>
      <c r="S159" s="10" t="s">
        <v>23</v>
      </c>
      <c r="T159" s="26">
        <f t="shared" ref="T159:AE159" si="160">+T160+T161+T162</f>
        <v>0</v>
      </c>
      <c r="U159" s="26">
        <f t="shared" si="160"/>
        <v>0</v>
      </c>
      <c r="V159" s="26">
        <f t="shared" si="160"/>
        <v>0</v>
      </c>
      <c r="W159" s="26">
        <f t="shared" si="160"/>
        <v>0</v>
      </c>
      <c r="X159" s="26">
        <f t="shared" si="160"/>
        <v>0</v>
      </c>
      <c r="Y159" s="26">
        <f t="shared" si="160"/>
        <v>0</v>
      </c>
      <c r="Z159" s="26">
        <f t="shared" si="160"/>
        <v>0</v>
      </c>
      <c r="AA159" s="26">
        <f t="shared" ref="AA159:AD159" si="161">+AA160+AA161+AA162</f>
        <v>0</v>
      </c>
      <c r="AB159" s="26">
        <f t="shared" si="161"/>
        <v>0</v>
      </c>
      <c r="AC159" s="26">
        <f t="shared" si="161"/>
        <v>0</v>
      </c>
      <c r="AD159" s="26">
        <f t="shared" si="161"/>
        <v>0</v>
      </c>
      <c r="AE159" s="26">
        <f t="shared" si="160"/>
        <v>0</v>
      </c>
    </row>
    <row r="160" spans="1:31" x14ac:dyDescent="0.2">
      <c r="A160" s="11" t="s">
        <v>26</v>
      </c>
      <c r="B160" s="6" t="s">
        <v>27</v>
      </c>
      <c r="C160" s="26">
        <f t="shared" si="157"/>
        <v>30403.040451665998</v>
      </c>
      <c r="D160" s="26">
        <f>+D6</f>
        <v>30403.040451665998</v>
      </c>
      <c r="E160" s="26">
        <f t="shared" ref="E160:G160" si="162">+E6</f>
        <v>0</v>
      </c>
      <c r="F160" s="26">
        <f t="shared" si="162"/>
        <v>28.002539458536489</v>
      </c>
      <c r="G160" s="26">
        <f t="shared" si="162"/>
        <v>1.0803189172057053</v>
      </c>
      <c r="H160" s="27"/>
      <c r="I160" s="27"/>
      <c r="J160" s="27"/>
      <c r="K160" s="26">
        <f t="shared" ref="K160:N160" si="163">+K6</f>
        <v>120.07000000000001</v>
      </c>
      <c r="L160" s="26">
        <f t="shared" si="163"/>
        <v>578.66000000000008</v>
      </c>
      <c r="M160" s="26">
        <f t="shared" si="163"/>
        <v>86.92</v>
      </c>
      <c r="N160" s="26">
        <f t="shared" si="163"/>
        <v>255.16000000000003</v>
      </c>
      <c r="O160" s="31"/>
      <c r="P160" s="26">
        <f>+C160+F160*PCG!$C$4+G160*PCG!$C$5+H160+I160+J160</f>
        <v>31425.038975456711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57"/>
        <v>2.5641745125939925</v>
      </c>
      <c r="D161" s="26">
        <f>+D66</f>
        <v>2.5641745125939925</v>
      </c>
      <c r="E161" s="26">
        <f t="shared" ref="E161:G161" si="164">+E66</f>
        <v>0</v>
      </c>
      <c r="F161" s="26">
        <f t="shared" si="164"/>
        <v>90.085871525073202</v>
      </c>
      <c r="G161" s="26">
        <f t="shared" si="164"/>
        <v>0</v>
      </c>
      <c r="H161" s="27"/>
      <c r="I161" s="27"/>
      <c r="J161" s="27"/>
      <c r="K161" s="26">
        <f t="shared" ref="K161:N161" si="165">+K66</f>
        <v>2.9299999999999997</v>
      </c>
      <c r="L161" s="26">
        <f t="shared" si="165"/>
        <v>29.85</v>
      </c>
      <c r="M161" s="26">
        <f t="shared" si="165"/>
        <v>12.410000000000002</v>
      </c>
      <c r="N161" s="26">
        <f t="shared" si="165"/>
        <v>0</v>
      </c>
      <c r="O161" s="31"/>
      <c r="P161" s="26">
        <f>+C161+F161*PCG!$C$4+G161*PCG!$C$5+H161+I161+J161</f>
        <v>2254.710962639424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57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66">+K101</f>
        <v>0</v>
      </c>
      <c r="L162" s="26">
        <f t="shared" si="166"/>
        <v>0</v>
      </c>
      <c r="M162" s="26">
        <f t="shared" si="166"/>
        <v>0</v>
      </c>
      <c r="N162" s="26">
        <f t="shared" si="166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8" si="167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923.93082600000002</v>
      </c>
      <c r="D165" s="26">
        <f>+D166+D167</f>
        <v>923.93082600000002</v>
      </c>
      <c r="E165" s="26">
        <f t="shared" ref="E165:N165" si="168">+E166+E167</f>
        <v>0</v>
      </c>
      <c r="F165" s="26">
        <f t="shared" si="168"/>
        <v>5.5964560000000003E-2</v>
      </c>
      <c r="G165" s="26">
        <f t="shared" si="168"/>
        <v>2.4681080000000001E-2</v>
      </c>
      <c r="H165" s="26">
        <f t="shared" si="168"/>
        <v>0</v>
      </c>
      <c r="I165" s="26">
        <f t="shared" si="168"/>
        <v>0</v>
      </c>
      <c r="J165" s="26">
        <f t="shared" si="168"/>
        <v>0</v>
      </c>
      <c r="K165" s="26">
        <f t="shared" si="168"/>
        <v>0</v>
      </c>
      <c r="L165" s="26">
        <f t="shared" si="168"/>
        <v>0</v>
      </c>
      <c r="M165" s="26">
        <f t="shared" si="168"/>
        <v>0</v>
      </c>
      <c r="N165" s="26">
        <f t="shared" si="168"/>
        <v>0</v>
      </c>
      <c r="O165" s="31"/>
      <c r="P165" s="26">
        <f t="shared" ref="P165" si="169">+P166+P167</f>
        <v>932.68490184000007</v>
      </c>
      <c r="R165" s="13" t="s">
        <v>223</v>
      </c>
      <c r="S165" s="6" t="s">
        <v>224</v>
      </c>
      <c r="T165" s="26">
        <f t="shared" ref="T165:AE165" si="170">+T166+T167</f>
        <v>0</v>
      </c>
      <c r="U165" s="26">
        <f t="shared" si="170"/>
        <v>0</v>
      </c>
      <c r="V165" s="26">
        <f t="shared" si="170"/>
        <v>0</v>
      </c>
      <c r="W165" s="26">
        <f t="shared" si="170"/>
        <v>0</v>
      </c>
      <c r="X165" s="26">
        <f t="shared" si="170"/>
        <v>0</v>
      </c>
      <c r="Y165" s="26">
        <f t="shared" si="170"/>
        <v>0</v>
      </c>
      <c r="Z165" s="26">
        <f t="shared" si="170"/>
        <v>0</v>
      </c>
      <c r="AA165" s="26">
        <f t="shared" ref="AA165:AD165" si="171">+AA166+AA167</f>
        <v>0</v>
      </c>
      <c r="AB165" s="26">
        <f t="shared" si="171"/>
        <v>0</v>
      </c>
      <c r="AC165" s="26">
        <f t="shared" si="171"/>
        <v>0</v>
      </c>
      <c r="AD165" s="26">
        <f t="shared" si="171"/>
        <v>0</v>
      </c>
      <c r="AE165" s="26">
        <f t="shared" si="170"/>
        <v>0</v>
      </c>
    </row>
    <row r="166" spans="1:31" x14ac:dyDescent="0.2">
      <c r="A166" s="13" t="s">
        <v>225</v>
      </c>
      <c r="B166" s="6" t="s">
        <v>226</v>
      </c>
      <c r="C166" s="26">
        <f t="shared" si="167"/>
        <v>334.61142000000001</v>
      </c>
      <c r="D166" s="39">
        <f>+D113</f>
        <v>334.61142000000001</v>
      </c>
      <c r="E166" s="39">
        <f t="shared" ref="E166:G166" si="172">+E113</f>
        <v>0</v>
      </c>
      <c r="F166" s="39">
        <f t="shared" si="172"/>
        <v>2.33994E-3</v>
      </c>
      <c r="G166" s="39">
        <f t="shared" si="172"/>
        <v>9.35976E-3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337.45912698000001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67"/>
        <v>589.31940599999996</v>
      </c>
      <c r="D167" s="39">
        <f t="shared" ref="D167:G168" si="173">+D114</f>
        <v>589.31940599999996</v>
      </c>
      <c r="E167" s="39">
        <f t="shared" si="173"/>
        <v>0</v>
      </c>
      <c r="F167" s="39">
        <f t="shared" si="173"/>
        <v>5.3624620000000005E-2</v>
      </c>
      <c r="G167" s="39">
        <f t="shared" si="173"/>
        <v>1.5321319999999999E-2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595.22577486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67"/>
        <v>0</v>
      </c>
      <c r="D168" s="26">
        <f t="shared" si="173"/>
        <v>0</v>
      </c>
      <c r="E168" s="26">
        <f t="shared" si="173"/>
        <v>0</v>
      </c>
      <c r="F168" s="26">
        <f t="shared" si="173"/>
        <v>0</v>
      </c>
      <c r="G168" s="26">
        <f t="shared" si="173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ref="C169" si="174">+D169+E169</f>
        <v>12001.109904000001</v>
      </c>
      <c r="D169" s="26">
        <f>+D148</f>
        <v>12001.109904000001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12001.109904000001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65" priority="2" operator="lessThan">
      <formula>0</formula>
    </cfRule>
  </conditionalFormatting>
  <conditionalFormatting sqref="P2">
    <cfRule type="cellIs" dxfId="64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0300-000000000000}"/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28899.077633631994</v>
      </c>
      <c r="D4" s="26">
        <f t="shared" ref="D4:N4" si="1">+D6+D66+D101</f>
        <v>28899.077633631994</v>
      </c>
      <c r="E4" s="26">
        <f t="shared" si="1"/>
        <v>0</v>
      </c>
      <c r="F4" s="26">
        <f t="shared" si="1"/>
        <v>105.2683886826005</v>
      </c>
      <c r="G4" s="26">
        <f t="shared" si="1"/>
        <v>1.1099247642724528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101.44435839709632</v>
      </c>
      <c r="L4" s="26">
        <f t="shared" si="1"/>
        <v>520.75958482432679</v>
      </c>
      <c r="M4" s="26">
        <f t="shared" si="1"/>
        <v>110.32471229421944</v>
      </c>
      <c r="N4" s="26">
        <f t="shared" si="1"/>
        <v>260.76</v>
      </c>
      <c r="O4" s="31"/>
      <c r="P4" s="26">
        <f t="shared" ref="P4" si="2">+P6+P66+P101</f>
        <v>31861.544930450204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28635.662882199998</v>
      </c>
      <c r="D5" s="32">
        <f>+'[4]Table 1.5 - Reference Approach'!$S$76</f>
        <v>28635.662882199998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28635.662882199998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28896.877777391994</v>
      </c>
      <c r="D6" s="26">
        <f t="shared" ref="D6:N6" si="5">+D7+D16+D30+D52+D59</f>
        <v>28896.877777391994</v>
      </c>
      <c r="E6" s="26">
        <f t="shared" si="5"/>
        <v>0</v>
      </c>
      <c r="F6" s="26">
        <f t="shared" si="5"/>
        <v>29.716654332600495</v>
      </c>
      <c r="G6" s="26">
        <f t="shared" si="5"/>
        <v>1.1099247642724528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99.014358397096316</v>
      </c>
      <c r="L6" s="26">
        <f t="shared" si="5"/>
        <v>497.71958482432683</v>
      </c>
      <c r="M6" s="26">
        <f t="shared" si="5"/>
        <v>104.04471229421944</v>
      </c>
      <c r="N6" s="26">
        <f t="shared" si="5"/>
        <v>260.76</v>
      </c>
      <c r="O6" s="31"/>
      <c r="P6" s="26">
        <f t="shared" ref="P6" si="6">+P7+P16+P30+P52+P59</f>
        <v>29970.551715460202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4656.2454340000004</v>
      </c>
      <c r="D7" s="26">
        <f t="shared" ref="D7:N7" si="9">+D8+D12+D13</f>
        <v>4656.2454340000004</v>
      </c>
      <c r="E7" s="26">
        <f t="shared" si="9"/>
        <v>0</v>
      </c>
      <c r="F7" s="26">
        <f t="shared" si="9"/>
        <v>8.4690070000000006E-2</v>
      </c>
      <c r="G7" s="26">
        <f t="shared" si="9"/>
        <v>4.4101901999999998E-2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9.879999999999999</v>
      </c>
      <c r="L7" s="26">
        <f t="shared" si="9"/>
        <v>4.1500000000000004</v>
      </c>
      <c r="M7" s="26">
        <f t="shared" si="9"/>
        <v>0.11000000000000001</v>
      </c>
      <c r="N7" s="26">
        <f t="shared" si="9"/>
        <v>46.019999999999996</v>
      </c>
      <c r="O7" s="31"/>
      <c r="P7" s="26">
        <f t="shared" ref="P7" si="10">+P8+P12+P13</f>
        <v>4671.5050525460001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2595.4519359999999</v>
      </c>
      <c r="D8" s="26">
        <f t="shared" ref="D8:G8" si="11">+D9+D10+D11</f>
        <v>2595.4519359999999</v>
      </c>
      <c r="E8" s="26">
        <f t="shared" si="11"/>
        <v>0</v>
      </c>
      <c r="F8" s="26">
        <f t="shared" si="11"/>
        <v>4.0203210000000003E-2</v>
      </c>
      <c r="G8" s="26">
        <f t="shared" si="11"/>
        <v>3.7331969E-2</v>
      </c>
      <c r="H8" s="26"/>
      <c r="I8" s="26"/>
      <c r="J8" s="26"/>
      <c r="K8" s="26">
        <f t="shared" ref="K8:N8" si="12">+K9+K10+K11</f>
        <v>7.62</v>
      </c>
      <c r="L8" s="26">
        <f t="shared" si="12"/>
        <v>3.47</v>
      </c>
      <c r="M8" s="26">
        <f t="shared" si="12"/>
        <v>0.04</v>
      </c>
      <c r="N8" s="26">
        <f t="shared" si="12"/>
        <v>16.28</v>
      </c>
      <c r="O8" s="31"/>
      <c r="P8" s="26">
        <f t="shared" ref="P8" si="13">+P9+P10+P11</f>
        <v>2607.581943012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2595.4519359999999</v>
      </c>
      <c r="D9" s="32">
        <f>+'[3]1991'!C8</f>
        <v>2595.4519359999999</v>
      </c>
      <c r="E9" s="32">
        <v>0</v>
      </c>
      <c r="F9" s="32">
        <f>+'[3]1991'!D8</f>
        <v>4.0203210000000003E-2</v>
      </c>
      <c r="G9" s="32">
        <f>+'[3]1991'!E8</f>
        <v>3.7331969E-2</v>
      </c>
      <c r="H9" s="27"/>
      <c r="I9" s="27"/>
      <c r="J9" s="27"/>
      <c r="K9" s="32">
        <f>+'[3]1991'!F8</f>
        <v>7.62</v>
      </c>
      <c r="L9" s="32">
        <f>+'[3]1991'!G8</f>
        <v>3.47</v>
      </c>
      <c r="M9" s="32">
        <f>+'[3]1991'!H8</f>
        <v>0.04</v>
      </c>
      <c r="N9" s="32">
        <f>+'[3]1991'!I8</f>
        <v>16.28</v>
      </c>
      <c r="O9" s="31"/>
      <c r="P9" s="26">
        <f>+C9+F9*PCG!$C$4+G9*PCG!$C$5+H9+I9+J9</f>
        <v>2607.581943012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+'[3]1991'!F9</f>
        <v>0</v>
      </c>
      <c r="L10" s="32">
        <f>+'[3]1991'!G9</f>
        <v>0</v>
      </c>
      <c r="M10" s="32">
        <f>+'[3]1991'!H9</f>
        <v>0</v>
      </c>
      <c r="N10" s="32">
        <f>+'[3]1991'!I9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+'[3]1991'!F10</f>
        <v>0</v>
      </c>
      <c r="L11" s="32">
        <f>+'[3]1991'!G10</f>
        <v>0</v>
      </c>
      <c r="M11" s="32">
        <f>+'[3]1991'!H10</f>
        <v>0</v>
      </c>
      <c r="N11" s="32">
        <f>+'[3]1991'!I10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1705.6186690000002</v>
      </c>
      <c r="D12" s="32">
        <f>+'[3]1991'!C11</f>
        <v>1705.6186690000002</v>
      </c>
      <c r="E12" s="32">
        <v>0</v>
      </c>
      <c r="F12" s="32">
        <f>+'[3]1991'!D11</f>
        <v>4.2856669999999999E-2</v>
      </c>
      <c r="G12" s="32">
        <f>+'[3]1991'!E11</f>
        <v>6.6062630000000002E-3</v>
      </c>
      <c r="H12" s="27"/>
      <c r="I12" s="27"/>
      <c r="J12" s="27"/>
      <c r="K12" s="32">
        <f>+'[3]1991'!F11</f>
        <v>2.2599999999999998</v>
      </c>
      <c r="L12" s="32">
        <f>+'[3]1991'!G11</f>
        <v>0.68</v>
      </c>
      <c r="M12" s="32">
        <f>+'[3]1991'!H11</f>
        <v>7.0000000000000007E-2</v>
      </c>
      <c r="N12" s="32">
        <f>+'[3]1991'!I11</f>
        <v>29.27</v>
      </c>
      <c r="O12" s="31"/>
      <c r="P12" s="26">
        <f>+C12+F12*PCG!$C$4+G12*PCG!$C$5+H12+I12+J12</f>
        <v>1708.6587521240001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355.17482900000005</v>
      </c>
      <c r="D13" s="26">
        <f t="shared" ref="D13:N13" si="14">+D14+D15</f>
        <v>355.17482900000005</v>
      </c>
      <c r="E13" s="26">
        <f t="shared" si="14"/>
        <v>0</v>
      </c>
      <c r="F13" s="26">
        <f t="shared" si="14"/>
        <v>1.6301900000000001E-3</v>
      </c>
      <c r="G13" s="26">
        <f t="shared" si="14"/>
        <v>1.6366999999999998E-4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0.47</v>
      </c>
      <c r="O13" s="31"/>
      <c r="P13" s="26">
        <f t="shared" ref="P13" si="15">+P14+P15</f>
        <v>355.26435741000006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355.17482900000005</v>
      </c>
      <c r="D14" s="32">
        <f>+'[3]1991'!C13</f>
        <v>355.17482900000005</v>
      </c>
      <c r="E14" s="32">
        <v>0</v>
      </c>
      <c r="F14" s="32">
        <f>+'[3]1991'!D13</f>
        <v>1.6301900000000001E-3</v>
      </c>
      <c r="G14" s="32">
        <f>+'[3]1991'!E13</f>
        <v>1.6366999999999998E-4</v>
      </c>
      <c r="H14" s="27"/>
      <c r="I14" s="27"/>
      <c r="J14" s="27"/>
      <c r="K14" s="32">
        <f>+'[3]1991'!F13</f>
        <v>0</v>
      </c>
      <c r="L14" s="32">
        <f>+'[3]1991'!G13</f>
        <v>0</v>
      </c>
      <c r="M14" s="32">
        <f>+'[3]1991'!H13</f>
        <v>0</v>
      </c>
      <c r="N14" s="32">
        <f>+'[3]1991'!I13</f>
        <v>0.47</v>
      </c>
      <c r="O14" s="31"/>
      <c r="P14" s="26">
        <f>+C14+F14*PCG!$C$4+G14*PCG!$C$5+H14+I14+J14</f>
        <v>355.26435741000006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+'[3]1991'!C14</f>
        <v>0</v>
      </c>
      <c r="E15" s="32">
        <v>0</v>
      </c>
      <c r="F15" s="32">
        <f>+'[3]1991'!D14</f>
        <v>0</v>
      </c>
      <c r="G15" s="32">
        <f>+'[3]1991'!E14</f>
        <v>0</v>
      </c>
      <c r="H15" s="27"/>
      <c r="I15" s="27"/>
      <c r="J15" s="27"/>
      <c r="K15" s="32">
        <f>+'[3]1991'!F14</f>
        <v>0</v>
      </c>
      <c r="L15" s="32">
        <f>+'[3]1991'!G14</f>
        <v>0</v>
      </c>
      <c r="M15" s="32">
        <f>+'[3]1991'!H14</f>
        <v>0</v>
      </c>
      <c r="N15" s="32">
        <f>+'[3]1991'!I14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11022.924090391998</v>
      </c>
      <c r="D16" s="26">
        <f t="shared" ref="D16:N16" si="16">+D17+D18+D19+D20+D21+D22+D23+D24+D25+D26+D27+D28+D29</f>
        <v>11022.924090391998</v>
      </c>
      <c r="E16" s="26">
        <f t="shared" si="16"/>
        <v>0</v>
      </c>
      <c r="F16" s="26">
        <f t="shared" si="16"/>
        <v>1.88406517</v>
      </c>
      <c r="G16" s="26">
        <f t="shared" si="16"/>
        <v>0.27281755699999999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32.85</v>
      </c>
      <c r="L16" s="26">
        <f t="shared" si="16"/>
        <v>71.47</v>
      </c>
      <c r="M16" s="26">
        <f t="shared" si="16"/>
        <v>17.14</v>
      </c>
      <c r="N16" s="26">
        <f t="shared" si="16"/>
        <v>135.63</v>
      </c>
      <c r="O16" s="31"/>
      <c r="P16" s="26">
        <f t="shared" ref="P16" si="17">+P17+P18+P19+P20+P21+P22+P23+P24+P25+P26+P27+P28+P29</f>
        <v>11151.325351627998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1528.0408689999999</v>
      </c>
      <c r="D17" s="32">
        <f>+'[3]1991'!C16</f>
        <v>1528.0408689999999</v>
      </c>
      <c r="E17" s="32">
        <v>0</v>
      </c>
      <c r="F17" s="32">
        <f>+'[3]1991'!D16</f>
        <v>6.8995150000000005E-2</v>
      </c>
      <c r="G17" s="32">
        <f>+'[3]1991'!E16</f>
        <v>1.0243096999999998E-2</v>
      </c>
      <c r="H17" s="27"/>
      <c r="I17" s="27"/>
      <c r="J17" s="27"/>
      <c r="K17" s="32">
        <f>+'[3]1991'!F16</f>
        <v>2.94</v>
      </c>
      <c r="L17" s="32">
        <f>+'[3]1991'!G16</f>
        <v>5.84</v>
      </c>
      <c r="M17" s="32">
        <f>+'[3]1991'!H16</f>
        <v>0.63</v>
      </c>
      <c r="N17" s="32">
        <f>+'[3]1991'!I16</f>
        <v>4.93</v>
      </c>
      <c r="O17" s="31"/>
      <c r="P17" s="26">
        <f>+C17+F17*PCG!$C$4+G17*PCG!$C$5+H17+I17+J17</f>
        <v>1532.8181906559998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+'[3]1991'!F17</f>
        <v>0</v>
      </c>
      <c r="L18" s="32">
        <f>+'[3]1991'!G17</f>
        <v>0</v>
      </c>
      <c r="M18" s="32">
        <f>+'[3]1991'!H17</f>
        <v>0</v>
      </c>
      <c r="N18" s="32">
        <f>+'[3]1991'!I17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107.325828</v>
      </c>
      <c r="D19" s="34">
        <f>+'[3]1991'!C18</f>
        <v>107.325828</v>
      </c>
      <c r="E19" s="34">
        <v>0</v>
      </c>
      <c r="F19" s="34">
        <f>+'[3]1991'!D18</f>
        <v>2.0566999999999998E-3</v>
      </c>
      <c r="G19" s="34">
        <f>+'[3]1991'!E18</f>
        <v>2.3132300000000005E-4</v>
      </c>
      <c r="H19" s="27"/>
      <c r="I19" s="27"/>
      <c r="J19" s="27"/>
      <c r="K19" s="32">
        <f>+'[3]1991'!F18</f>
        <v>0.18</v>
      </c>
      <c r="L19" s="32">
        <f>+'[3]1991'!G18</f>
        <v>0.06</v>
      </c>
      <c r="M19" s="32">
        <f>+'[3]1991'!H18</f>
        <v>0.04</v>
      </c>
      <c r="N19" s="32">
        <f>+'[3]1991'!I18</f>
        <v>0.56000000000000005</v>
      </c>
      <c r="O19" s="31"/>
      <c r="P19" s="26">
        <f>+C19+F19*PCG!$C$4+G19*PCG!$C$5+H19+I19+J19</f>
        <v>107.446179754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687.10916700000007</v>
      </c>
      <c r="D20" s="34">
        <f>+'[3]1991'!C19</f>
        <v>687.10916700000007</v>
      </c>
      <c r="E20" s="34">
        <v>0</v>
      </c>
      <c r="F20" s="34">
        <f>+'[3]1991'!D19</f>
        <v>0.98294216000000001</v>
      </c>
      <c r="G20" s="34">
        <f>+'[3]1991'!E19</f>
        <v>0.13280304800000001</v>
      </c>
      <c r="H20" s="27"/>
      <c r="I20" s="27"/>
      <c r="J20" s="27"/>
      <c r="K20" s="32">
        <f>+'[3]1991'!F19</f>
        <v>3.8</v>
      </c>
      <c r="L20" s="32">
        <f>+'[3]1991'!G19</f>
        <v>18.7</v>
      </c>
      <c r="M20" s="32">
        <f>+'[3]1991'!H19</f>
        <v>9.61</v>
      </c>
      <c r="N20" s="32">
        <f>+'[3]1991'!I19</f>
        <v>21.53</v>
      </c>
      <c r="O20" s="31"/>
      <c r="P20" s="26">
        <f>+C20+F20*PCG!$C$4+G20*PCG!$C$5+H20+I20+J20</f>
        <v>751.25802930400016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2662.335259</v>
      </c>
      <c r="D21" s="34">
        <f>+'[3]1991'!C20</f>
        <v>2662.335259</v>
      </c>
      <c r="E21" s="34">
        <v>0</v>
      </c>
      <c r="F21" s="34">
        <f>+'[3]1991'!D20</f>
        <v>0.29439961000000003</v>
      </c>
      <c r="G21" s="34">
        <f>+'[3]1991'!E20</f>
        <v>4.3942576999999997E-2</v>
      </c>
      <c r="H21" s="27"/>
      <c r="I21" s="27"/>
      <c r="J21" s="27"/>
      <c r="K21" s="32">
        <f>+'[3]1991'!F20</f>
        <v>4.9000000000000004</v>
      </c>
      <c r="L21" s="32">
        <f>+'[3]1991'!G20</f>
        <v>26.4</v>
      </c>
      <c r="M21" s="32">
        <f>+'[3]1991'!H20</f>
        <v>2.63</v>
      </c>
      <c r="N21" s="32">
        <f>+'[3]1991'!I20</f>
        <v>8.1999999999999993</v>
      </c>
      <c r="O21" s="31"/>
      <c r="P21" s="26">
        <f>+C21+F21*PCG!$C$4+G21*PCG!$C$5+H21+I21+J21</f>
        <v>2682.7901371960002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513.35749399999997</v>
      </c>
      <c r="D22" s="34">
        <f>+'[3]1991'!C21</f>
        <v>513.35749399999997</v>
      </c>
      <c r="E22" s="34">
        <v>0</v>
      </c>
      <c r="F22" s="34">
        <f>+'[3]1991'!D21</f>
        <v>5.1151760000000004E-2</v>
      </c>
      <c r="G22" s="34">
        <f>+'[3]1991'!E21</f>
        <v>7.7643270000000006E-3</v>
      </c>
      <c r="H22" s="27"/>
      <c r="I22" s="27"/>
      <c r="J22" s="27"/>
      <c r="K22" s="32">
        <f>+'[3]1991'!F21</f>
        <v>0.96</v>
      </c>
      <c r="L22" s="32">
        <f>+'[3]1991'!G21</f>
        <v>4.6100000000000003</v>
      </c>
      <c r="M22" s="32">
        <f>+'[3]1991'!H21</f>
        <v>0.44</v>
      </c>
      <c r="N22" s="32">
        <f>+'[3]1991'!I21</f>
        <v>2.74</v>
      </c>
      <c r="O22" s="31"/>
      <c r="P22" s="26">
        <f>+C22+F22*PCG!$C$4+G22*PCG!$C$5+H22+I22+J22</f>
        <v>516.95005744599996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+'[3]1991'!F22</f>
        <v>0</v>
      </c>
      <c r="L23" s="32">
        <f>+'[3]1991'!G22</f>
        <v>0</v>
      </c>
      <c r="M23" s="32">
        <f>+'[3]1991'!H22</f>
        <v>0</v>
      </c>
      <c r="N23" s="32">
        <f>+'[3]1991'!I22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+'[3]1991'!F23</f>
        <v>0</v>
      </c>
      <c r="L24" s="32">
        <f>+'[3]1991'!G23</f>
        <v>0</v>
      </c>
      <c r="M24" s="32">
        <f>+'[3]1991'!H23</f>
        <v>0</v>
      </c>
      <c r="N24" s="32">
        <f>+'[3]1991'!I23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3493.2726940000002</v>
      </c>
      <c r="D25" s="34">
        <f>+'[3]1991'!C24</f>
        <v>3493.2726940000002</v>
      </c>
      <c r="E25" s="34">
        <v>0</v>
      </c>
      <c r="F25" s="34">
        <f>+'[3]1991'!D24</f>
        <v>0.16424483000000001</v>
      </c>
      <c r="G25" s="34">
        <f>+'[3]1991'!E24</f>
        <v>3.0719094999999998E-2</v>
      </c>
      <c r="H25" s="27"/>
      <c r="I25" s="27"/>
      <c r="J25" s="27"/>
      <c r="K25" s="32">
        <f>+'[3]1991'!F24</f>
        <v>10.76</v>
      </c>
      <c r="L25" s="32">
        <f>+'[3]1991'!G24</f>
        <v>5.59</v>
      </c>
      <c r="M25" s="32">
        <f>+'[3]1991'!H24</f>
        <v>0.84</v>
      </c>
      <c r="N25" s="32">
        <f>+'[3]1991'!I24</f>
        <v>73.83</v>
      </c>
      <c r="O25" s="31"/>
      <c r="P25" s="26">
        <f>+C25+F25*PCG!$C$4+G25*PCG!$C$5+H25+I25+J25</f>
        <v>3506.5331050600003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+'[3]1991'!F25</f>
        <v>0</v>
      </c>
      <c r="L26" s="32">
        <f>+'[3]1991'!G25</f>
        <v>0</v>
      </c>
      <c r="M26" s="32">
        <f>+'[3]1991'!H25</f>
        <v>0</v>
      </c>
      <c r="N26" s="32">
        <f>+'[3]1991'!I25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+'[3]1991'!F26</f>
        <v>0</v>
      </c>
      <c r="L27" s="32">
        <f>+'[3]1991'!G26</f>
        <v>0</v>
      </c>
      <c r="M27" s="32">
        <f>+'[3]1991'!H26</f>
        <v>0</v>
      </c>
      <c r="N27" s="32">
        <f>+'[3]1991'!I26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+'[3]1991'!F27</f>
        <v>0</v>
      </c>
      <c r="L28" s="32">
        <f>+'[3]1991'!G27</f>
        <v>0</v>
      </c>
      <c r="M28" s="32">
        <f>+'[3]1991'!H27</f>
        <v>0</v>
      </c>
      <c r="N28" s="32">
        <f>+'[3]1991'!I27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2031.4827793919999</v>
      </c>
      <c r="D29" s="32">
        <f>+'[3]1991'!C28</f>
        <v>2031.4827793919999</v>
      </c>
      <c r="E29" s="32">
        <v>0</v>
      </c>
      <c r="F29" s="32">
        <f>+'[3]1991'!D28</f>
        <v>0.32027496</v>
      </c>
      <c r="G29" s="32">
        <f>+'[3]1991'!E28</f>
        <v>4.7114089999999997E-2</v>
      </c>
      <c r="H29" s="27"/>
      <c r="I29" s="27"/>
      <c r="J29" s="27"/>
      <c r="K29" s="32">
        <f>+'[3]1991'!F28</f>
        <v>9.31</v>
      </c>
      <c r="L29" s="32">
        <f>+'[3]1991'!G28</f>
        <v>10.27</v>
      </c>
      <c r="M29" s="32">
        <f>+'[3]1991'!H28</f>
        <v>2.95</v>
      </c>
      <c r="N29" s="32">
        <f>+'[3]1991'!I28</f>
        <v>23.84</v>
      </c>
      <c r="O29" s="31"/>
      <c r="P29" s="26">
        <f>+C29+F29*PCG!$C$4+G29*PCG!$C$5+H29+I29+J29</f>
        <v>2053.5296522119997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9433.3939141383689</v>
      </c>
      <c r="D30" s="26">
        <f t="shared" ref="D30:N30" si="20">+D31+D34+D45+D46+D49</f>
        <v>9433.3939141383689</v>
      </c>
      <c r="E30" s="26">
        <f t="shared" si="20"/>
        <v>0</v>
      </c>
      <c r="F30" s="26">
        <f t="shared" si="20"/>
        <v>2.6238939971555664</v>
      </c>
      <c r="G30" s="26">
        <f t="shared" si="20"/>
        <v>0.45717463954575716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46.134358397096307</v>
      </c>
      <c r="L30" s="26">
        <f t="shared" si="20"/>
        <v>136.8195848243268</v>
      </c>
      <c r="M30" s="26">
        <f t="shared" si="20"/>
        <v>42.044712294219437</v>
      </c>
      <c r="N30" s="26">
        <f t="shared" si="20"/>
        <v>51.600000000000009</v>
      </c>
      <c r="O30" s="31"/>
      <c r="P30" s="26">
        <f t="shared" ref="P30" si="21">+P31+P34+P45+P46+P49</f>
        <v>9635.229306651896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328.81685099999993</v>
      </c>
      <c r="D31" s="26">
        <f t="shared" ref="D31:N31" si="24">+D33</f>
        <v>328.81685099999993</v>
      </c>
      <c r="E31" s="26">
        <f t="shared" si="24"/>
        <v>0</v>
      </c>
      <c r="F31" s="26">
        <f t="shared" si="24"/>
        <v>2.3033250000000002E-3</v>
      </c>
      <c r="G31" s="26">
        <f t="shared" si="24"/>
        <v>9.2133000000000007E-3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1.04</v>
      </c>
      <c r="L31" s="26">
        <f t="shared" si="24"/>
        <v>6.92</v>
      </c>
      <c r="M31" s="26">
        <f t="shared" si="24"/>
        <v>0.19</v>
      </c>
      <c r="N31" s="26">
        <f t="shared" si="24"/>
        <v>1.49</v>
      </c>
      <c r="O31" s="31"/>
      <c r="P31" s="26">
        <f t="shared" ref="P31" si="25">+P33</f>
        <v>331.61999752499992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328.81685099999993</v>
      </c>
      <c r="D33" s="32">
        <f>+'[3]1991'!C32</f>
        <v>328.81685099999993</v>
      </c>
      <c r="E33" s="32">
        <v>0</v>
      </c>
      <c r="F33" s="32">
        <f>+'[3]1991'!D32</f>
        <v>2.3033250000000002E-3</v>
      </c>
      <c r="G33" s="32">
        <f>+'[3]1991'!E32</f>
        <v>9.2133000000000007E-3</v>
      </c>
      <c r="H33" s="27"/>
      <c r="I33" s="27"/>
      <c r="J33" s="27"/>
      <c r="K33" s="32">
        <f>+'[3]1991'!F32</f>
        <v>1.04</v>
      </c>
      <c r="L33" s="32">
        <f>+'[3]1991'!G32</f>
        <v>6.92</v>
      </c>
      <c r="M33" s="32">
        <f>+'[3]1991'!H32</f>
        <v>0.19</v>
      </c>
      <c r="N33" s="32">
        <f>+'[3]1991'!I32</f>
        <v>1.49</v>
      </c>
      <c r="O33" s="31"/>
      <c r="P33" s="26">
        <f>+C33+F33*PCG!$C$4+G33*PCG!$C$5+H33+I33+J33</f>
        <v>331.61999752499992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7661.9674988095258</v>
      </c>
      <c r="D34" s="26">
        <f t="shared" ref="D34:G34" si="26">+D35+D38+D41+D42+D43+D44</f>
        <v>7661.9674988095258</v>
      </c>
      <c r="E34" s="26">
        <f t="shared" si="26"/>
        <v>0</v>
      </c>
      <c r="F34" s="26">
        <f t="shared" si="26"/>
        <v>2.1646460283772724</v>
      </c>
      <c r="G34" s="26">
        <f t="shared" si="26"/>
        <v>0.37725758493663486</v>
      </c>
      <c r="H34" s="26"/>
      <c r="I34" s="26"/>
      <c r="J34" s="26"/>
      <c r="K34" s="26">
        <f t="shared" ref="K34:N34" si="27">+K35+K38+K41+K42+K43+K44</f>
        <v>15.904358397096308</v>
      </c>
      <c r="L34" s="26">
        <f t="shared" si="27"/>
        <v>127.04958482432681</v>
      </c>
      <c r="M34" s="26">
        <f t="shared" si="27"/>
        <v>40.764712294219443</v>
      </c>
      <c r="N34" s="26">
        <f t="shared" si="27"/>
        <v>41.34</v>
      </c>
      <c r="O34" s="31"/>
      <c r="P34" s="26">
        <f t="shared" ref="P34" si="28">+P35+P38+P41+P42+P43+P44</f>
        <v>7828.5064098300745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2460.3775208350175</v>
      </c>
      <c r="D35" s="26">
        <f t="shared" ref="D35:G35" si="29">+D36+D37</f>
        <v>2460.3775208350175</v>
      </c>
      <c r="E35" s="26">
        <f t="shared" si="29"/>
        <v>0</v>
      </c>
      <c r="F35" s="26">
        <f t="shared" si="29"/>
        <v>0.8683285782433422</v>
      </c>
      <c r="G35" s="26">
        <f t="shared" si="29"/>
        <v>0.11823284419188651</v>
      </c>
      <c r="H35" s="26"/>
      <c r="I35" s="26"/>
      <c r="J35" s="26"/>
      <c r="K35" s="26">
        <f t="shared" ref="K35:N35" si="30">+K36+K37</f>
        <v>14.574358397096308</v>
      </c>
      <c r="L35" s="26">
        <f t="shared" si="30"/>
        <v>121.78958482432681</v>
      </c>
      <c r="M35" s="26">
        <f t="shared" si="30"/>
        <v>17.664712294219441</v>
      </c>
      <c r="N35" s="26">
        <f t="shared" si="30"/>
        <v>28.52</v>
      </c>
      <c r="O35" s="31"/>
      <c r="P35" s="26">
        <f t="shared" ref="P35" si="31">+P36+P37</f>
        <v>2517.3191228602832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0</v>
      </c>
      <c r="D36" s="32">
        <f>+'[3]1991'!C35</f>
        <v>0</v>
      </c>
      <c r="E36" s="32">
        <v>0</v>
      </c>
      <c r="F36" s="32">
        <f>+'[3]1991'!D35</f>
        <v>0</v>
      </c>
      <c r="G36" s="32">
        <f>+'[3]1991'!E35</f>
        <v>0</v>
      </c>
      <c r="H36" s="27"/>
      <c r="I36" s="27"/>
      <c r="J36" s="27"/>
      <c r="K36" s="32">
        <f>+'[3]1991'!F35</f>
        <v>14.574358397096308</v>
      </c>
      <c r="L36" s="32">
        <f>+'[3]1991'!G35</f>
        <v>121.78958482432681</v>
      </c>
      <c r="M36" s="32">
        <f>+'[3]1991'!H35</f>
        <v>17.664712294219441</v>
      </c>
      <c r="N36" s="32">
        <f>+'[3]1991'!I35</f>
        <v>28.52</v>
      </c>
      <c r="O36" s="31"/>
      <c r="P36" s="26">
        <f>+C36+F36*PCG!$C$4+G36*PCG!$C$5+H36+I36+J36</f>
        <v>0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2460.3775208350175</v>
      </c>
      <c r="D37" s="32">
        <f>+'[3]1991'!C36</f>
        <v>2460.3775208350175</v>
      </c>
      <c r="E37" s="32">
        <v>0</v>
      </c>
      <c r="F37" s="32">
        <f>+'[3]1991'!D36</f>
        <v>0.8683285782433422</v>
      </c>
      <c r="G37" s="32">
        <f>+'[3]1991'!E36</f>
        <v>0.11823284419188651</v>
      </c>
      <c r="H37" s="27"/>
      <c r="I37" s="27"/>
      <c r="J37" s="27"/>
      <c r="K37" s="32">
        <f>+'[3]1991'!F36</f>
        <v>0</v>
      </c>
      <c r="L37" s="32">
        <f>+'[3]1991'!G36</f>
        <v>0</v>
      </c>
      <c r="M37" s="32">
        <f>+'[3]1991'!H36</f>
        <v>0</v>
      </c>
      <c r="N37" s="32">
        <f>+'[3]1991'!I36</f>
        <v>0</v>
      </c>
      <c r="O37" s="31"/>
      <c r="P37" s="26">
        <f>+C37+F37*PCG!$C$4+G37*PCG!$C$5+H37+I37+J37</f>
        <v>2517.3191228602832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1889.2903778043628</v>
      </c>
      <c r="D38" s="26">
        <f t="shared" ref="D38:G38" si="32">+D39+D40</f>
        <v>1889.2903778043628</v>
      </c>
      <c r="E38" s="26">
        <f t="shared" si="32"/>
        <v>0</v>
      </c>
      <c r="F38" s="26">
        <f t="shared" si="32"/>
        <v>0.66734056616201642</v>
      </c>
      <c r="G38" s="26">
        <f t="shared" si="32"/>
        <v>9.0780811271638645E-2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1933.0265737173615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0</v>
      </c>
      <c r="D39" s="32">
        <f>+'[3]1991'!C38</f>
        <v>0</v>
      </c>
      <c r="E39" s="32">
        <v>0</v>
      </c>
      <c r="F39" s="32">
        <f>+'[3]1991'!D38</f>
        <v>0</v>
      </c>
      <c r="G39" s="32">
        <f>+'[3]1991'!E38</f>
        <v>0</v>
      </c>
      <c r="H39" s="27"/>
      <c r="I39" s="27"/>
      <c r="J39" s="27"/>
      <c r="K39" s="32">
        <f>+'[3]1991'!F38</f>
        <v>0</v>
      </c>
      <c r="L39" s="32">
        <f>+'[3]1991'!G38</f>
        <v>0</v>
      </c>
      <c r="M39" s="32">
        <f>+'[3]1991'!H38</f>
        <v>0</v>
      </c>
      <c r="N39" s="32">
        <f>+'[3]1991'!I38</f>
        <v>0</v>
      </c>
      <c r="O39" s="31"/>
      <c r="P39" s="26">
        <f>+C39+F39*PCG!$C$4+G39*PCG!$C$5+H39+I39+J39</f>
        <v>0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1889.2903778043628</v>
      </c>
      <c r="D40" s="32">
        <f>+'[3]1991'!C39</f>
        <v>1889.2903778043628</v>
      </c>
      <c r="E40" s="32">
        <v>0</v>
      </c>
      <c r="F40" s="32">
        <f>+'[3]1991'!D39</f>
        <v>0.66734056616201642</v>
      </c>
      <c r="G40" s="32">
        <f>+'[3]1991'!E39</f>
        <v>9.0780811271638645E-2</v>
      </c>
      <c r="H40" s="27"/>
      <c r="I40" s="27"/>
      <c r="J40" s="27"/>
      <c r="K40" s="32">
        <f>+'[3]1991'!F39</f>
        <v>0</v>
      </c>
      <c r="L40" s="32">
        <f>+'[3]1991'!G39</f>
        <v>0</v>
      </c>
      <c r="M40" s="32">
        <f>+'[3]1991'!H39</f>
        <v>0</v>
      </c>
      <c r="N40" s="32">
        <f>+'[3]1991'!I39</f>
        <v>0</v>
      </c>
      <c r="O40" s="31"/>
      <c r="P40" s="26">
        <f>+C40+F40*PCG!$C$4+G40*PCG!$C$5+H40+I40+J40</f>
        <v>1933.0265737173615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3283.9147545857445</v>
      </c>
      <c r="D41" s="32">
        <f>+'[3]1991'!C40</f>
        <v>3283.9147545857445</v>
      </c>
      <c r="E41" s="32">
        <v>0</v>
      </c>
      <c r="F41" s="32">
        <f>+'[3]1991'!D40</f>
        <v>0.62742042779268226</v>
      </c>
      <c r="G41" s="32">
        <f>+'[3]1991'!E40</f>
        <v>0.16590924520426284</v>
      </c>
      <c r="H41" s="27"/>
      <c r="I41" s="27"/>
      <c r="J41" s="27"/>
      <c r="K41" s="32">
        <f>+'[3]1991'!F40</f>
        <v>1.33</v>
      </c>
      <c r="L41" s="32">
        <f>+'[3]1991'!G40</f>
        <v>5.26</v>
      </c>
      <c r="M41" s="32">
        <f>+'[3]1991'!H40</f>
        <v>23.1</v>
      </c>
      <c r="N41" s="32">
        <f>+'[3]1991'!I40</f>
        <v>12.82</v>
      </c>
      <c r="O41" s="31"/>
      <c r="P41" s="26">
        <f>+C41+F41*PCG!$C$4+G41*PCG!$C$5+H41+I41+J41</f>
        <v>3349.0412203514315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28.384845584401152</v>
      </c>
      <c r="D42" s="32">
        <f>+'[3]1991'!C41</f>
        <v>28.384845584401152</v>
      </c>
      <c r="E42" s="32">
        <v>0</v>
      </c>
      <c r="F42" s="32">
        <f>+'[3]1991'!D41</f>
        <v>1.556456179231232E-3</v>
      </c>
      <c r="G42" s="32">
        <f>+'[3]1991'!E41</f>
        <v>2.3346842688468481E-3</v>
      </c>
      <c r="H42" s="27"/>
      <c r="I42" s="27"/>
      <c r="J42" s="27"/>
      <c r="K42" s="32">
        <f>+'[3]1991'!F41</f>
        <v>0</v>
      </c>
      <c r="L42" s="32">
        <f>+'[3]1991'!G41</f>
        <v>0</v>
      </c>
      <c r="M42" s="32">
        <f>+'[3]1991'!H41</f>
        <v>0</v>
      </c>
      <c r="N42" s="32">
        <f>+'[3]1991'!I41</f>
        <v>0</v>
      </c>
      <c r="O42" s="31"/>
      <c r="P42" s="26">
        <f>+C42+F42*PCG!$C$4+G42*PCG!$C$5+H42+I42+J42</f>
        <v>29.119492900998296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+'[3]1991'!C43</f>
        <v>0</v>
      </c>
      <c r="E44" s="32">
        <v>0</v>
      </c>
      <c r="F44" s="27"/>
      <c r="G44" s="27"/>
      <c r="H44" s="27"/>
      <c r="I44" s="27"/>
      <c r="J44" s="27"/>
      <c r="K44" s="32">
        <f>+'[3]1991'!F43</f>
        <v>0</v>
      </c>
      <c r="L44" s="32">
        <f>+'[3]1991'!G43</f>
        <v>0</v>
      </c>
      <c r="M44" s="32">
        <f>+'[3]1991'!H43</f>
        <v>0</v>
      </c>
      <c r="N44" s="32">
        <f>+'[3]1991'!I43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55.998851999999999</v>
      </c>
      <c r="D45" s="32">
        <f>+'[3]1991'!C44</f>
        <v>55.998851999999999</v>
      </c>
      <c r="E45" s="32">
        <v>0</v>
      </c>
      <c r="F45" s="32">
        <f>+'[3]1991'!D44</f>
        <v>3.1362380000000004E-3</v>
      </c>
      <c r="G45" s="32">
        <f>+'[3]1991'!E44</f>
        <v>2.1613592000000001E-2</v>
      </c>
      <c r="H45" s="27"/>
      <c r="I45" s="27"/>
      <c r="J45" s="27"/>
      <c r="K45" s="32">
        <f>+'[3]1991'!F44</f>
        <v>0.91</v>
      </c>
      <c r="L45" s="32">
        <f>+'[3]1991'!G44</f>
        <v>0.19</v>
      </c>
      <c r="M45" s="32">
        <f>+'[3]1991'!H44</f>
        <v>0.08</v>
      </c>
      <c r="N45" s="32">
        <f>+'[3]1991'!I44</f>
        <v>0.32</v>
      </c>
      <c r="O45" s="31"/>
      <c r="P45" s="26">
        <f>+C45+F45*PCG!$C$4+G45*PCG!$C$5+H45+I45+J45</f>
        <v>62.518108365999993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1157.0971440000001</v>
      </c>
      <c r="D46" s="26">
        <f t="shared" ref="D46:N46" si="35">+D48</f>
        <v>1157.0971440000001</v>
      </c>
      <c r="E46" s="26">
        <f t="shared" si="35"/>
        <v>0</v>
      </c>
      <c r="F46" s="26">
        <f t="shared" si="35"/>
        <v>0.10905614999999999</v>
      </c>
      <c r="G46" s="26">
        <f t="shared" si="35"/>
        <v>3.11589E-2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28.28</v>
      </c>
      <c r="L46" s="26">
        <f t="shared" si="35"/>
        <v>2.66</v>
      </c>
      <c r="M46" s="26">
        <f t="shared" si="35"/>
        <v>1.01</v>
      </c>
      <c r="N46" s="26">
        <f t="shared" si="35"/>
        <v>8.4499999999999993</v>
      </c>
      <c r="O46" s="31"/>
      <c r="P46" s="26">
        <f t="shared" ref="P46" si="36">+P48</f>
        <v>1169.10889995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1157.0971440000001</v>
      </c>
      <c r="D48" s="32">
        <f>+'[3]1991'!C47</f>
        <v>1157.0971440000001</v>
      </c>
      <c r="E48" s="32">
        <v>0</v>
      </c>
      <c r="F48" s="32">
        <f>+'[3]1991'!D47</f>
        <v>0.10905614999999999</v>
      </c>
      <c r="G48" s="32">
        <f>+'[3]1991'!E47</f>
        <v>3.11589E-2</v>
      </c>
      <c r="H48" s="27"/>
      <c r="I48" s="27"/>
      <c r="J48" s="27"/>
      <c r="K48" s="32">
        <f>+'[3]1991'!F47</f>
        <v>28.28</v>
      </c>
      <c r="L48" s="32">
        <f>+'[3]1991'!G47</f>
        <v>2.66</v>
      </c>
      <c r="M48" s="32">
        <f>+'[3]1991'!H47</f>
        <v>1.01</v>
      </c>
      <c r="N48" s="32">
        <f>+'[3]1991'!I47</f>
        <v>8.4499999999999993</v>
      </c>
      <c r="O48" s="31"/>
      <c r="P48" s="26">
        <f>+C48+F48*PCG!$C$4+G48*PCG!$C$5+H48+I48+J48</f>
        <v>1169.10889995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229.51356832884449</v>
      </c>
      <c r="D49" s="26">
        <f t="shared" ref="D49:N49" si="37">+D50+D51</f>
        <v>229.51356832884449</v>
      </c>
      <c r="E49" s="26">
        <f t="shared" si="37"/>
        <v>0</v>
      </c>
      <c r="F49" s="26">
        <f t="shared" si="37"/>
        <v>0.34475225577829383</v>
      </c>
      <c r="G49" s="26">
        <f t="shared" si="37"/>
        <v>1.7931262609122325E-2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243.47589098082028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+'[3]1991'!F49</f>
        <v>0</v>
      </c>
      <c r="L50" s="32">
        <f>+'[3]1991'!G49</f>
        <v>0</v>
      </c>
      <c r="M50" s="32">
        <f>+'[3]1991'!H49</f>
        <v>0</v>
      </c>
      <c r="N50" s="32">
        <f>+'[3]1991'!I49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229.51356832884449</v>
      </c>
      <c r="D51" s="32">
        <f>+'[3]1991'!C50</f>
        <v>229.51356832884449</v>
      </c>
      <c r="E51" s="32">
        <v>0</v>
      </c>
      <c r="F51" s="32">
        <f>+'[3]1991'!D50</f>
        <v>0.34475225577829383</v>
      </c>
      <c r="G51" s="32">
        <f>+'[3]1991'!E50</f>
        <v>1.7931262609122325E-2</v>
      </c>
      <c r="H51" s="27"/>
      <c r="I51" s="27"/>
      <c r="J51" s="27"/>
      <c r="K51" s="32">
        <f>+'[3]1991'!F50</f>
        <v>0</v>
      </c>
      <c r="L51" s="32">
        <f>+'[3]1991'!G50</f>
        <v>0</v>
      </c>
      <c r="M51" s="32">
        <f>+'[3]1991'!H50</f>
        <v>0</v>
      </c>
      <c r="N51" s="32">
        <f>+'[3]1991'!I50</f>
        <v>0</v>
      </c>
      <c r="O51" s="31"/>
      <c r="P51" s="26">
        <f>+C51+F51*PCG!$C$4+G51*PCG!$C$5+H51+I51+J51</f>
        <v>243.47589098082028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3784.3143388616272</v>
      </c>
      <c r="D52" s="26">
        <f t="shared" ref="D52:N52" si="39">+D53+D54+D55</f>
        <v>3784.3143388616272</v>
      </c>
      <c r="E52" s="26">
        <f t="shared" si="39"/>
        <v>0</v>
      </c>
      <c r="F52" s="26">
        <f t="shared" si="39"/>
        <v>25.124005095444929</v>
      </c>
      <c r="G52" s="26">
        <f t="shared" si="39"/>
        <v>0.33583066572669573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10.15</v>
      </c>
      <c r="L52" s="26">
        <f t="shared" si="39"/>
        <v>285.28000000000003</v>
      </c>
      <c r="M52" s="26">
        <f t="shared" si="39"/>
        <v>44.75</v>
      </c>
      <c r="N52" s="26">
        <f t="shared" si="39"/>
        <v>27.51</v>
      </c>
      <c r="O52" s="31"/>
      <c r="P52" s="26">
        <f t="shared" ref="P52" si="40">+P53+P54+P55</f>
        <v>4512.4920046343059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432.80005599999998</v>
      </c>
      <c r="D53" s="32">
        <f>+'[3]1991'!C52</f>
        <v>432.80005599999998</v>
      </c>
      <c r="E53" s="32">
        <v>0</v>
      </c>
      <c r="F53" s="32">
        <f>+'[3]1991'!D52</f>
        <v>3.3517925499999999</v>
      </c>
      <c r="G53" s="32">
        <f>+'[3]1991'!E52</f>
        <v>4.5861424999999997E-2</v>
      </c>
      <c r="H53" s="27"/>
      <c r="I53" s="27"/>
      <c r="J53" s="27"/>
      <c r="K53" s="32">
        <f>+'[3]1991'!F52</f>
        <v>2.76</v>
      </c>
      <c r="L53" s="32">
        <f>+'[3]1991'!G52</f>
        <v>6.91</v>
      </c>
      <c r="M53" s="32">
        <f>+'[3]1991'!H52</f>
        <v>3.45</v>
      </c>
      <c r="N53" s="32">
        <f>+'[3]1991'!I52</f>
        <v>2.2999999999999998</v>
      </c>
      <c r="O53" s="31"/>
      <c r="P53" s="26">
        <f>+C53+F53*PCG!$C$4+G53*PCG!$C$5+H53+I53+J53</f>
        <v>530.26157440000009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2626.7863229999998</v>
      </c>
      <c r="D54" s="32">
        <f>+'[3]1991'!C53</f>
        <v>2626.7863229999998</v>
      </c>
      <c r="E54" s="32">
        <v>0</v>
      </c>
      <c r="F54" s="32">
        <f>+'[3]1991'!D53</f>
        <v>20.708158900000001</v>
      </c>
      <c r="G54" s="32">
        <f>+'[3]1991'!E53</f>
        <v>0.28204122200000004</v>
      </c>
      <c r="H54" s="27"/>
      <c r="I54" s="27"/>
      <c r="J54" s="27"/>
      <c r="K54" s="32">
        <f>+'[3]1991'!F53</f>
        <v>5.49</v>
      </c>
      <c r="L54" s="32">
        <f>+'[3]1991'!G53</f>
        <v>274.82</v>
      </c>
      <c r="M54" s="32">
        <f>+'[3]1991'!H53</f>
        <v>40.909999999999997</v>
      </c>
      <c r="N54" s="32">
        <f>+'[3]1991'!I53</f>
        <v>14.05</v>
      </c>
      <c r="O54" s="31"/>
      <c r="P54" s="26">
        <f>+C54+F54*PCG!$C$4+G54*PCG!$C$5+H54+I54+J54</f>
        <v>3228.5385796559999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724.72795986162726</v>
      </c>
      <c r="D55" s="26">
        <f t="shared" ref="D55:N55" si="43">+D56+D57+D58</f>
        <v>724.72795986162726</v>
      </c>
      <c r="E55" s="26">
        <f t="shared" si="43"/>
        <v>0</v>
      </c>
      <c r="F55" s="26">
        <f t="shared" si="43"/>
        <v>1.0640536454449281</v>
      </c>
      <c r="G55" s="26">
        <f t="shared" si="43"/>
        <v>7.9280187266956952E-3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1.9</v>
      </c>
      <c r="L55" s="26">
        <f t="shared" si="43"/>
        <v>3.55</v>
      </c>
      <c r="M55" s="26">
        <f t="shared" si="43"/>
        <v>0.39</v>
      </c>
      <c r="N55" s="26">
        <f t="shared" si="43"/>
        <v>11.16</v>
      </c>
      <c r="O55" s="31"/>
      <c r="P55" s="26">
        <f t="shared" ref="P55" si="44">+P56+P57+P58</f>
        <v>753.69185057830566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+'[3]1991'!F55</f>
        <v>0</v>
      </c>
      <c r="L56" s="32">
        <f>+'[3]1991'!G55</f>
        <v>0</v>
      </c>
      <c r="M56" s="32">
        <f>+'[3]1991'!H55</f>
        <v>0</v>
      </c>
      <c r="N56" s="32">
        <f>+'[3]1991'!I55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32.28996586162723</v>
      </c>
      <c r="D57" s="34">
        <f>+'[3]1991'!C56</f>
        <v>32.28996586162723</v>
      </c>
      <c r="E57" s="34">
        <v>0</v>
      </c>
      <c r="F57" s="34">
        <f>+'[3]1991'!D56</f>
        <v>4.5459454449282306E-3</v>
      </c>
      <c r="G57" s="34">
        <f>+'[3]1991'!E56</f>
        <v>2.7275672669569383E-4</v>
      </c>
      <c r="H57" s="27"/>
      <c r="I57" s="27"/>
      <c r="J57" s="27"/>
      <c r="K57" s="32">
        <f>+'[3]1991'!F56</f>
        <v>0</v>
      </c>
      <c r="L57" s="32">
        <f>+'[3]1991'!G56</f>
        <v>0</v>
      </c>
      <c r="M57" s="32">
        <f>+'[3]1991'!H56</f>
        <v>0</v>
      </c>
      <c r="N57" s="32">
        <f>+'[3]1991'!I56</f>
        <v>0</v>
      </c>
      <c r="O57" s="31"/>
      <c r="P57" s="26">
        <f>+C57+F57*PCG!$C$4+G57*PCG!$C$5+H57+I57+J57</f>
        <v>32.484896002305753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692.437994</v>
      </c>
      <c r="D58" s="34">
        <f>+'[3]1991'!C57</f>
        <v>692.437994</v>
      </c>
      <c r="E58" s="34">
        <v>0</v>
      </c>
      <c r="F58" s="34">
        <f>+'[3]1991'!D57</f>
        <v>1.0595076999999999</v>
      </c>
      <c r="G58" s="34">
        <f>+'[3]1991'!E57</f>
        <v>7.6552620000000012E-3</v>
      </c>
      <c r="H58" s="27"/>
      <c r="I58" s="27"/>
      <c r="J58" s="27"/>
      <c r="K58" s="32">
        <f>+'[3]1991'!F57</f>
        <v>1.9</v>
      </c>
      <c r="L58" s="32">
        <f>+'[3]1991'!G57</f>
        <v>3.55</v>
      </c>
      <c r="M58" s="32">
        <f>+'[3]1991'!H57</f>
        <v>0.39</v>
      </c>
      <c r="N58" s="32">
        <f>+'[3]1991'!I57</f>
        <v>11.16</v>
      </c>
      <c r="O58" s="31"/>
      <c r="P58" s="26">
        <f>+C58+F58*PCG!$C$4+G58*PCG!$C$5+H58+I58+J58</f>
        <v>721.20695457599993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+'[3]1991'!F59</f>
        <v>0</v>
      </c>
      <c r="L60" s="32">
        <f>+'[3]1991'!G59</f>
        <v>0</v>
      </c>
      <c r="M60" s="32">
        <f>+'[3]1991'!H59</f>
        <v>0</v>
      </c>
      <c r="N60" s="32">
        <f>+'[3]1991'!I59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+'[3]1991'!F61</f>
        <v>0</v>
      </c>
      <c r="L62" s="32">
        <f>+'[3]1991'!G61</f>
        <v>0</v>
      </c>
      <c r="M62" s="32">
        <f>+'[3]1991'!H61</f>
        <v>0</v>
      </c>
      <c r="N62" s="32">
        <f>+'[3]1991'!I61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+'[3]1991'!F62</f>
        <v>0</v>
      </c>
      <c r="L63" s="32">
        <f>+'[3]1991'!G62</f>
        <v>0</v>
      </c>
      <c r="M63" s="32">
        <f>+'[3]1991'!H62</f>
        <v>0</v>
      </c>
      <c r="N63" s="32">
        <f>+'[3]1991'!I62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+'[3]1991'!F63</f>
        <v>0</v>
      </c>
      <c r="L64" s="32">
        <f>+'[3]1991'!G63</f>
        <v>0</v>
      </c>
      <c r="M64" s="32">
        <f>+'[3]1991'!H63</f>
        <v>0</v>
      </c>
      <c r="N64" s="32">
        <f>+'[3]1991'!I63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2.1998562400000004</v>
      </c>
      <c r="D66" s="26">
        <f t="shared" ref="D66:N66" si="51">+D67+D79+D100</f>
        <v>2.1998562400000004</v>
      </c>
      <c r="E66" s="26">
        <f t="shared" si="51"/>
        <v>0</v>
      </c>
      <c r="F66" s="26">
        <f t="shared" si="51"/>
        <v>75.551734350000004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2.4300000000000002</v>
      </c>
      <c r="L66" s="26">
        <f t="shared" si="51"/>
        <v>23.040000000000003</v>
      </c>
      <c r="M66" s="26">
        <f t="shared" si="51"/>
        <v>6.2799999999999994</v>
      </c>
      <c r="N66" s="26">
        <f t="shared" si="51"/>
        <v>0</v>
      </c>
      <c r="O66" s="31"/>
      <c r="P66" s="26">
        <f t="shared" ref="P66" si="52">+P67+P79+P100</f>
        <v>1890.9932149900001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21.396426550000001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2.86</v>
      </c>
      <c r="N67" s="26">
        <f t="shared" si="55"/>
        <v>0</v>
      </c>
      <c r="O67" s="31"/>
      <c r="P67" s="26">
        <f t="shared" si="55"/>
        <v>534.91066375000003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21.396426550000001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2.86</v>
      </c>
      <c r="N68" s="26">
        <f t="shared" si="65"/>
        <v>0</v>
      </c>
      <c r="O68" s="31"/>
      <c r="P68" s="26">
        <f t="shared" ref="P68" si="66">+P69+P74</f>
        <v>534.91066375000003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20.296484200000002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2.36</v>
      </c>
      <c r="N69" s="26">
        <f t="shared" si="67"/>
        <v>0</v>
      </c>
      <c r="O69" s="31"/>
      <c r="P69" s="26">
        <f t="shared" ref="P69" si="68">+P70+P71+P72+P73</f>
        <v>507.41210500000005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+'[3]1991'!C69</f>
        <v>0</v>
      </c>
      <c r="E70" s="32">
        <v>0</v>
      </c>
      <c r="F70" s="32">
        <f>+'[3]1991'!D69</f>
        <v>17.821303200000003</v>
      </c>
      <c r="G70" s="27"/>
      <c r="H70" s="27"/>
      <c r="I70" s="27"/>
      <c r="J70" s="27"/>
      <c r="K70" s="27"/>
      <c r="L70" s="27"/>
      <c r="M70" s="32">
        <f>+'[3]1991'!H69</f>
        <v>1.18</v>
      </c>
      <c r="N70" s="27"/>
      <c r="O70" s="31"/>
      <c r="P70" s="26">
        <f>+C70+F70*PCG!$C$4+G70*PCG!$C$5+H70+I70+J70</f>
        <v>445.53258000000005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+'[3]1991'!C70</f>
        <v>0</v>
      </c>
      <c r="E71" s="32">
        <v>0</v>
      </c>
      <c r="F71" s="32">
        <f>+'[3]1991'!D70</f>
        <v>2.4751810000000001</v>
      </c>
      <c r="G71" s="27"/>
      <c r="H71" s="27"/>
      <c r="I71" s="27"/>
      <c r="J71" s="27"/>
      <c r="K71" s="27"/>
      <c r="L71" s="27"/>
      <c r="M71" s="32">
        <f>+'[3]1991'!H70</f>
        <v>1.18</v>
      </c>
      <c r="N71" s="27"/>
      <c r="O71" s="31"/>
      <c r="P71" s="26">
        <f>+C71+F71*PCG!$C$4+G71*PCG!$C$5+H71+I71+J71</f>
        <v>61.879525000000001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+'[3]1991'!H71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+'[3]1991'!C72</f>
        <v>0</v>
      </c>
      <c r="E73" s="32">
        <v>0</v>
      </c>
      <c r="F73" s="32">
        <f>+'[3]1991'!D72</f>
        <v>0</v>
      </c>
      <c r="G73" s="27"/>
      <c r="H73" s="27"/>
      <c r="I73" s="27"/>
      <c r="J73" s="27"/>
      <c r="K73" s="27"/>
      <c r="L73" s="27"/>
      <c r="M73" s="32">
        <f>+'[3]1991'!H72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1.0999423500000001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0.5</v>
      </c>
      <c r="N74" s="26">
        <f t="shared" si="69"/>
        <v>0</v>
      </c>
      <c r="O74" s="31"/>
      <c r="P74" s="26">
        <f t="shared" ref="P74" si="70">+P75+P76</f>
        <v>27.498558750000001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+'[3]1991'!C74</f>
        <v>0</v>
      </c>
      <c r="E75" s="32">
        <v>0</v>
      </c>
      <c r="F75" s="32">
        <f>+'[3]1991'!D74</f>
        <v>1.0153314</v>
      </c>
      <c r="G75" s="27"/>
      <c r="H75" s="27"/>
      <c r="I75" s="27"/>
      <c r="J75" s="27"/>
      <c r="K75" s="27"/>
      <c r="L75" s="27"/>
      <c r="M75" s="32">
        <f>+'[3]1991'!H74</f>
        <v>0.25</v>
      </c>
      <c r="N75" s="27"/>
      <c r="O75" s="31"/>
      <c r="P75" s="26">
        <f>+C75+F75*PCG!$C$4+G75*PCG!$C$5+H75+I75+J75</f>
        <v>25.383285000000001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+'[3]1991'!C75</f>
        <v>0</v>
      </c>
      <c r="E76" s="32">
        <v>0</v>
      </c>
      <c r="F76" s="32">
        <f>+'[3]1991'!D75</f>
        <v>8.4610950000000004E-2</v>
      </c>
      <c r="G76" s="27"/>
      <c r="H76" s="27"/>
      <c r="I76" s="27"/>
      <c r="J76" s="27"/>
      <c r="K76" s="27"/>
      <c r="L76" s="27"/>
      <c r="M76" s="32">
        <f>+'[3]1991'!H75</f>
        <v>0.25</v>
      </c>
      <c r="N76" s="27"/>
      <c r="O76" s="31"/>
      <c r="P76" s="26">
        <f>+C76+F76*PCG!$C$4+G76*PCG!$C$5+H76+I76+J76</f>
        <v>2.1152737500000001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+'[3]1991'!F76</f>
        <v>0</v>
      </c>
      <c r="L77" s="32">
        <f>+'[3]1991'!G76</f>
        <v>0</v>
      </c>
      <c r="M77" s="32">
        <f>+'[3]1991'!H76</f>
        <v>0</v>
      </c>
      <c r="N77" s="32">
        <f>+'[3]1991'!I76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+'[3]1991'!F77</f>
        <v>0</v>
      </c>
      <c r="L78" s="32">
        <f>+'[3]1991'!G77</f>
        <v>0</v>
      </c>
      <c r="M78" s="32">
        <f>+'[3]1991'!H77</f>
        <v>0</v>
      </c>
      <c r="N78" s="32">
        <f>+'[3]1991'!I77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2.1998562400000004</v>
      </c>
      <c r="D79" s="26">
        <f t="shared" ref="D79:N79" si="71">+D80+D90</f>
        <v>2.1998562400000004</v>
      </c>
      <c r="E79" s="26">
        <f t="shared" si="71"/>
        <v>0</v>
      </c>
      <c r="F79" s="26">
        <f t="shared" si="71"/>
        <v>54.155307800000003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2.4300000000000002</v>
      </c>
      <c r="L79" s="26">
        <f t="shared" si="71"/>
        <v>23.040000000000003</v>
      </c>
      <c r="M79" s="26">
        <f t="shared" si="71"/>
        <v>3.4199999999999995</v>
      </c>
      <c r="N79" s="26">
        <f t="shared" si="71"/>
        <v>0</v>
      </c>
      <c r="O79" s="31"/>
      <c r="P79" s="26">
        <f t="shared" ref="P79" si="72">+P80+P90</f>
        <v>1356.0825512400002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1.8355128600000001</v>
      </c>
      <c r="D80" s="26">
        <f t="shared" ref="D80:N80" si="75">+D81+D82+D83</f>
        <v>1.8355128600000001</v>
      </c>
      <c r="E80" s="26">
        <f t="shared" si="75"/>
        <v>0</v>
      </c>
      <c r="F80" s="26">
        <f t="shared" si="75"/>
        <v>27.655742800000002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0.66</v>
      </c>
      <c r="L80" s="26">
        <f t="shared" si="75"/>
        <v>1.78</v>
      </c>
      <c r="M80" s="26">
        <f t="shared" si="75"/>
        <v>3.0599999999999996</v>
      </c>
      <c r="N80" s="26">
        <f t="shared" si="75"/>
        <v>0</v>
      </c>
      <c r="O80" s="31"/>
      <c r="P80" s="26">
        <f t="shared" ref="P80" si="76">+P81+P82+P83</f>
        <v>693.22908286000018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1.9780000000000002E-3</v>
      </c>
      <c r="D81" s="32">
        <f>+'[3]1991'!C80</f>
        <v>1.9780000000000002E-3</v>
      </c>
      <c r="E81" s="32">
        <v>0</v>
      </c>
      <c r="F81" s="32">
        <f>+'[3]1991'!D80</f>
        <v>9.5220000000000009E-3</v>
      </c>
      <c r="G81" s="27"/>
      <c r="H81" s="27"/>
      <c r="I81" s="27"/>
      <c r="J81" s="27"/>
      <c r="K81" s="32">
        <f>+'[3]1991'!F80</f>
        <v>0.01</v>
      </c>
      <c r="L81" s="32">
        <f>+'[3]1991'!G80</f>
        <v>0.05</v>
      </c>
      <c r="M81" s="32">
        <f>+'[3]1991'!H80</f>
        <v>0</v>
      </c>
      <c r="N81" s="32">
        <f>+'[3]1991'!I80</f>
        <v>0</v>
      </c>
      <c r="O81" s="31"/>
      <c r="P81" s="26">
        <f>+C81+F81*PCG!$C$4+G81*PCG!$C$5+H81+I81+J81</f>
        <v>0.24002800000000002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+'[3]1991'!F81</f>
        <v>0</v>
      </c>
      <c r="L82" s="32">
        <f>+'[3]1991'!G81</f>
        <v>0</v>
      </c>
      <c r="M82" s="32">
        <f>+'[3]1991'!H81</f>
        <v>0</v>
      </c>
      <c r="N82" s="32">
        <f>+'[3]1991'!I81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1.8335348600000001</v>
      </c>
      <c r="D83" s="26">
        <f t="shared" ref="D83:N83" si="77">+D84+D85+D86+D87+D88+D89</f>
        <v>1.8335348600000001</v>
      </c>
      <c r="E83" s="26">
        <f t="shared" si="77"/>
        <v>0</v>
      </c>
      <c r="F83" s="26">
        <f t="shared" si="77"/>
        <v>27.646220800000002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0.65</v>
      </c>
      <c r="L83" s="26">
        <f t="shared" si="77"/>
        <v>1.73</v>
      </c>
      <c r="M83" s="26">
        <f t="shared" si="77"/>
        <v>3.0599999999999996</v>
      </c>
      <c r="N83" s="26">
        <f t="shared" si="77"/>
        <v>0</v>
      </c>
      <c r="O83" s="31"/>
      <c r="P83" s="26">
        <f t="shared" ref="P83" si="78">+P84+P85+P86+P87+P88+P89</f>
        <v>692.98905486000012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+'[3]1991'!F83</f>
        <v>0</v>
      </c>
      <c r="L84" s="32">
        <f>+'[3]1991'!G83</f>
        <v>0</v>
      </c>
      <c r="M84" s="32">
        <f>+'[3]1991'!H83</f>
        <v>0</v>
      </c>
      <c r="N84" s="32">
        <f>+'[3]1991'!I83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1.83</v>
      </c>
      <c r="D85" s="32">
        <f>+'[3]1991'!C84</f>
        <v>1.83</v>
      </c>
      <c r="E85" s="32">
        <v>0</v>
      </c>
      <c r="F85" s="32">
        <f>+'[3]1991'!D84</f>
        <v>27.45</v>
      </c>
      <c r="G85" s="32">
        <f>+'[3]1991'!E84</f>
        <v>0</v>
      </c>
      <c r="H85" s="27"/>
      <c r="I85" s="27"/>
      <c r="J85" s="27"/>
      <c r="K85" s="32">
        <f>+'[3]1991'!F84</f>
        <v>0</v>
      </c>
      <c r="L85" s="32">
        <f>+'[3]1991'!G84</f>
        <v>0</v>
      </c>
      <c r="M85" s="32">
        <f>+'[3]1991'!H84</f>
        <v>0.18</v>
      </c>
      <c r="N85" s="32">
        <f>+'[3]1991'!I84</f>
        <v>0</v>
      </c>
      <c r="O85" s="31"/>
      <c r="P85" s="26">
        <f>+C85+F85*PCG!$C$4+G85*PCG!$C$5+H85+I85+J85</f>
        <v>688.08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3.5348599999999999E-3</v>
      </c>
      <c r="D86" s="32">
        <f>+'[3]1991'!C85</f>
        <v>3.5348599999999999E-3</v>
      </c>
      <c r="E86" s="32">
        <v>0</v>
      </c>
      <c r="F86" s="32">
        <f>+'[3]1991'!D85</f>
        <v>3.89556E-2</v>
      </c>
      <c r="G86" s="32">
        <f>+'[3]1991'!E85</f>
        <v>0</v>
      </c>
      <c r="H86" s="27"/>
      <c r="I86" s="27"/>
      <c r="J86" s="27"/>
      <c r="K86" s="32">
        <f>+'[3]1991'!F85</f>
        <v>0</v>
      </c>
      <c r="L86" s="32">
        <f>+'[3]1991'!G85</f>
        <v>0</v>
      </c>
      <c r="M86" s="32">
        <f>+'[3]1991'!H85</f>
        <v>1.44</v>
      </c>
      <c r="N86" s="32">
        <f>+'[3]1991'!I85</f>
        <v>0</v>
      </c>
      <c r="O86" s="31"/>
      <c r="P86" s="26">
        <f>+C86+F86*PCG!$C$4+G86*PCG!$C$5+H86+I86+J86</f>
        <v>0.97742486000000006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+'[3]1991'!C86</f>
        <v>0</v>
      </c>
      <c r="E87" s="32">
        <v>0</v>
      </c>
      <c r="F87" s="32">
        <f>+'[3]1991'!D86</f>
        <v>0.15726520000000002</v>
      </c>
      <c r="G87" s="27"/>
      <c r="H87" s="27"/>
      <c r="I87" s="27"/>
      <c r="J87" s="27"/>
      <c r="K87" s="32">
        <f>+'[3]1991'!F86</f>
        <v>0.65</v>
      </c>
      <c r="L87" s="32">
        <f>+'[3]1991'!G86</f>
        <v>1.73</v>
      </c>
      <c r="M87" s="32">
        <f>+'[3]1991'!H86</f>
        <v>1.44</v>
      </c>
      <c r="N87" s="32">
        <f>+'[3]1991'!I86</f>
        <v>0</v>
      </c>
      <c r="O87" s="31"/>
      <c r="P87" s="26">
        <f>+C87+F87*PCG!$C$4+G87*PCG!$C$5+H87+I87+J87</f>
        <v>3.9316300000000006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+'[3]1991'!H87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0.36434338000000005</v>
      </c>
      <c r="D90" s="26">
        <f t="shared" ref="D90:N90" si="79">+D91+D92+D93</f>
        <v>0.36434338000000005</v>
      </c>
      <c r="E90" s="26">
        <f t="shared" si="79"/>
        <v>0</v>
      </c>
      <c r="F90" s="26">
        <f t="shared" si="79"/>
        <v>26.499565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1.77</v>
      </c>
      <c r="L90" s="26">
        <f t="shared" si="79"/>
        <v>21.26</v>
      </c>
      <c r="M90" s="26">
        <f t="shared" si="79"/>
        <v>0.36</v>
      </c>
      <c r="N90" s="26">
        <f t="shared" si="79"/>
        <v>0</v>
      </c>
      <c r="O90" s="31"/>
      <c r="P90" s="26">
        <f t="shared" ref="P90" si="80">+P91+P92+P93</f>
        <v>662.85346838000009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9.2144000000000011E-3</v>
      </c>
      <c r="D91" s="32">
        <f>+'[3]1991'!C90</f>
        <v>9.2144000000000011E-3</v>
      </c>
      <c r="E91" s="32">
        <v>0</v>
      </c>
      <c r="F91" s="32">
        <f>+'[3]1991'!D90</f>
        <v>0.69462400000000002</v>
      </c>
      <c r="G91" s="27"/>
      <c r="H91" s="27"/>
      <c r="I91" s="27"/>
      <c r="J91" s="27"/>
      <c r="K91" s="32">
        <f>+'[3]1991'!F90</f>
        <v>1.77</v>
      </c>
      <c r="L91" s="32">
        <f>+'[3]1991'!G90</f>
        <v>21.26</v>
      </c>
      <c r="M91" s="32">
        <f>+'[3]1991'!H90</f>
        <v>0.18</v>
      </c>
      <c r="N91" s="32">
        <f>+'[3]1991'!I90</f>
        <v>0</v>
      </c>
      <c r="O91" s="31"/>
      <c r="P91" s="26">
        <f>+C91+F91*PCG!$C$4+G91*PCG!$C$5+H91+I91+J91</f>
        <v>17.374814400000002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+'[3]1991'!F91</f>
        <v>0</v>
      </c>
      <c r="L92" s="32">
        <f>+'[3]1991'!G91</f>
        <v>0</v>
      </c>
      <c r="M92" s="32">
        <f>+'[3]1991'!H91</f>
        <v>0</v>
      </c>
      <c r="N92" s="32">
        <f>+'[3]1991'!I91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0.35512898000000004</v>
      </c>
      <c r="D93" s="26">
        <f t="shared" ref="D93:N93" si="81">+D94+D95+D96+D97+D98+D99</f>
        <v>0.35512898000000004</v>
      </c>
      <c r="E93" s="26">
        <f t="shared" si="81"/>
        <v>0</v>
      </c>
      <c r="F93" s="26">
        <f t="shared" si="81"/>
        <v>25.804940999999999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0.18</v>
      </c>
      <c r="N93" s="26">
        <f t="shared" si="81"/>
        <v>0</v>
      </c>
      <c r="O93" s="31"/>
      <c r="P93" s="26">
        <f t="shared" ref="P93" si="82">+P94+P95+P96+P97+P98+P99</f>
        <v>645.4786539800001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+'[3]1991'!F93</f>
        <v>0</v>
      </c>
      <c r="L94" s="32">
        <f>+'[3]1991'!G93</f>
        <v>0</v>
      </c>
      <c r="M94" s="32">
        <f>+'[3]1991'!H93</f>
        <v>0</v>
      </c>
      <c r="N94" s="32">
        <f>+'[3]1991'!I93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0.17188400000000001</v>
      </c>
      <c r="D95" s="32">
        <f>+'[3]1991'!C94</f>
        <v>0.17188400000000001</v>
      </c>
      <c r="E95" s="32">
        <v>0</v>
      </c>
      <c r="F95" s="32">
        <f>+'[3]1991'!D94</f>
        <v>21.600680000000001</v>
      </c>
      <c r="G95" s="27"/>
      <c r="H95" s="27"/>
      <c r="I95" s="27"/>
      <c r="J95" s="27"/>
      <c r="K95" s="32">
        <f>+'[3]1991'!F94</f>
        <v>0</v>
      </c>
      <c r="L95" s="32">
        <f>+'[3]1991'!G94</f>
        <v>0</v>
      </c>
      <c r="M95" s="32">
        <f>+'[3]1991'!H94</f>
        <v>0.18</v>
      </c>
      <c r="N95" s="32">
        <f>+'[3]1991'!I94</f>
        <v>0</v>
      </c>
      <c r="O95" s="31"/>
      <c r="P95" s="26">
        <f>+C95+F95*PCG!$C$4+G95*PCG!$C$5+H95+I95+J95</f>
        <v>540.18888400000003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3.134E-2</v>
      </c>
      <c r="D96" s="32">
        <f>+'[3]1991'!C95</f>
        <v>3.134E-2</v>
      </c>
      <c r="E96" s="32">
        <v>0</v>
      </c>
      <c r="F96" s="32">
        <f>+'[3]1991'!D95</f>
        <v>0.39174999999999999</v>
      </c>
      <c r="G96" s="27"/>
      <c r="H96" s="27"/>
      <c r="I96" s="27"/>
      <c r="J96" s="27"/>
      <c r="K96" s="32">
        <f>+'[3]1991'!F95</f>
        <v>0</v>
      </c>
      <c r="L96" s="32">
        <f>+'[3]1991'!G95</f>
        <v>0</v>
      </c>
      <c r="M96" s="32">
        <f>+'[3]1991'!H95</f>
        <v>0</v>
      </c>
      <c r="N96" s="32">
        <f>+'[3]1991'!I95</f>
        <v>0</v>
      </c>
      <c r="O96" s="31"/>
      <c r="P96" s="26">
        <f>+C96+F96*PCG!$C$4+G96*PCG!$C$5+H96+I96+J96</f>
        <v>9.8250899999999994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2.2564799999999999E-3</v>
      </c>
      <c r="D97" s="32">
        <f>+'[3]1991'!C96</f>
        <v>2.2564799999999999E-3</v>
      </c>
      <c r="E97" s="32">
        <v>0</v>
      </c>
      <c r="F97" s="32">
        <f>+'[3]1991'!D96</f>
        <v>0.99191099999999999</v>
      </c>
      <c r="G97" s="27"/>
      <c r="H97" s="27"/>
      <c r="I97" s="27"/>
      <c r="J97" s="27"/>
      <c r="K97" s="32">
        <f>+'[3]1991'!F96</f>
        <v>0</v>
      </c>
      <c r="L97" s="32">
        <f>+'[3]1991'!G96</f>
        <v>0</v>
      </c>
      <c r="M97" s="32">
        <f>+'[3]1991'!H96</f>
        <v>0</v>
      </c>
      <c r="N97" s="32">
        <f>+'[3]1991'!I96</f>
        <v>0</v>
      </c>
      <c r="O97" s="31"/>
      <c r="P97" s="26">
        <f>+C97+F97*PCG!$C$4+G97*PCG!$C$5+H97+I97+J97</f>
        <v>24.800031480000001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0.14964850000000002</v>
      </c>
      <c r="D98" s="32">
        <f>+'[3]1991'!C97</f>
        <v>0.14964850000000002</v>
      </c>
      <c r="E98" s="32">
        <v>0</v>
      </c>
      <c r="F98" s="32">
        <f>+'[3]1991'!D97</f>
        <v>2.8205999999999998</v>
      </c>
      <c r="G98" s="27"/>
      <c r="H98" s="27"/>
      <c r="I98" s="27"/>
      <c r="J98" s="27"/>
      <c r="K98" s="32">
        <f>+'[3]1991'!F97</f>
        <v>0</v>
      </c>
      <c r="L98" s="32">
        <f>+'[3]1991'!G97</f>
        <v>0</v>
      </c>
      <c r="M98" s="32">
        <f>+'[3]1991'!H97</f>
        <v>0</v>
      </c>
      <c r="N98" s="32">
        <f>+'[3]1991'!I97</f>
        <v>0</v>
      </c>
      <c r="O98" s="31"/>
      <c r="P98" s="26">
        <f>+C98+F98*PCG!$C$4+G98*PCG!$C$5+H98+I98+J98</f>
        <v>70.664648499999998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+'[3]1991'!F98</f>
        <v>0</v>
      </c>
      <c r="L99" s="32">
        <f>+'[3]1991'!G98</f>
        <v>0</v>
      </c>
      <c r="M99" s="32">
        <f>+'[3]1991'!H98</f>
        <v>0</v>
      </c>
      <c r="N99" s="32">
        <f>+'[3]1991'!I98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+'[3]1991'!F99</f>
        <v>0</v>
      </c>
      <c r="L100" s="32">
        <f>+'[3]1991'!G99</f>
        <v>0</v>
      </c>
      <c r="M100" s="32">
        <f>+'[3]1991'!H99</f>
        <v>0</v>
      </c>
      <c r="N100" s="32">
        <f>+'[3]1991'!I99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+'[3]1991'!C102</f>
        <v>0</v>
      </c>
      <c r="E103" s="32">
        <v>0</v>
      </c>
      <c r="F103" s="27"/>
      <c r="G103" s="27"/>
      <c r="H103" s="27"/>
      <c r="I103" s="27"/>
      <c r="J103" s="27"/>
      <c r="K103" s="32">
        <f>+'[3]1991'!F102</f>
        <v>0</v>
      </c>
      <c r="L103" s="32">
        <f>+'[3]1991'!G102</f>
        <v>0</v>
      </c>
      <c r="M103" s="32">
        <f>+'[3]1991'!H102</f>
        <v>0</v>
      </c>
      <c r="N103" s="32">
        <f>+'[3]1991'!I102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+'[3]1991'!C103</f>
        <v>0</v>
      </c>
      <c r="E104" s="32">
        <v>0</v>
      </c>
      <c r="F104" s="27"/>
      <c r="G104" s="27"/>
      <c r="H104" s="27"/>
      <c r="I104" s="27"/>
      <c r="J104" s="27"/>
      <c r="K104" s="32">
        <f>+'[3]1991'!F103</f>
        <v>0</v>
      </c>
      <c r="L104" s="32">
        <f>+'[3]1991'!G103</f>
        <v>0</v>
      </c>
      <c r="M104" s="32">
        <f>+'[3]1991'!H103</f>
        <v>0</v>
      </c>
      <c r="N104" s="32">
        <f>+'[3]1991'!I103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+'[3]1991'!C104</f>
        <v>0</v>
      </c>
      <c r="E105" s="32">
        <v>0</v>
      </c>
      <c r="F105" s="27"/>
      <c r="G105" s="27"/>
      <c r="H105" s="27"/>
      <c r="I105" s="27"/>
      <c r="J105" s="27"/>
      <c r="K105" s="32">
        <f>+'[3]1991'!F104</f>
        <v>0</v>
      </c>
      <c r="L105" s="32">
        <f>+'[3]1991'!G104</f>
        <v>0</v>
      </c>
      <c r="M105" s="32">
        <f>+'[3]1991'!H104</f>
        <v>0</v>
      </c>
      <c r="N105" s="32">
        <f>+'[3]1991'!I104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+'[3]1991'!C106</f>
        <v>0</v>
      </c>
      <c r="E107" s="32">
        <v>0</v>
      </c>
      <c r="F107" s="27"/>
      <c r="G107" s="27"/>
      <c r="H107" s="27"/>
      <c r="I107" s="27"/>
      <c r="J107" s="27"/>
      <c r="K107" s="32">
        <f>+'[3]1991'!F106</f>
        <v>0</v>
      </c>
      <c r="L107" s="32">
        <f>+'[3]1991'!G106</f>
        <v>0</v>
      </c>
      <c r="M107" s="32">
        <f>+'[3]1991'!H106</f>
        <v>0</v>
      </c>
      <c r="N107" s="32">
        <f>+'[3]1991'!I106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+'[3]1991'!C107</f>
        <v>0</v>
      </c>
      <c r="E108" s="32">
        <v>0</v>
      </c>
      <c r="F108" s="27"/>
      <c r="G108" s="27"/>
      <c r="H108" s="27"/>
      <c r="I108" s="27"/>
      <c r="J108" s="27"/>
      <c r="K108" s="32">
        <f>+'[3]1991'!F107</f>
        <v>0</v>
      </c>
      <c r="L108" s="32">
        <f>+'[3]1991'!G107</f>
        <v>0</v>
      </c>
      <c r="M108" s="32">
        <f>+'[3]1991'!H107</f>
        <v>0</v>
      </c>
      <c r="N108" s="32">
        <f>+'[3]1991'!I107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+'[3]1991'!C108</f>
        <v>0</v>
      </c>
      <c r="E109" s="32">
        <v>0</v>
      </c>
      <c r="F109" s="27"/>
      <c r="G109" s="27"/>
      <c r="H109" s="27"/>
      <c r="I109" s="27"/>
      <c r="J109" s="27"/>
      <c r="K109" s="32">
        <f>+'[3]1991'!F108</f>
        <v>0</v>
      </c>
      <c r="L109" s="32">
        <f>+'[3]1991'!G108</f>
        <v>0</v>
      </c>
      <c r="M109" s="32">
        <f>+'[3]1991'!H108</f>
        <v>0</v>
      </c>
      <c r="N109" s="32">
        <f>+'[3]1991'!I108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1194.6477279999999</v>
      </c>
      <c r="D112" s="26">
        <f>+D113+D114</f>
        <v>1194.6477279999999</v>
      </c>
      <c r="E112" s="26">
        <f t="shared" ref="E112:N112" si="95">+E113+E114</f>
        <v>0</v>
      </c>
      <c r="F112" s="26">
        <f t="shared" si="95"/>
        <v>6.2098515E-2</v>
      </c>
      <c r="G112" s="26">
        <f t="shared" si="95"/>
        <v>3.2173119999999999E-2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1.812000187724494</v>
      </c>
      <c r="L112" s="26">
        <f t="shared" si="95"/>
        <v>17.482800966781145</v>
      </c>
      <c r="M112" s="26">
        <f t="shared" si="95"/>
        <v>0.68080007508979767</v>
      </c>
      <c r="N112" s="26">
        <f t="shared" si="95"/>
        <v>21.689999999999998</v>
      </c>
      <c r="O112" s="31"/>
      <c r="P112" s="26">
        <f>+P113+P114</f>
        <v>1205.787780635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555.58145500000001</v>
      </c>
      <c r="D113" s="32">
        <f>+'[3]1991'!C115</f>
        <v>555.58145500000001</v>
      </c>
      <c r="E113" s="32">
        <v>0</v>
      </c>
      <c r="F113" s="32">
        <f>+'[3]1991'!D115</f>
        <v>3.8851849999999998E-3</v>
      </c>
      <c r="G113" s="32">
        <f>+'[3]1991'!E115</f>
        <v>1.5540739999999999E-2</v>
      </c>
      <c r="H113" s="27"/>
      <c r="I113" s="27"/>
      <c r="J113" s="27"/>
      <c r="K113" s="12">
        <f>'[3]1991'!F115</f>
        <v>0.35200018772449415</v>
      </c>
      <c r="L113" s="12">
        <f>'[3]1991'!G115</f>
        <v>1.8128009667811451</v>
      </c>
      <c r="M113" s="12">
        <f>'[3]1991'!H115</f>
        <v>0.14080007508979767</v>
      </c>
      <c r="N113" s="12">
        <f>'[3]1991'!I115</f>
        <v>2.54</v>
      </c>
      <c r="O113" s="31"/>
      <c r="P113" s="26">
        <f>+C113+F113*PCG!$C$4+G113*PCG!$C$5+H113+I113+J113</f>
        <v>560.30972514500002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639.06627300000002</v>
      </c>
      <c r="D114" s="32">
        <f>+'[3]1991'!C116</f>
        <v>639.06627300000002</v>
      </c>
      <c r="E114" s="32">
        <v>0</v>
      </c>
      <c r="F114" s="32">
        <f>+'[3]1991'!D116</f>
        <v>5.8213330000000001E-2</v>
      </c>
      <c r="G114" s="32">
        <f>+'[3]1991'!E116</f>
        <v>1.6632380000000002E-2</v>
      </c>
      <c r="H114" s="27"/>
      <c r="I114" s="27"/>
      <c r="J114" s="27"/>
      <c r="K114" s="12">
        <f>'[3]1991'!F116</f>
        <v>1.46</v>
      </c>
      <c r="L114" s="12">
        <f>'[3]1991'!G116</f>
        <v>15.67</v>
      </c>
      <c r="M114" s="12">
        <f>'[3]1991'!H116</f>
        <v>0.54</v>
      </c>
      <c r="N114" s="12">
        <f>'[3]1991'!I116</f>
        <v>19.149999999999999</v>
      </c>
      <c r="O114" s="31"/>
      <c r="P114" s="26">
        <f>+C114+F114*PCG!$C$4+G114*PCG!$C$5+H114+I114+J114</f>
        <v>645.47805548999997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13238.193920000002</v>
      </c>
      <c r="D116" s="32">
        <f>+'[3]1991'!$C$119</f>
        <v>13238.193920000002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13238.193920000002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28899.077633631994</v>
      </c>
      <c r="D127" s="26">
        <f>+D128+D134+D138</f>
        <v>28899.077633631994</v>
      </c>
      <c r="E127" s="26">
        <f t="shared" ref="E127:N127" si="98">+E128+E134+E138</f>
        <v>0</v>
      </c>
      <c r="F127" s="26">
        <f t="shared" si="98"/>
        <v>105.2683886826005</v>
      </c>
      <c r="G127" s="26">
        <f t="shared" si="98"/>
        <v>1.1099247642724528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101.44435839709632</v>
      </c>
      <c r="L127" s="26">
        <f t="shared" si="98"/>
        <v>520.75958482432679</v>
      </c>
      <c r="M127" s="26">
        <f t="shared" si="98"/>
        <v>110.32471229421944</v>
      </c>
      <c r="N127" s="26">
        <f t="shared" si="98"/>
        <v>260.76</v>
      </c>
      <c r="O127" s="31"/>
      <c r="P127" s="26">
        <f t="shared" ref="P127" si="99">+P128+P134+P138</f>
        <v>31861.544930450196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28896.877777391994</v>
      </c>
      <c r="D128" s="26">
        <f>+D129+D130+D131+D132+D133</f>
        <v>28896.877777391994</v>
      </c>
      <c r="E128" s="26">
        <f t="shared" ref="E128:N128" si="102">+E129+E130+E131+E132+E133</f>
        <v>0</v>
      </c>
      <c r="F128" s="26">
        <f t="shared" si="102"/>
        <v>29.716654332600495</v>
      </c>
      <c r="G128" s="26">
        <f t="shared" si="102"/>
        <v>1.1099247642724528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99.014358397096316</v>
      </c>
      <c r="L128" s="26">
        <f t="shared" si="102"/>
        <v>497.71958482432683</v>
      </c>
      <c r="M128" s="26">
        <f t="shared" si="102"/>
        <v>104.04471229421944</v>
      </c>
      <c r="N128" s="26">
        <f t="shared" si="102"/>
        <v>260.76</v>
      </c>
      <c r="O128" s="31"/>
      <c r="P128" s="26">
        <f t="shared" ref="P128" si="103">+P129+P130+P131+P132+P133</f>
        <v>29970.551715460195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4656.2454340000004</v>
      </c>
      <c r="D129" s="39">
        <f>+D7</f>
        <v>4656.2454340000004</v>
      </c>
      <c r="E129" s="39">
        <f t="shared" ref="E129:G129" si="107">+E7</f>
        <v>0</v>
      </c>
      <c r="F129" s="39">
        <f t="shared" si="107"/>
        <v>8.4690070000000006E-2</v>
      </c>
      <c r="G129" s="39">
        <f t="shared" si="107"/>
        <v>4.4101901999999998E-2</v>
      </c>
      <c r="H129" s="27"/>
      <c r="I129" s="27"/>
      <c r="J129" s="27"/>
      <c r="K129" s="39">
        <f t="shared" ref="K129:N129" si="108">+K7</f>
        <v>9.879999999999999</v>
      </c>
      <c r="L129" s="39">
        <f t="shared" si="108"/>
        <v>4.1500000000000004</v>
      </c>
      <c r="M129" s="39">
        <f t="shared" si="108"/>
        <v>0.11000000000000001</v>
      </c>
      <c r="N129" s="39">
        <f t="shared" si="108"/>
        <v>46.019999999999996</v>
      </c>
      <c r="O129" s="31"/>
      <c r="P129" s="26">
        <f>+C129+F129*PCG!$C$4+G129*PCG!$C$5+H129+I129+J129</f>
        <v>4671.5050525460001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11022.924090391998</v>
      </c>
      <c r="D130" s="39">
        <f>+D16</f>
        <v>11022.924090391998</v>
      </c>
      <c r="E130" s="39">
        <f t="shared" ref="E130:G130" si="109">+E16</f>
        <v>0</v>
      </c>
      <c r="F130" s="39">
        <f t="shared" si="109"/>
        <v>1.88406517</v>
      </c>
      <c r="G130" s="39">
        <f t="shared" si="109"/>
        <v>0.27281755699999999</v>
      </c>
      <c r="H130" s="27"/>
      <c r="I130" s="27"/>
      <c r="J130" s="27"/>
      <c r="K130" s="39">
        <f t="shared" ref="K130:N130" si="110">+K16</f>
        <v>32.85</v>
      </c>
      <c r="L130" s="39">
        <f t="shared" si="110"/>
        <v>71.47</v>
      </c>
      <c r="M130" s="39">
        <f t="shared" si="110"/>
        <v>17.14</v>
      </c>
      <c r="N130" s="39">
        <f t="shared" si="110"/>
        <v>135.63</v>
      </c>
      <c r="O130" s="31"/>
      <c r="P130" s="26">
        <f>+C130+F130*PCG!$C$4+G130*PCG!$C$5+H130+I130+J130</f>
        <v>11151.325351627998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9433.3939141383689</v>
      </c>
      <c r="D131" s="39">
        <f>+D30</f>
        <v>9433.3939141383689</v>
      </c>
      <c r="E131" s="39">
        <f t="shared" ref="E131:G131" si="111">+E30</f>
        <v>0</v>
      </c>
      <c r="F131" s="39">
        <f t="shared" si="111"/>
        <v>2.6238939971555664</v>
      </c>
      <c r="G131" s="39">
        <f t="shared" si="111"/>
        <v>0.45717463954575716</v>
      </c>
      <c r="H131" s="27"/>
      <c r="I131" s="27"/>
      <c r="J131" s="27"/>
      <c r="K131" s="39">
        <f t="shared" ref="K131:N131" si="112">+K30</f>
        <v>46.134358397096307</v>
      </c>
      <c r="L131" s="39">
        <f t="shared" si="112"/>
        <v>136.8195848243268</v>
      </c>
      <c r="M131" s="39">
        <f t="shared" si="112"/>
        <v>42.044712294219437</v>
      </c>
      <c r="N131" s="39">
        <f t="shared" si="112"/>
        <v>51.600000000000009</v>
      </c>
      <c r="O131" s="31"/>
      <c r="P131" s="26">
        <f>+C131+F131*PCG!$C$4+G131*PCG!$C$5+H131+I131+J131</f>
        <v>9635.2293066518923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3784.3143388616272</v>
      </c>
      <c r="D132" s="39">
        <f>+D52</f>
        <v>3784.3143388616272</v>
      </c>
      <c r="E132" s="39">
        <f t="shared" ref="E132:G132" si="113">+E52</f>
        <v>0</v>
      </c>
      <c r="F132" s="39">
        <f t="shared" si="113"/>
        <v>25.124005095444929</v>
      </c>
      <c r="G132" s="39">
        <f t="shared" si="113"/>
        <v>0.33583066572669573</v>
      </c>
      <c r="H132" s="27"/>
      <c r="I132" s="27"/>
      <c r="J132" s="27"/>
      <c r="K132" s="39">
        <f t="shared" ref="K132:N132" si="114">+K52</f>
        <v>10.15</v>
      </c>
      <c r="L132" s="39">
        <f t="shared" si="114"/>
        <v>285.28000000000003</v>
      </c>
      <c r="M132" s="39">
        <f t="shared" si="114"/>
        <v>44.75</v>
      </c>
      <c r="N132" s="39">
        <f t="shared" si="114"/>
        <v>27.51</v>
      </c>
      <c r="O132" s="31"/>
      <c r="P132" s="26">
        <f>+C132+F132*PCG!$C$4+G132*PCG!$C$5+H132+I132+J132</f>
        <v>4512.4920046343059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2.1998562400000004</v>
      </c>
      <c r="D134" s="26">
        <f>+D135+D136+D137</f>
        <v>2.1998562400000004</v>
      </c>
      <c r="E134" s="26">
        <f t="shared" ref="E134:N134" si="117">+E135+E136+E137</f>
        <v>0</v>
      </c>
      <c r="F134" s="26">
        <f t="shared" si="117"/>
        <v>75.551734350000004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2.4300000000000002</v>
      </c>
      <c r="L134" s="26">
        <f t="shared" si="117"/>
        <v>23.040000000000003</v>
      </c>
      <c r="M134" s="26">
        <f t="shared" si="117"/>
        <v>6.2799999999999994</v>
      </c>
      <c r="N134" s="26">
        <f t="shared" si="117"/>
        <v>0</v>
      </c>
      <c r="O134" s="31"/>
      <c r="P134" s="26">
        <f t="shared" ref="P134" si="118">+P135+P136+P137</f>
        <v>1890.9932149900001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21.396426550000001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2.86</v>
      </c>
      <c r="N135" s="39">
        <f t="shared" si="122"/>
        <v>0</v>
      </c>
      <c r="O135" s="31"/>
      <c r="P135" s="26">
        <f>+C135+F135*PCG!$C$4+G135*PCG!$C$5+H135+I135+J135</f>
        <v>534.91066375000003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2.1998562400000004</v>
      </c>
      <c r="D136" s="39">
        <f>+D79</f>
        <v>2.1998562400000004</v>
      </c>
      <c r="E136" s="39">
        <f t="shared" ref="E136:G136" si="123">+E79</f>
        <v>0</v>
      </c>
      <c r="F136" s="39">
        <f t="shared" si="123"/>
        <v>54.155307800000003</v>
      </c>
      <c r="G136" s="39">
        <f t="shared" si="123"/>
        <v>0</v>
      </c>
      <c r="H136" s="27"/>
      <c r="I136" s="27"/>
      <c r="J136" s="27"/>
      <c r="K136" s="39">
        <f t="shared" ref="K136:N136" si="124">+K79</f>
        <v>2.4300000000000002</v>
      </c>
      <c r="L136" s="39">
        <f t="shared" si="124"/>
        <v>23.040000000000003</v>
      </c>
      <c r="M136" s="39">
        <f t="shared" si="124"/>
        <v>3.4199999999999995</v>
      </c>
      <c r="N136" s="39">
        <f t="shared" si="124"/>
        <v>0</v>
      </c>
      <c r="O136" s="31"/>
      <c r="P136" s="26">
        <f>+C136+F136*PCG!$C$4+G136*PCG!$C$5+H136+I136+J136</f>
        <v>1356.0825512399999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1194.6477279999999</v>
      </c>
      <c r="D144" s="26">
        <f>+D145+D146</f>
        <v>1194.6477279999999</v>
      </c>
      <c r="E144" s="26"/>
      <c r="F144" s="26">
        <f t="shared" ref="F144:N144" si="135">+F145+F146</f>
        <v>6.2098515E-2</v>
      </c>
      <c r="G144" s="26">
        <f t="shared" si="135"/>
        <v>3.2173119999999999E-2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1.812000187724494</v>
      </c>
      <c r="L144" s="26">
        <f t="shared" si="135"/>
        <v>17.482800966781145</v>
      </c>
      <c r="M144" s="26">
        <f t="shared" si="135"/>
        <v>0.68080007508979767</v>
      </c>
      <c r="N144" s="26">
        <f t="shared" si="135"/>
        <v>21.689999999999998</v>
      </c>
      <c r="O144" s="31"/>
      <c r="P144" s="26">
        <f t="shared" ref="P144" si="136">+P145+P146</f>
        <v>1205.787780635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555.58145500000001</v>
      </c>
      <c r="D145" s="39">
        <f>+D113</f>
        <v>555.58145500000001</v>
      </c>
      <c r="E145" s="39">
        <f t="shared" ref="E145:G145" si="139">+E113</f>
        <v>0</v>
      </c>
      <c r="F145" s="39">
        <f t="shared" si="139"/>
        <v>3.8851849999999998E-3</v>
      </c>
      <c r="G145" s="39">
        <f t="shared" si="139"/>
        <v>1.5540739999999999E-2</v>
      </c>
      <c r="H145" s="27"/>
      <c r="I145" s="27"/>
      <c r="J145" s="27"/>
      <c r="K145" s="39">
        <f t="shared" ref="K145:N145" si="140">+K113</f>
        <v>0.35200018772449415</v>
      </c>
      <c r="L145" s="39">
        <f t="shared" si="140"/>
        <v>1.8128009667811451</v>
      </c>
      <c r="M145" s="39">
        <f t="shared" si="140"/>
        <v>0.14080007508979767</v>
      </c>
      <c r="N145" s="39">
        <f t="shared" si="140"/>
        <v>2.54</v>
      </c>
      <c r="O145" s="31"/>
      <c r="P145" s="26">
        <f>+C145+F145*PCG!$C$4+G145*PCG!$C$5+H145+I145+J145</f>
        <v>560.30972514500002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639.06627300000002</v>
      </c>
      <c r="D146" s="39">
        <f t="shared" ref="D146:G147" si="141">+D114</f>
        <v>639.06627300000002</v>
      </c>
      <c r="E146" s="39">
        <f t="shared" si="141"/>
        <v>0</v>
      </c>
      <c r="F146" s="39">
        <f t="shared" si="141"/>
        <v>5.8213330000000001E-2</v>
      </c>
      <c r="G146" s="39">
        <f t="shared" si="141"/>
        <v>1.6632380000000002E-2</v>
      </c>
      <c r="H146" s="27"/>
      <c r="I146" s="27"/>
      <c r="J146" s="27"/>
      <c r="K146" s="39">
        <f t="shared" ref="K146:N146" si="142">+K114</f>
        <v>1.46</v>
      </c>
      <c r="L146" s="39">
        <f t="shared" si="142"/>
        <v>15.67</v>
      </c>
      <c r="M146" s="39">
        <f t="shared" si="142"/>
        <v>0.54</v>
      </c>
      <c r="N146" s="39">
        <f t="shared" si="142"/>
        <v>19.149999999999999</v>
      </c>
      <c r="O146" s="31"/>
      <c r="P146" s="26">
        <f>+C146+F146*PCG!$C$4+G146*PCG!$C$5+H146+I146+J146</f>
        <v>645.47805548999997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13238.193920000002</v>
      </c>
      <c r="D148" s="26">
        <f>+D116</f>
        <v>13238.193920000002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13238.193920000002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28899.077633631994</v>
      </c>
      <c r="D159" s="26">
        <f>+D160+D161+D162</f>
        <v>28899.077633631994</v>
      </c>
      <c r="E159" s="26">
        <f t="shared" ref="E159:N159" si="144">+E160+E161+E162</f>
        <v>0</v>
      </c>
      <c r="F159" s="26">
        <f t="shared" si="144"/>
        <v>105.2683886826005</v>
      </c>
      <c r="G159" s="26">
        <f t="shared" si="144"/>
        <v>1.1099247642724528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101.44435839709632</v>
      </c>
      <c r="L159" s="26">
        <f t="shared" si="144"/>
        <v>520.75958482432679</v>
      </c>
      <c r="M159" s="26">
        <f t="shared" si="144"/>
        <v>110.32471229421944</v>
      </c>
      <c r="N159" s="26">
        <f t="shared" si="144"/>
        <v>260.76</v>
      </c>
      <c r="O159" s="31"/>
      <c r="P159" s="26">
        <f t="shared" ref="P159" si="145">+P160+P161+P162</f>
        <v>31861.544930450196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28896.877777391994</v>
      </c>
      <c r="D160" s="26">
        <f>+D6</f>
        <v>28896.877777391994</v>
      </c>
      <c r="E160" s="26">
        <f t="shared" ref="E160:G160" si="148">+E6</f>
        <v>0</v>
      </c>
      <c r="F160" s="26">
        <f t="shared" si="148"/>
        <v>29.716654332600495</v>
      </c>
      <c r="G160" s="26">
        <f t="shared" si="148"/>
        <v>1.1099247642724528</v>
      </c>
      <c r="H160" s="27"/>
      <c r="I160" s="27"/>
      <c r="J160" s="27"/>
      <c r="K160" s="26">
        <f t="shared" ref="K160:N160" si="149">+K6</f>
        <v>99.014358397096316</v>
      </c>
      <c r="L160" s="26">
        <f t="shared" si="149"/>
        <v>497.71958482432683</v>
      </c>
      <c r="M160" s="26">
        <f t="shared" si="149"/>
        <v>104.04471229421944</v>
      </c>
      <c r="N160" s="26">
        <f t="shared" si="149"/>
        <v>260.76</v>
      </c>
      <c r="O160" s="31"/>
      <c r="P160" s="26">
        <f>+C160+F160*PCG!$C$4+G160*PCG!$C$5+H160+I160+J160</f>
        <v>29970.551715460195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2.1998562400000004</v>
      </c>
      <c r="D161" s="26">
        <f>+D66</f>
        <v>2.1998562400000004</v>
      </c>
      <c r="E161" s="26">
        <f t="shared" ref="E161:G161" si="150">+E66</f>
        <v>0</v>
      </c>
      <c r="F161" s="26">
        <f t="shared" si="150"/>
        <v>75.551734350000004</v>
      </c>
      <c r="G161" s="26">
        <f t="shared" si="150"/>
        <v>0</v>
      </c>
      <c r="H161" s="27"/>
      <c r="I161" s="27"/>
      <c r="J161" s="27"/>
      <c r="K161" s="26">
        <f t="shared" ref="K161:N161" si="151">+K66</f>
        <v>2.4300000000000002</v>
      </c>
      <c r="L161" s="26">
        <f t="shared" si="151"/>
        <v>23.040000000000003</v>
      </c>
      <c r="M161" s="26">
        <f t="shared" si="151"/>
        <v>6.2799999999999994</v>
      </c>
      <c r="N161" s="26">
        <f t="shared" si="151"/>
        <v>0</v>
      </c>
      <c r="O161" s="31"/>
      <c r="P161" s="26">
        <f>+C161+F161*PCG!$C$4+G161*PCG!$C$5+H161+I161+J161</f>
        <v>1890.9932149900001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1194.6477279999999</v>
      </c>
      <c r="D165" s="26">
        <f>+D166+D167</f>
        <v>1194.6477279999999</v>
      </c>
      <c r="E165" s="26">
        <f t="shared" ref="E165:N165" si="154">+E166+E167</f>
        <v>0</v>
      </c>
      <c r="F165" s="26">
        <f t="shared" si="154"/>
        <v>6.2098515E-2</v>
      </c>
      <c r="G165" s="26">
        <f t="shared" si="154"/>
        <v>3.2173119999999999E-2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1205.787780635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555.58145500000001</v>
      </c>
      <c r="D166" s="39">
        <f>+D113</f>
        <v>555.58145500000001</v>
      </c>
      <c r="E166" s="39">
        <f t="shared" ref="E166:G166" si="158">+E113</f>
        <v>0</v>
      </c>
      <c r="F166" s="39">
        <f t="shared" si="158"/>
        <v>3.8851849999999998E-3</v>
      </c>
      <c r="G166" s="39">
        <f t="shared" si="158"/>
        <v>1.5540739999999999E-2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560.30972514500002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639.06627300000002</v>
      </c>
      <c r="D167" s="39">
        <f t="shared" ref="D167:G168" si="159">+D114</f>
        <v>639.06627300000002</v>
      </c>
      <c r="E167" s="39">
        <f t="shared" si="159"/>
        <v>0</v>
      </c>
      <c r="F167" s="39">
        <f t="shared" si="159"/>
        <v>5.8213330000000001E-2</v>
      </c>
      <c r="G167" s="39">
        <f t="shared" si="159"/>
        <v>1.6632380000000002E-2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645.47805548999997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13238.193920000002</v>
      </c>
      <c r="D169" s="26">
        <f>+D148</f>
        <v>13238.193920000002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13238.193920000002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63" priority="2" operator="lessThan">
      <formula>0</formula>
    </cfRule>
  </conditionalFormatting>
  <conditionalFormatting sqref="P2">
    <cfRule type="cellIs" dxfId="62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0400-000000000000}"/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29889.254532232124</v>
      </c>
      <c r="D4" s="26">
        <f t="shared" ref="D4:N4" si="1">+D6+D66+D101</f>
        <v>29889.254532232124</v>
      </c>
      <c r="E4" s="26">
        <f t="shared" si="1"/>
        <v>0</v>
      </c>
      <c r="F4" s="26">
        <f t="shared" si="1"/>
        <v>100.31802119844846</v>
      </c>
      <c r="G4" s="26">
        <f t="shared" si="1"/>
        <v>1.1907103524729366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100.15780236649493</v>
      </c>
      <c r="L4" s="26">
        <f t="shared" si="1"/>
        <v>529.54875224422892</v>
      </c>
      <c r="M4" s="26">
        <f t="shared" si="1"/>
        <v>114.78780236649493</v>
      </c>
      <c r="N4" s="26">
        <f t="shared" si="1"/>
        <v>281.4571300489925</v>
      </c>
      <c r="O4" s="31"/>
      <c r="P4" s="26">
        <f t="shared" ref="P4" si="2">+P6+P66+P101</f>
        <v>32752.036747230268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29723.11240873333</v>
      </c>
      <c r="D5" s="32">
        <f>+'[5]Table 1.5 - Reference Approach'!$S$76</f>
        <v>29723.11240873333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29723.11240873333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29887.340363702126</v>
      </c>
      <c r="D6" s="26">
        <f t="shared" ref="D6:N6" si="5">+D7+D16+D30+D52+D59</f>
        <v>29887.340363702126</v>
      </c>
      <c r="E6" s="26">
        <f t="shared" si="5"/>
        <v>0</v>
      </c>
      <c r="F6" s="26">
        <f t="shared" si="5"/>
        <v>31.316831908448471</v>
      </c>
      <c r="G6" s="26">
        <f t="shared" si="5"/>
        <v>1.1907103524729366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99.477802366494927</v>
      </c>
      <c r="L6" s="26">
        <f t="shared" si="5"/>
        <v>527.72875224422887</v>
      </c>
      <c r="M6" s="26">
        <f t="shared" si="5"/>
        <v>109.47780236649493</v>
      </c>
      <c r="N6" s="26">
        <f t="shared" si="5"/>
        <v>281.4571300489925</v>
      </c>
      <c r="O6" s="31"/>
      <c r="P6" s="26">
        <f t="shared" ref="P6" si="6">+P7+P16+P30+P52+P59</f>
        <v>31025.092846450269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2843.813572</v>
      </c>
      <c r="D7" s="26">
        <f t="shared" ref="D7:N7" si="9">+D8+D12+D13</f>
        <v>2843.813572</v>
      </c>
      <c r="E7" s="26">
        <f t="shared" si="9"/>
        <v>0</v>
      </c>
      <c r="F7" s="26">
        <f t="shared" si="9"/>
        <v>5.8595409999999994E-2</v>
      </c>
      <c r="G7" s="26">
        <f t="shared" si="9"/>
        <v>1.4913793E-2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4.09</v>
      </c>
      <c r="L7" s="26">
        <f t="shared" si="9"/>
        <v>1.44</v>
      </c>
      <c r="M7" s="26">
        <f t="shared" si="9"/>
        <v>0.08</v>
      </c>
      <c r="N7" s="26">
        <f t="shared" si="9"/>
        <v>37.269999999999996</v>
      </c>
      <c r="O7" s="31"/>
      <c r="P7" s="26">
        <f t="shared" ref="P7" si="10">+P8+P12+P13</f>
        <v>2849.7227675640002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662.56017499999996</v>
      </c>
      <c r="D8" s="26">
        <f t="shared" ref="D8:G8" si="11">+D9+D10+D11</f>
        <v>662.56017499999996</v>
      </c>
      <c r="E8" s="26">
        <f t="shared" si="11"/>
        <v>0</v>
      </c>
      <c r="F8" s="26">
        <f t="shared" si="11"/>
        <v>1.214399E-2</v>
      </c>
      <c r="G8" s="26">
        <f t="shared" si="11"/>
        <v>7.8210829999999995E-3</v>
      </c>
      <c r="H8" s="26"/>
      <c r="I8" s="26"/>
      <c r="J8" s="26"/>
      <c r="K8" s="26">
        <f t="shared" ref="K8:N8" si="12">+K9+K10+K11</f>
        <v>1.72</v>
      </c>
      <c r="L8" s="26">
        <f t="shared" si="12"/>
        <v>0.75</v>
      </c>
      <c r="M8" s="26">
        <f t="shared" si="12"/>
        <v>0.01</v>
      </c>
      <c r="N8" s="26">
        <f t="shared" si="12"/>
        <v>5.29</v>
      </c>
      <c r="O8" s="31"/>
      <c r="P8" s="26">
        <f t="shared" ref="P8" si="13">+P9+P10+P11</f>
        <v>665.19445748399994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662.56017499999996</v>
      </c>
      <c r="D9" s="32">
        <f>+'[3]1992'!C8</f>
        <v>662.56017499999996</v>
      </c>
      <c r="E9" s="32">
        <v>0</v>
      </c>
      <c r="F9" s="32">
        <f>+'[3]1992'!D8</f>
        <v>1.214399E-2</v>
      </c>
      <c r="G9" s="32">
        <f>+'[3]1992'!E8</f>
        <v>7.8210829999999995E-3</v>
      </c>
      <c r="H9" s="27"/>
      <c r="I9" s="27"/>
      <c r="J9" s="27"/>
      <c r="K9" s="32">
        <f>+'[3]1992'!F8</f>
        <v>1.72</v>
      </c>
      <c r="L9" s="32">
        <f>+'[3]1992'!G8</f>
        <v>0.75</v>
      </c>
      <c r="M9" s="32">
        <f>+'[3]1992'!H8</f>
        <v>0.01</v>
      </c>
      <c r="N9" s="32">
        <f>+'[3]1992'!I8</f>
        <v>5.29</v>
      </c>
      <c r="O9" s="31"/>
      <c r="P9" s="26">
        <f>+C9+F9*PCG!$C$4+G9*PCG!$C$5+H9+I9+J9</f>
        <v>665.19445748399994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+'[3]1992'!F9</f>
        <v>0</v>
      </c>
      <c r="L10" s="32">
        <f>+'[3]1992'!G9</f>
        <v>0</v>
      </c>
      <c r="M10" s="32">
        <f>+'[3]1992'!H9</f>
        <v>0</v>
      </c>
      <c r="N10" s="32">
        <f>+'[3]1992'!I9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+'[3]1992'!F10</f>
        <v>0</v>
      </c>
      <c r="L11" s="32">
        <f>+'[3]1992'!G10</f>
        <v>0</v>
      </c>
      <c r="M11" s="32">
        <f>+'[3]1992'!H10</f>
        <v>0</v>
      </c>
      <c r="N11" s="32">
        <f>+'[3]1992'!I10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1776.139154</v>
      </c>
      <c r="D12" s="32">
        <f>+'[3]1992'!C11</f>
        <v>1776.139154</v>
      </c>
      <c r="E12" s="32">
        <v>0</v>
      </c>
      <c r="F12" s="32">
        <f>+'[3]1992'!D11</f>
        <v>4.4775709999999996E-2</v>
      </c>
      <c r="G12" s="32">
        <f>+'[3]1992'!E11</f>
        <v>6.9246259999999997E-3</v>
      </c>
      <c r="H12" s="27"/>
      <c r="I12" s="27"/>
      <c r="J12" s="27"/>
      <c r="K12" s="32">
        <f>+'[3]1992'!F11</f>
        <v>2.37</v>
      </c>
      <c r="L12" s="32">
        <f>+'[3]1992'!G11</f>
        <v>0.69</v>
      </c>
      <c r="M12" s="32">
        <f>+'[3]1992'!H11</f>
        <v>7.0000000000000007E-2</v>
      </c>
      <c r="N12" s="32">
        <f>+'[3]1992'!I11</f>
        <v>31.5</v>
      </c>
      <c r="O12" s="31"/>
      <c r="P12" s="26">
        <f>+C12+F12*PCG!$C$4+G12*PCG!$C$5+H12+I12+J12</f>
        <v>1779.322085298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405.11424299999999</v>
      </c>
      <c r="D13" s="26">
        <f t="shared" ref="D13:N13" si="14">+D14+D15</f>
        <v>405.11424299999999</v>
      </c>
      <c r="E13" s="26">
        <f t="shared" si="14"/>
        <v>0</v>
      </c>
      <c r="F13" s="26">
        <f t="shared" si="14"/>
        <v>1.67571E-3</v>
      </c>
      <c r="G13" s="26">
        <f t="shared" si="14"/>
        <v>1.6808399999999999E-4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0.48</v>
      </c>
      <c r="O13" s="31"/>
      <c r="P13" s="26">
        <f t="shared" ref="P13" si="15">+P14+P15</f>
        <v>405.20622478199999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405.11424299999999</v>
      </c>
      <c r="D14" s="32">
        <f>+'[3]1992'!C13</f>
        <v>405.11424299999999</v>
      </c>
      <c r="E14" s="32">
        <v>0</v>
      </c>
      <c r="F14" s="32">
        <f>+'[3]1992'!D13</f>
        <v>1.67571E-3</v>
      </c>
      <c r="G14" s="32">
        <f>+'[3]1992'!E13</f>
        <v>1.6808399999999999E-4</v>
      </c>
      <c r="H14" s="27"/>
      <c r="I14" s="27"/>
      <c r="J14" s="27"/>
      <c r="K14" s="32">
        <f>+'[3]1992'!F13</f>
        <v>0</v>
      </c>
      <c r="L14" s="32">
        <f>+'[3]1992'!G13</f>
        <v>0</v>
      </c>
      <c r="M14" s="32">
        <f>+'[3]1992'!H13</f>
        <v>0</v>
      </c>
      <c r="N14" s="32">
        <f>+'[3]1992'!I13</f>
        <v>0.48</v>
      </c>
      <c r="O14" s="31"/>
      <c r="P14" s="26">
        <f>+C14+F14*PCG!$C$4+G14*PCG!$C$5+H14+I14+J14</f>
        <v>405.20622478199999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+'[3]1992'!C14</f>
        <v>0</v>
      </c>
      <c r="E15" s="32">
        <v>0</v>
      </c>
      <c r="F15" s="32">
        <f>+'[3]1992'!D14</f>
        <v>0</v>
      </c>
      <c r="G15" s="32">
        <f>+'[3]1992'!E14</f>
        <v>0</v>
      </c>
      <c r="H15" s="27"/>
      <c r="I15" s="27"/>
      <c r="J15" s="27"/>
      <c r="K15" s="32">
        <f>+'[3]1992'!F14</f>
        <v>0</v>
      </c>
      <c r="L15" s="32">
        <f>+'[3]1992'!G14</f>
        <v>0</v>
      </c>
      <c r="M15" s="32">
        <f>+'[3]1992'!H14</f>
        <v>0</v>
      </c>
      <c r="N15" s="32">
        <f>+'[3]1992'!I14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12567.216700223998</v>
      </c>
      <c r="D16" s="26">
        <f t="shared" ref="D16:N16" si="16">+D17+D18+D19+D20+D21+D22+D23+D24+D25+D26+D27+D28+D29</f>
        <v>12567.216700223998</v>
      </c>
      <c r="E16" s="26">
        <f t="shared" si="16"/>
        <v>0</v>
      </c>
      <c r="F16" s="26">
        <f t="shared" si="16"/>
        <v>2.2791973300000006</v>
      </c>
      <c r="G16" s="26">
        <f t="shared" si="16"/>
        <v>0.32820311600000002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36.83</v>
      </c>
      <c r="L16" s="26">
        <f t="shared" si="16"/>
        <v>84.390000000000015</v>
      </c>
      <c r="M16" s="26">
        <f t="shared" si="16"/>
        <v>20.86</v>
      </c>
      <c r="N16" s="26">
        <f t="shared" si="16"/>
        <v>154.57999999999998</v>
      </c>
      <c r="O16" s="31"/>
      <c r="P16" s="26">
        <f t="shared" ref="P16" si="17">+P17+P18+P19+P20+P21+P22+P23+P24+P25+P26+P27+P28+P29</f>
        <v>12722.001162041999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1910.9848120000001</v>
      </c>
      <c r="D17" s="32">
        <f>+'[3]1992'!C16</f>
        <v>1910.9848120000001</v>
      </c>
      <c r="E17" s="32">
        <v>0</v>
      </c>
      <c r="F17" s="32">
        <f>+'[3]1992'!D16</f>
        <v>8.8013590000000017E-2</v>
      </c>
      <c r="G17" s="32">
        <f>+'[3]1992'!E16</f>
        <v>1.3097596000000003E-2</v>
      </c>
      <c r="H17" s="27"/>
      <c r="I17" s="27"/>
      <c r="J17" s="27"/>
      <c r="K17" s="32">
        <f>+'[3]1992'!F16</f>
        <v>3.42</v>
      </c>
      <c r="L17" s="32">
        <f>+'[3]1992'!G16</f>
        <v>7.47</v>
      </c>
      <c r="M17" s="32">
        <f>+'[3]1992'!H16</f>
        <v>0.79</v>
      </c>
      <c r="N17" s="32">
        <f>+'[3]1992'!I16</f>
        <v>6.44</v>
      </c>
      <c r="O17" s="31"/>
      <c r="P17" s="26">
        <f>+C17+F17*PCG!$C$4+G17*PCG!$C$5+H17+I17+J17</f>
        <v>1917.0882353580002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+'[3]1992'!F17</f>
        <v>0</v>
      </c>
      <c r="L18" s="32">
        <f>+'[3]1992'!G17</f>
        <v>0</v>
      </c>
      <c r="M18" s="32">
        <f>+'[3]1992'!H17</f>
        <v>0</v>
      </c>
      <c r="N18" s="32">
        <f>+'[3]1992'!I17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167.97509700000001</v>
      </c>
      <c r="D19" s="34">
        <f>+'[3]1992'!C18</f>
        <v>167.97509700000001</v>
      </c>
      <c r="E19" s="34">
        <v>0</v>
      </c>
      <c r="F19" s="34">
        <f>+'[3]1992'!D18</f>
        <v>3.9136900000000001E-3</v>
      </c>
      <c r="G19" s="34">
        <f>+'[3]1992'!E18</f>
        <v>5.6066199999999997E-4</v>
      </c>
      <c r="H19" s="27"/>
      <c r="I19" s="27"/>
      <c r="J19" s="27"/>
      <c r="K19" s="32">
        <f>+'[3]1992'!F18</f>
        <v>0.24</v>
      </c>
      <c r="L19" s="32">
        <f>+'[3]1992'!G18</f>
        <v>0.08</v>
      </c>
      <c r="M19" s="32">
        <f>+'[3]1992'!H18</f>
        <v>0.05</v>
      </c>
      <c r="N19" s="32">
        <f>+'[3]1992'!I18</f>
        <v>1.96</v>
      </c>
      <c r="O19" s="31"/>
      <c r="P19" s="26">
        <f>+C19+F19*PCG!$C$4+G19*PCG!$C$5+H19+I19+J19</f>
        <v>168.24001652600001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745.6180250000001</v>
      </c>
      <c r="D20" s="34">
        <f>+'[3]1992'!C19</f>
        <v>745.6180250000001</v>
      </c>
      <c r="E20" s="34">
        <v>0</v>
      </c>
      <c r="F20" s="34">
        <f>+'[3]1992'!D19</f>
        <v>1.1804420600000003</v>
      </c>
      <c r="G20" s="34">
        <f>+'[3]1992'!E19</f>
        <v>0.15934361600000002</v>
      </c>
      <c r="H20" s="27"/>
      <c r="I20" s="27"/>
      <c r="J20" s="27"/>
      <c r="K20" s="32">
        <f>+'[3]1992'!F19</f>
        <v>7.1</v>
      </c>
      <c r="L20" s="32">
        <f>+'[3]1992'!G19</f>
        <v>22.62</v>
      </c>
      <c r="M20" s="32">
        <f>+'[3]1992'!H19</f>
        <v>11.69</v>
      </c>
      <c r="N20" s="32">
        <f>+'[3]1992'!I19</f>
        <v>10.95</v>
      </c>
      <c r="O20" s="31"/>
      <c r="P20" s="26">
        <f>+C20+F20*PCG!$C$4+G20*PCG!$C$5+H20+I20+J20</f>
        <v>822.61347406800007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3026.9375289999998</v>
      </c>
      <c r="D21" s="34">
        <f>+'[3]1992'!C20</f>
        <v>3026.9375289999998</v>
      </c>
      <c r="E21" s="34">
        <v>0</v>
      </c>
      <c r="F21" s="34">
        <f>+'[3]1992'!D20</f>
        <v>0.34154411999999995</v>
      </c>
      <c r="G21" s="34">
        <f>+'[3]1992'!E20</f>
        <v>5.0871649000000005E-2</v>
      </c>
      <c r="H21" s="27"/>
      <c r="I21" s="27"/>
      <c r="J21" s="27"/>
      <c r="K21" s="32">
        <f>+'[3]1992'!F20</f>
        <v>5.59</v>
      </c>
      <c r="L21" s="32">
        <f>+'[3]1992'!G20</f>
        <v>30.11</v>
      </c>
      <c r="M21" s="32">
        <f>+'[3]1992'!H20</f>
        <v>3.06</v>
      </c>
      <c r="N21" s="32">
        <f>+'[3]1992'!I20</f>
        <v>9.41</v>
      </c>
      <c r="O21" s="31"/>
      <c r="P21" s="26">
        <f>+C21+F21*PCG!$C$4+G21*PCG!$C$5+H21+I21+J21</f>
        <v>3050.6358834019998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702.99528699999996</v>
      </c>
      <c r="D22" s="34">
        <f>+'[3]1992'!C21</f>
        <v>702.99528699999996</v>
      </c>
      <c r="E22" s="34">
        <v>0</v>
      </c>
      <c r="F22" s="34">
        <f>+'[3]1992'!D21</f>
        <v>7.0869849999999984E-2</v>
      </c>
      <c r="G22" s="34">
        <f>+'[3]1992'!E21</f>
        <v>1.073148E-2</v>
      </c>
      <c r="H22" s="27"/>
      <c r="I22" s="27"/>
      <c r="J22" s="27"/>
      <c r="K22" s="32">
        <f>+'[3]1992'!F21</f>
        <v>1.3</v>
      </c>
      <c r="L22" s="32">
        <f>+'[3]1992'!G21</f>
        <v>6.43</v>
      </c>
      <c r="M22" s="32">
        <f>+'[3]1992'!H21</f>
        <v>0.62</v>
      </c>
      <c r="N22" s="32">
        <f>+'[3]1992'!I21</f>
        <v>3.48</v>
      </c>
      <c r="O22" s="31"/>
      <c r="P22" s="26">
        <f>+C22+F22*PCG!$C$4+G22*PCG!$C$5+H22+I22+J22</f>
        <v>707.96501428999989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+'[3]1992'!F22</f>
        <v>0</v>
      </c>
      <c r="L23" s="32">
        <f>+'[3]1992'!G22</f>
        <v>0</v>
      </c>
      <c r="M23" s="32">
        <f>+'[3]1992'!H22</f>
        <v>0</v>
      </c>
      <c r="N23" s="32">
        <f>+'[3]1992'!I22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+'[3]1992'!F23</f>
        <v>0</v>
      </c>
      <c r="L24" s="32">
        <f>+'[3]1992'!G23</f>
        <v>0</v>
      </c>
      <c r="M24" s="32">
        <f>+'[3]1992'!H23</f>
        <v>0</v>
      </c>
      <c r="N24" s="32">
        <f>+'[3]1992'!I23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3508.551457</v>
      </c>
      <c r="D25" s="34">
        <f>+'[3]1992'!C24</f>
        <v>3508.551457</v>
      </c>
      <c r="E25" s="34">
        <v>0</v>
      </c>
      <c r="F25" s="34">
        <f>+'[3]1992'!D24</f>
        <v>0.16465202000000001</v>
      </c>
      <c r="G25" s="34">
        <f>+'[3]1992'!E24</f>
        <v>3.0816971000000002E-2</v>
      </c>
      <c r="H25" s="27"/>
      <c r="I25" s="27"/>
      <c r="J25" s="27"/>
      <c r="K25" s="32">
        <f>+'[3]1992'!F24</f>
        <v>9.93</v>
      </c>
      <c r="L25" s="32">
        <f>+'[3]1992'!G24</f>
        <v>5.23</v>
      </c>
      <c r="M25" s="32">
        <f>+'[3]1992'!H24</f>
        <v>0.79</v>
      </c>
      <c r="N25" s="32">
        <f>+'[3]1992'!I24</f>
        <v>79.42</v>
      </c>
      <c r="O25" s="31"/>
      <c r="P25" s="26">
        <f>+C25+F25*PCG!$C$4+G25*PCG!$C$5+H25+I25+J25</f>
        <v>3521.8512148579998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+'[3]1992'!F25</f>
        <v>0</v>
      </c>
      <c r="L26" s="32">
        <f>+'[3]1992'!G25</f>
        <v>0</v>
      </c>
      <c r="M26" s="32">
        <f>+'[3]1992'!H25</f>
        <v>0</v>
      </c>
      <c r="N26" s="32">
        <f>+'[3]1992'!I25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+'[3]1992'!F26</f>
        <v>0</v>
      </c>
      <c r="L27" s="32">
        <f>+'[3]1992'!G26</f>
        <v>0</v>
      </c>
      <c r="M27" s="32">
        <f>+'[3]1992'!H26</f>
        <v>0</v>
      </c>
      <c r="N27" s="32">
        <f>+'[3]1992'!I26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+'[3]1992'!F27</f>
        <v>0</v>
      </c>
      <c r="L28" s="32">
        <f>+'[3]1992'!G27</f>
        <v>0</v>
      </c>
      <c r="M28" s="32">
        <f>+'[3]1992'!H27</f>
        <v>0</v>
      </c>
      <c r="N28" s="32">
        <f>+'[3]1992'!I27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2504.1544932239999</v>
      </c>
      <c r="D29" s="32">
        <f>+'[3]1992'!C28</f>
        <v>2504.1544932239999</v>
      </c>
      <c r="E29" s="32">
        <v>0</v>
      </c>
      <c r="F29" s="32">
        <f>+'[3]1992'!D28</f>
        <v>0.42976199999999998</v>
      </c>
      <c r="G29" s="32">
        <f>+'[3]1992'!E28</f>
        <v>6.2781141999999998E-2</v>
      </c>
      <c r="H29" s="27"/>
      <c r="I29" s="27"/>
      <c r="J29" s="27"/>
      <c r="K29" s="32">
        <f>+'[3]1992'!F28</f>
        <v>9.25</v>
      </c>
      <c r="L29" s="32">
        <f>+'[3]1992'!G28</f>
        <v>12.45</v>
      </c>
      <c r="M29" s="32">
        <f>+'[3]1992'!H28</f>
        <v>3.86</v>
      </c>
      <c r="N29" s="32">
        <f>+'[3]1992'!I28</f>
        <v>42.92</v>
      </c>
      <c r="O29" s="31"/>
      <c r="P29" s="26">
        <f>+C29+F29*PCG!$C$4+G29*PCG!$C$5+H29+I29+J29</f>
        <v>2533.6073235399995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10233.905222277386</v>
      </c>
      <c r="D30" s="26">
        <f t="shared" ref="D30:N30" si="20">+D31+D34+D45+D46+D49</f>
        <v>10233.905222277386</v>
      </c>
      <c r="E30" s="26">
        <f t="shared" si="20"/>
        <v>0</v>
      </c>
      <c r="F30" s="26">
        <f t="shared" si="20"/>
        <v>2.8695959629712595</v>
      </c>
      <c r="G30" s="26">
        <f t="shared" si="20"/>
        <v>0.49625899131737844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47.567802366494931</v>
      </c>
      <c r="L30" s="26">
        <f t="shared" si="20"/>
        <v>143.88875224422881</v>
      </c>
      <c r="M30" s="26">
        <f t="shared" si="20"/>
        <v>41.867802366494928</v>
      </c>
      <c r="N30" s="26">
        <f t="shared" si="20"/>
        <v>58.207130048992518</v>
      </c>
      <c r="O30" s="31"/>
      <c r="P30" s="26">
        <f t="shared" ref="P30" si="21">+P31+P34+P45+P46+P49</f>
        <v>10453.530300764245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461.30420600000002</v>
      </c>
      <c r="D31" s="26">
        <f t="shared" ref="D31:N31" si="24">+D33</f>
        <v>461.30420600000002</v>
      </c>
      <c r="E31" s="26">
        <f t="shared" si="24"/>
        <v>0</v>
      </c>
      <c r="F31" s="26">
        <f t="shared" si="24"/>
        <v>3.2298100000000001E-3</v>
      </c>
      <c r="G31" s="26">
        <f t="shared" si="24"/>
        <v>1.291924E-2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1.43</v>
      </c>
      <c r="L31" s="26">
        <f t="shared" si="24"/>
        <v>1.24</v>
      </c>
      <c r="M31" s="26">
        <f t="shared" si="24"/>
        <v>0.05</v>
      </c>
      <c r="N31" s="26">
        <f t="shared" si="24"/>
        <v>2.7</v>
      </c>
      <c r="O31" s="31"/>
      <c r="P31" s="26">
        <f t="shared" ref="P31" si="25">+P33</f>
        <v>465.23488477000001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461.30420600000002</v>
      </c>
      <c r="D33" s="32">
        <f>+'[3]1992'!C32</f>
        <v>461.30420600000002</v>
      </c>
      <c r="E33" s="32">
        <v>0</v>
      </c>
      <c r="F33" s="32">
        <f>+'[3]1992'!D32</f>
        <v>3.2298100000000001E-3</v>
      </c>
      <c r="G33" s="32">
        <f>+'[3]1992'!E32</f>
        <v>1.291924E-2</v>
      </c>
      <c r="H33" s="27"/>
      <c r="I33" s="27"/>
      <c r="J33" s="27"/>
      <c r="K33" s="32">
        <f>+'[3]1992'!F32</f>
        <v>1.43</v>
      </c>
      <c r="L33" s="32">
        <f>+'[3]1992'!G32</f>
        <v>1.24</v>
      </c>
      <c r="M33" s="32">
        <f>+'[3]1992'!H32</f>
        <v>0.05</v>
      </c>
      <c r="N33" s="32">
        <f>+'[3]1992'!I32</f>
        <v>2.7</v>
      </c>
      <c r="O33" s="31"/>
      <c r="P33" s="26">
        <f>+C33+F33*PCG!$C$4+G33*PCG!$C$5+H33+I33+J33</f>
        <v>465.23488477000001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8327.2897698776906</v>
      </c>
      <c r="D34" s="26">
        <f t="shared" ref="D34:G34" si="26">+D35+D38+D41+D42+D43+D44</f>
        <v>8327.2897698776906</v>
      </c>
      <c r="E34" s="26">
        <f t="shared" si="26"/>
        <v>0</v>
      </c>
      <c r="F34" s="26">
        <f t="shared" si="26"/>
        <v>2.3779369151537186</v>
      </c>
      <c r="G34" s="26">
        <f t="shared" si="26"/>
        <v>0.40961877795814744</v>
      </c>
      <c r="H34" s="26"/>
      <c r="I34" s="26"/>
      <c r="J34" s="26"/>
      <c r="K34" s="26">
        <f t="shared" ref="K34:N34" si="27">+K35+K38+K41+K42+K43+K44</f>
        <v>17.477802366494927</v>
      </c>
      <c r="L34" s="26">
        <f t="shared" si="27"/>
        <v>139.8387522442288</v>
      </c>
      <c r="M34" s="26">
        <f t="shared" si="27"/>
        <v>40.74780236649493</v>
      </c>
      <c r="N34" s="26">
        <f t="shared" si="27"/>
        <v>44.879999999999995</v>
      </c>
      <c r="O34" s="31"/>
      <c r="P34" s="26">
        <f t="shared" ref="P34" si="28">+P35+P38+P41+P42+P43+P44</f>
        <v>8508.804588588062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2704.0256456679076</v>
      </c>
      <c r="D35" s="26">
        <f t="shared" ref="D35:G35" si="29">+D36+D37</f>
        <v>2704.0256456679076</v>
      </c>
      <c r="E35" s="26">
        <f t="shared" si="29"/>
        <v>0</v>
      </c>
      <c r="F35" s="26">
        <f t="shared" si="29"/>
        <v>0.95571685449980581</v>
      </c>
      <c r="G35" s="26">
        <f t="shared" si="29"/>
        <v>0.1299199766499109</v>
      </c>
      <c r="H35" s="26"/>
      <c r="I35" s="26"/>
      <c r="J35" s="26"/>
      <c r="K35" s="26">
        <f t="shared" ref="K35:N35" si="30">+K36+K37</f>
        <v>16.057802366494929</v>
      </c>
      <c r="L35" s="26">
        <f t="shared" si="30"/>
        <v>134.2187522442288</v>
      </c>
      <c r="M35" s="26">
        <f t="shared" si="30"/>
        <v>16.057802366494929</v>
      </c>
      <c r="N35" s="26">
        <f t="shared" si="30"/>
        <v>31.2</v>
      </c>
      <c r="O35" s="31"/>
      <c r="P35" s="26">
        <f t="shared" ref="P35" si="31">+P36+P37</f>
        <v>2766.6347200720761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0</v>
      </c>
      <c r="D36" s="32">
        <f>+'[3]1992'!C35</f>
        <v>0</v>
      </c>
      <c r="E36" s="32">
        <v>0</v>
      </c>
      <c r="F36" s="32">
        <f>+'[3]1992'!D35</f>
        <v>0</v>
      </c>
      <c r="G36" s="32">
        <f>+'[3]1992'!E35</f>
        <v>0</v>
      </c>
      <c r="H36" s="27"/>
      <c r="I36" s="27"/>
      <c r="J36" s="27"/>
      <c r="K36" s="32">
        <f>+'[3]1992'!F35</f>
        <v>16.057802366494929</v>
      </c>
      <c r="L36" s="32">
        <f>+'[3]1992'!G35</f>
        <v>134.2187522442288</v>
      </c>
      <c r="M36" s="32">
        <f>+'[3]1992'!H35</f>
        <v>16.057802366494929</v>
      </c>
      <c r="N36" s="32">
        <f>+'[3]1992'!I35</f>
        <v>31.2</v>
      </c>
      <c r="O36" s="31"/>
      <c r="P36" s="26">
        <f>+C36+F36*PCG!$C$4+G36*PCG!$C$5+H36+I36+J36</f>
        <v>0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2704.0256456679076</v>
      </c>
      <c r="D37" s="32">
        <f>+'[3]1992'!C36</f>
        <v>2704.0256456679076</v>
      </c>
      <c r="E37" s="32">
        <v>0</v>
      </c>
      <c r="F37" s="32">
        <f>+'[3]1992'!D36</f>
        <v>0.95571685449980581</v>
      </c>
      <c r="G37" s="32">
        <f>+'[3]1992'!E36</f>
        <v>0.1299199766499109</v>
      </c>
      <c r="H37" s="27"/>
      <c r="I37" s="27"/>
      <c r="J37" s="27"/>
      <c r="K37" s="32">
        <f>+'[3]1992'!F36</f>
        <v>0</v>
      </c>
      <c r="L37" s="32">
        <f>+'[3]1992'!G36</f>
        <v>0</v>
      </c>
      <c r="M37" s="32">
        <f>+'[3]1992'!H36</f>
        <v>0</v>
      </c>
      <c r="N37" s="32">
        <f>+'[3]1992'!I36</f>
        <v>0</v>
      </c>
      <c r="O37" s="31"/>
      <c r="P37" s="26">
        <f>+C37+F37*PCG!$C$4+G37*PCG!$C$5+H37+I37+J37</f>
        <v>2766.6347200720761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2077.0992099520345</v>
      </c>
      <c r="D38" s="26">
        <f t="shared" ref="D38:G38" si="32">+D39+D40</f>
        <v>2077.0992099520345</v>
      </c>
      <c r="E38" s="26">
        <f t="shared" si="32"/>
        <v>0</v>
      </c>
      <c r="F38" s="26">
        <f t="shared" si="32"/>
        <v>0.73607596579680501</v>
      </c>
      <c r="G38" s="26">
        <f t="shared" si="32"/>
        <v>9.9768532808495236E-2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2125.2321318738864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0</v>
      </c>
      <c r="D39" s="32">
        <f>+'[3]1992'!C38</f>
        <v>0</v>
      </c>
      <c r="E39" s="32">
        <v>0</v>
      </c>
      <c r="F39" s="32">
        <f>+'[3]1992'!D38</f>
        <v>0</v>
      </c>
      <c r="G39" s="32">
        <f>+'[3]1992'!E38</f>
        <v>0</v>
      </c>
      <c r="H39" s="27"/>
      <c r="I39" s="27"/>
      <c r="J39" s="27"/>
      <c r="K39" s="32">
        <f>+'[3]1992'!F38</f>
        <v>0</v>
      </c>
      <c r="L39" s="32">
        <f>+'[3]1992'!G38</f>
        <v>0</v>
      </c>
      <c r="M39" s="32">
        <f>+'[3]1992'!H38</f>
        <v>0</v>
      </c>
      <c r="N39" s="32">
        <f>+'[3]1992'!I38</f>
        <v>0</v>
      </c>
      <c r="O39" s="31"/>
      <c r="P39" s="26">
        <f>+C39+F39*PCG!$C$4+G39*PCG!$C$5+H39+I39+J39</f>
        <v>0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2077.0992099520345</v>
      </c>
      <c r="D40" s="32">
        <f>+'[3]1992'!C39</f>
        <v>2077.0992099520345</v>
      </c>
      <c r="E40" s="32">
        <v>0</v>
      </c>
      <c r="F40" s="32">
        <f>+'[3]1992'!D39</f>
        <v>0.73607596579680501</v>
      </c>
      <c r="G40" s="32">
        <f>+'[3]1992'!E39</f>
        <v>9.9768532808495236E-2</v>
      </c>
      <c r="H40" s="27"/>
      <c r="I40" s="27"/>
      <c r="J40" s="27"/>
      <c r="K40" s="32">
        <f>+'[3]1992'!F39</f>
        <v>0</v>
      </c>
      <c r="L40" s="32">
        <f>+'[3]1992'!G39</f>
        <v>0</v>
      </c>
      <c r="M40" s="32">
        <f>+'[3]1992'!H39</f>
        <v>0</v>
      </c>
      <c r="N40" s="32">
        <f>+'[3]1992'!I39</f>
        <v>0</v>
      </c>
      <c r="O40" s="31"/>
      <c r="P40" s="26">
        <f>+C40+F40*PCG!$C$4+G40*PCG!$C$5+H40+I40+J40</f>
        <v>2125.2321318738864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3515.7116683373079</v>
      </c>
      <c r="D41" s="32">
        <f>+'[3]1992'!C40</f>
        <v>3515.7116683373079</v>
      </c>
      <c r="E41" s="32">
        <v>0</v>
      </c>
      <c r="F41" s="32">
        <f>+'[3]1992'!D40</f>
        <v>0.68447421990043134</v>
      </c>
      <c r="G41" s="32">
        <f>+'[3]1992'!E40</f>
        <v>0.17742545606472676</v>
      </c>
      <c r="H41" s="27"/>
      <c r="I41" s="27"/>
      <c r="J41" s="27"/>
      <c r="K41" s="32">
        <f>+'[3]1992'!F40</f>
        <v>1.42</v>
      </c>
      <c r="L41" s="32">
        <f>+'[3]1992'!G40</f>
        <v>5.62</v>
      </c>
      <c r="M41" s="32">
        <f>+'[3]1992'!H40</f>
        <v>24.69</v>
      </c>
      <c r="N41" s="32">
        <f>+'[3]1992'!I40</f>
        <v>13.68</v>
      </c>
      <c r="O41" s="31"/>
      <c r="P41" s="26">
        <f>+C41+F41*PCG!$C$4+G41*PCG!$C$5+H41+I41+J41</f>
        <v>3585.6963097421076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30.45324592044026</v>
      </c>
      <c r="D42" s="32">
        <f>+'[3]1992'!C41</f>
        <v>30.45324592044026</v>
      </c>
      <c r="E42" s="32">
        <v>0</v>
      </c>
      <c r="F42" s="32">
        <f>+'[3]1992'!D41</f>
        <v>1.6698749566763777E-3</v>
      </c>
      <c r="G42" s="32">
        <f>+'[3]1992'!E41</f>
        <v>2.5048124350145668E-3</v>
      </c>
      <c r="H42" s="27"/>
      <c r="I42" s="27"/>
      <c r="J42" s="27"/>
      <c r="K42" s="32">
        <f>+'[3]1992'!F41</f>
        <v>0</v>
      </c>
      <c r="L42" s="32">
        <f>+'[3]1992'!G41</f>
        <v>0</v>
      </c>
      <c r="M42" s="32">
        <f>+'[3]1992'!H41</f>
        <v>0</v>
      </c>
      <c r="N42" s="32">
        <f>+'[3]1992'!I41</f>
        <v>0</v>
      </c>
      <c r="O42" s="31"/>
      <c r="P42" s="26">
        <f>+C42+F42*PCG!$C$4+G42*PCG!$C$5+H42+I42+J42</f>
        <v>31.241426899991509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+'[3]1992'!C43</f>
        <v>0</v>
      </c>
      <c r="E44" s="32">
        <v>0</v>
      </c>
      <c r="F44" s="27"/>
      <c r="G44" s="27"/>
      <c r="H44" s="27"/>
      <c r="I44" s="27"/>
      <c r="J44" s="27"/>
      <c r="K44" s="32">
        <f>+'[3]1992'!F43</f>
        <v>0</v>
      </c>
      <c r="L44" s="32">
        <f>+'[3]1992'!G43</f>
        <v>0</v>
      </c>
      <c r="M44" s="32">
        <f>+'[3]1992'!H43</f>
        <v>0</v>
      </c>
      <c r="N44" s="32">
        <f>+'[3]1992'!I43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60.419657999999998</v>
      </c>
      <c r="D45" s="32">
        <f>+'[3]1992'!C44</f>
        <v>60.419657999999998</v>
      </c>
      <c r="E45" s="32">
        <v>0</v>
      </c>
      <c r="F45" s="32">
        <f>+'[3]1992'!D44</f>
        <v>3.3838270000000003E-3</v>
      </c>
      <c r="G45" s="32">
        <f>+'[3]1992'!E44</f>
        <v>2.3319868000000001E-2</v>
      </c>
      <c r="H45" s="27"/>
      <c r="I45" s="27"/>
      <c r="J45" s="27"/>
      <c r="K45" s="32">
        <f>+'[3]1992'!F44</f>
        <v>0.99</v>
      </c>
      <c r="L45" s="32">
        <f>+'[3]1992'!G44</f>
        <v>0.2</v>
      </c>
      <c r="M45" s="32">
        <f>+'[3]1992'!H44</f>
        <v>0.09</v>
      </c>
      <c r="N45" s="32">
        <f>+'[3]1992'!I44</f>
        <v>0.34713004899252115</v>
      </c>
      <c r="O45" s="31"/>
      <c r="P45" s="26">
        <f>+C45+F45*PCG!$C$4+G45*PCG!$C$5+H45+I45+J45</f>
        <v>67.453574338999999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1131.94569</v>
      </c>
      <c r="D46" s="26">
        <f t="shared" ref="D46:N46" si="35">+D48</f>
        <v>1131.94569</v>
      </c>
      <c r="E46" s="26">
        <f t="shared" si="35"/>
        <v>0</v>
      </c>
      <c r="F46" s="26">
        <f t="shared" si="35"/>
        <v>0.10640546000000001</v>
      </c>
      <c r="G46" s="26">
        <f t="shared" si="35"/>
        <v>3.0401560000000001E-2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27.67</v>
      </c>
      <c r="L46" s="26">
        <f t="shared" si="35"/>
        <v>2.61</v>
      </c>
      <c r="M46" s="26">
        <f t="shared" si="35"/>
        <v>0.98</v>
      </c>
      <c r="N46" s="26">
        <f t="shared" si="35"/>
        <v>10.28</v>
      </c>
      <c r="O46" s="31"/>
      <c r="P46" s="26">
        <f t="shared" ref="P46" si="36">+P48</f>
        <v>1143.6654913799998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1131.94569</v>
      </c>
      <c r="D48" s="32">
        <f>+'[3]1992'!C47</f>
        <v>1131.94569</v>
      </c>
      <c r="E48" s="32">
        <v>0</v>
      </c>
      <c r="F48" s="32">
        <f>+'[3]1992'!D47</f>
        <v>0.10640546000000001</v>
      </c>
      <c r="G48" s="32">
        <f>+'[3]1992'!E47</f>
        <v>3.0401560000000001E-2</v>
      </c>
      <c r="H48" s="27"/>
      <c r="I48" s="27"/>
      <c r="J48" s="27"/>
      <c r="K48" s="32">
        <f>+'[3]1992'!F47</f>
        <v>27.67</v>
      </c>
      <c r="L48" s="32">
        <f>+'[3]1992'!G47</f>
        <v>2.61</v>
      </c>
      <c r="M48" s="32">
        <f>+'[3]1992'!H47</f>
        <v>0.98</v>
      </c>
      <c r="N48" s="32">
        <f>+'[3]1992'!I47</f>
        <v>10.28</v>
      </c>
      <c r="O48" s="31"/>
      <c r="P48" s="26">
        <f>+C48+F48*PCG!$C$4+G48*PCG!$C$5+H48+I48+J48</f>
        <v>1143.6654913799998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252.94589839969467</v>
      </c>
      <c r="D49" s="26">
        <f t="shared" ref="D49:N49" si="37">+D50+D51</f>
        <v>252.94589839969467</v>
      </c>
      <c r="E49" s="26">
        <f t="shared" si="37"/>
        <v>0</v>
      </c>
      <c r="F49" s="26">
        <f t="shared" si="37"/>
        <v>0.37863995081754109</v>
      </c>
      <c r="G49" s="26">
        <f t="shared" si="37"/>
        <v>1.999954535923101E-2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268.37176168718406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+'[3]1992'!F49</f>
        <v>0</v>
      </c>
      <c r="L50" s="32">
        <f>+'[3]1992'!G49</f>
        <v>0</v>
      </c>
      <c r="M50" s="32">
        <f>+'[3]1992'!H49</f>
        <v>0</v>
      </c>
      <c r="N50" s="32">
        <f>+'[3]1992'!I49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252.94589839969467</v>
      </c>
      <c r="D51" s="32">
        <f>+'[3]1992'!C50</f>
        <v>252.94589839969467</v>
      </c>
      <c r="E51" s="32">
        <v>0</v>
      </c>
      <c r="F51" s="32">
        <f>+'[3]1992'!D50</f>
        <v>0.37863995081754109</v>
      </c>
      <c r="G51" s="32">
        <f>+'[3]1992'!E50</f>
        <v>1.999954535923101E-2</v>
      </c>
      <c r="H51" s="27"/>
      <c r="I51" s="27"/>
      <c r="J51" s="27"/>
      <c r="K51" s="32">
        <f>+'[3]1992'!F50</f>
        <v>0</v>
      </c>
      <c r="L51" s="32">
        <f>+'[3]1992'!G50</f>
        <v>0</v>
      </c>
      <c r="M51" s="32">
        <f>+'[3]1992'!H50</f>
        <v>0</v>
      </c>
      <c r="N51" s="32">
        <f>+'[3]1992'!I50</f>
        <v>0</v>
      </c>
      <c r="O51" s="31"/>
      <c r="P51" s="26">
        <f>+C51+F51*PCG!$C$4+G51*PCG!$C$5+H51+I51+J51</f>
        <v>268.37176168718406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4242.40486920074</v>
      </c>
      <c r="D52" s="26">
        <f t="shared" ref="D52:N52" si="39">+D53+D54+D55</f>
        <v>4242.40486920074</v>
      </c>
      <c r="E52" s="26">
        <f t="shared" si="39"/>
        <v>0</v>
      </c>
      <c r="F52" s="26">
        <f t="shared" si="39"/>
        <v>26.109443205477213</v>
      </c>
      <c r="G52" s="26">
        <f t="shared" si="39"/>
        <v>0.35133445215555814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10.989999999999998</v>
      </c>
      <c r="L52" s="26">
        <f t="shared" si="39"/>
        <v>298.01000000000005</v>
      </c>
      <c r="M52" s="26">
        <f t="shared" si="39"/>
        <v>46.67</v>
      </c>
      <c r="N52" s="26">
        <f t="shared" si="39"/>
        <v>31.4</v>
      </c>
      <c r="O52" s="31"/>
      <c r="P52" s="26">
        <f t="shared" ref="P52" si="40">+P53+P54+P55</f>
        <v>4999.8386160800264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503.89251863650992</v>
      </c>
      <c r="D53" s="32">
        <f>+'[3]1992'!C52</f>
        <v>503.89251863650992</v>
      </c>
      <c r="E53" s="32">
        <v>0</v>
      </c>
      <c r="F53" s="32">
        <f>+'[3]1992'!D52</f>
        <v>3.4928234025510294</v>
      </c>
      <c r="G53" s="32">
        <f>+'[3]1992'!E52</f>
        <v>4.8077092480692481E-2</v>
      </c>
      <c r="H53" s="27"/>
      <c r="I53" s="27"/>
      <c r="J53" s="27"/>
      <c r="K53" s="32">
        <f>+'[3]1992'!F52</f>
        <v>3.09</v>
      </c>
      <c r="L53" s="32">
        <f>+'[3]1992'!G52</f>
        <v>7.3</v>
      </c>
      <c r="M53" s="32">
        <f>+'[3]1992'!H52</f>
        <v>3.61</v>
      </c>
      <c r="N53" s="32">
        <f>+'[3]1992'!I52</f>
        <v>2.72</v>
      </c>
      <c r="O53" s="31"/>
      <c r="P53" s="26">
        <f>+C53+F53*PCG!$C$4+G53*PCG!$C$5+H53+I53+J53</f>
        <v>605.54007725953193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3065.7502386334886</v>
      </c>
      <c r="D54" s="32">
        <f>+'[3]1992'!C53</f>
        <v>3065.7502386334886</v>
      </c>
      <c r="E54" s="32">
        <v>0</v>
      </c>
      <c r="F54" s="32">
        <f>+'[3]1992'!D53</f>
        <v>21.667193315433551</v>
      </c>
      <c r="G54" s="32">
        <f>+'[3]1992'!E53</f>
        <v>0.29571047581930754</v>
      </c>
      <c r="H54" s="27"/>
      <c r="I54" s="27"/>
      <c r="J54" s="27"/>
      <c r="K54" s="32">
        <f>+'[3]1992'!F53</f>
        <v>5.97</v>
      </c>
      <c r="L54" s="32">
        <f>+'[3]1992'!G53</f>
        <v>287.49</v>
      </c>
      <c r="M54" s="32">
        <f>+'[3]1992'!H53</f>
        <v>42.7</v>
      </c>
      <c r="N54" s="32">
        <f>+'[3]1992'!I53</f>
        <v>16.63</v>
      </c>
      <c r="O54" s="31"/>
      <c r="P54" s="26">
        <f>+C54+F54*PCG!$C$4+G54*PCG!$C$5+H54+I54+J54</f>
        <v>3695.5517933134811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672.76211193074153</v>
      </c>
      <c r="D55" s="26">
        <f t="shared" ref="D55:N55" si="43">+D56+D57+D58</f>
        <v>672.76211193074153</v>
      </c>
      <c r="E55" s="26">
        <f t="shared" si="43"/>
        <v>0</v>
      </c>
      <c r="F55" s="26">
        <f t="shared" si="43"/>
        <v>0.94942648749263514</v>
      </c>
      <c r="G55" s="26">
        <f t="shared" si="43"/>
        <v>7.5468838555581086E-3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1.93</v>
      </c>
      <c r="L55" s="26">
        <f t="shared" si="43"/>
        <v>3.22</v>
      </c>
      <c r="M55" s="26">
        <f t="shared" si="43"/>
        <v>0.36</v>
      </c>
      <c r="N55" s="26">
        <f t="shared" si="43"/>
        <v>12.05</v>
      </c>
      <c r="O55" s="31"/>
      <c r="P55" s="26">
        <f t="shared" ref="P55" si="44">+P56+P57+P58</f>
        <v>698.74674550701366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+'[3]1992'!F55</f>
        <v>0</v>
      </c>
      <c r="L56" s="32">
        <f>+'[3]1992'!G55</f>
        <v>0</v>
      </c>
      <c r="M56" s="32">
        <f>+'[3]1992'!H55</f>
        <v>0</v>
      </c>
      <c r="N56" s="32">
        <f>+'[3]1992'!I55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33.531506722609933</v>
      </c>
      <c r="D57" s="34">
        <f>+'[3]1992'!C56</f>
        <v>33.531506722609933</v>
      </c>
      <c r="E57" s="34">
        <v>0</v>
      </c>
      <c r="F57" s="34">
        <f>+'[3]1992'!D56</f>
        <v>4.7226297368819E-3</v>
      </c>
      <c r="G57" s="34">
        <f>+'[3]1992'!E56</f>
        <v>2.8335778421291404E-4</v>
      </c>
      <c r="H57" s="27"/>
      <c r="I57" s="27"/>
      <c r="J57" s="27"/>
      <c r="K57" s="32">
        <f>+'[3]1992'!F56</f>
        <v>0</v>
      </c>
      <c r="L57" s="32">
        <f>+'[3]1992'!G56</f>
        <v>0</v>
      </c>
      <c r="M57" s="32">
        <f>+'[3]1992'!H56</f>
        <v>0</v>
      </c>
      <c r="N57" s="32">
        <f>+'[3]1992'!I56</f>
        <v>0</v>
      </c>
      <c r="O57" s="31"/>
      <c r="P57" s="26">
        <f>+C57+F57*PCG!$C$4+G57*PCG!$C$5+H57+I57+J57</f>
        <v>33.734013085727433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639.23060520813158</v>
      </c>
      <c r="D58" s="34">
        <f>+'[3]1992'!C57</f>
        <v>639.23060520813158</v>
      </c>
      <c r="E58" s="34">
        <v>0</v>
      </c>
      <c r="F58" s="34">
        <f>+'[3]1992'!D57</f>
        <v>0.94470385775575327</v>
      </c>
      <c r="G58" s="34">
        <f>+'[3]1992'!E57</f>
        <v>7.2635260713451947E-3</v>
      </c>
      <c r="H58" s="27"/>
      <c r="I58" s="27"/>
      <c r="J58" s="27"/>
      <c r="K58" s="32">
        <f>+'[3]1992'!F57</f>
        <v>1.93</v>
      </c>
      <c r="L58" s="32">
        <f>+'[3]1992'!G57</f>
        <v>3.22</v>
      </c>
      <c r="M58" s="32">
        <f>+'[3]1992'!H57</f>
        <v>0.36</v>
      </c>
      <c r="N58" s="32">
        <f>+'[3]1992'!I57</f>
        <v>12.05</v>
      </c>
      <c r="O58" s="31"/>
      <c r="P58" s="26">
        <f>+C58+F58*PCG!$C$4+G58*PCG!$C$5+H58+I58+J58</f>
        <v>665.01273242128627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+'[3]1992'!F59</f>
        <v>0</v>
      </c>
      <c r="L60" s="32">
        <f>+'[3]1992'!G59</f>
        <v>0</v>
      </c>
      <c r="M60" s="32">
        <f>+'[3]1992'!H59</f>
        <v>0</v>
      </c>
      <c r="N60" s="32">
        <f>+'[3]1992'!I59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+'[3]1992'!F61</f>
        <v>0</v>
      </c>
      <c r="L62" s="32">
        <f>+'[3]1992'!G61</f>
        <v>0</v>
      </c>
      <c r="M62" s="32">
        <f>+'[3]1992'!H61</f>
        <v>0</v>
      </c>
      <c r="N62" s="32">
        <f>+'[3]1992'!I61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+'[3]1992'!F62</f>
        <v>0</v>
      </c>
      <c r="L63" s="32">
        <f>+'[3]1992'!G62</f>
        <v>0</v>
      </c>
      <c r="M63" s="32">
        <f>+'[3]1992'!H62</f>
        <v>0</v>
      </c>
      <c r="N63" s="32">
        <f>+'[3]1992'!I62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+'[3]1992'!F63</f>
        <v>0</v>
      </c>
      <c r="L64" s="32">
        <f>+'[3]1992'!G63</f>
        <v>0</v>
      </c>
      <c r="M64" s="32">
        <f>+'[3]1992'!H63</f>
        <v>0</v>
      </c>
      <c r="N64" s="32">
        <f>+'[3]1992'!I63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1.91416853</v>
      </c>
      <c r="D66" s="26">
        <f t="shared" ref="D66:N66" si="51">+D67+D79+D100</f>
        <v>1.91416853</v>
      </c>
      <c r="E66" s="26">
        <f t="shared" si="51"/>
        <v>0</v>
      </c>
      <c r="F66" s="26">
        <f t="shared" si="51"/>
        <v>69.001189289999999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0.68</v>
      </c>
      <c r="L66" s="26">
        <f t="shared" si="51"/>
        <v>1.82</v>
      </c>
      <c r="M66" s="26">
        <f t="shared" si="51"/>
        <v>5.3100000000000005</v>
      </c>
      <c r="N66" s="26">
        <f t="shared" si="51"/>
        <v>0</v>
      </c>
      <c r="O66" s="31"/>
      <c r="P66" s="26">
        <f t="shared" ref="P66" si="52">+P67+P79+P100</f>
        <v>1726.9439007800001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16.41363119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2.2000000000000002</v>
      </c>
      <c r="N67" s="26">
        <f t="shared" si="55"/>
        <v>0</v>
      </c>
      <c r="O67" s="31"/>
      <c r="P67" s="26">
        <f t="shared" si="55"/>
        <v>410.34077975000002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16.41363119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2.2000000000000002</v>
      </c>
      <c r="N68" s="26">
        <f t="shared" si="65"/>
        <v>0</v>
      </c>
      <c r="O68" s="31"/>
      <c r="P68" s="26">
        <f t="shared" ref="P68" si="66">+P69+P74</f>
        <v>410.34077975000002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15.564502000000001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1.82</v>
      </c>
      <c r="N69" s="26">
        <f t="shared" si="67"/>
        <v>0</v>
      </c>
      <c r="O69" s="31"/>
      <c r="P69" s="26">
        <f t="shared" ref="P69" si="68">+P70+P71+P72+P73</f>
        <v>389.11255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+'[3]1992'!C69</f>
        <v>0</v>
      </c>
      <c r="E70" s="32">
        <v>0</v>
      </c>
      <c r="F70" s="32">
        <f>+'[3]1992'!D69</f>
        <v>13.666392</v>
      </c>
      <c r="G70" s="27"/>
      <c r="H70" s="27"/>
      <c r="I70" s="27"/>
      <c r="J70" s="27"/>
      <c r="K70" s="27"/>
      <c r="L70" s="27"/>
      <c r="M70" s="32">
        <f>+'[3]1992'!H69</f>
        <v>0.91</v>
      </c>
      <c r="N70" s="27"/>
      <c r="O70" s="31"/>
      <c r="P70" s="26">
        <f>+C70+F70*PCG!$C$4+G70*PCG!$C$5+H70+I70+J70</f>
        <v>341.65980000000002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+'[3]1992'!C70</f>
        <v>0</v>
      </c>
      <c r="E71" s="32">
        <v>0</v>
      </c>
      <c r="F71" s="32">
        <f>+'[3]1992'!D70</f>
        <v>1.8981100000000002</v>
      </c>
      <c r="G71" s="27"/>
      <c r="H71" s="27"/>
      <c r="I71" s="27"/>
      <c r="J71" s="27"/>
      <c r="K71" s="27"/>
      <c r="L71" s="27"/>
      <c r="M71" s="32">
        <f>+'[3]1992'!H70</f>
        <v>0.91</v>
      </c>
      <c r="N71" s="27"/>
      <c r="O71" s="31"/>
      <c r="P71" s="26">
        <f>+C71+F71*PCG!$C$4+G71*PCG!$C$5+H71+I71+J71</f>
        <v>47.452750000000002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+'[3]1992'!H71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+'[3]1992'!C72</f>
        <v>0</v>
      </c>
      <c r="E73" s="32">
        <v>0</v>
      </c>
      <c r="F73" s="32">
        <f>+'[3]1992'!D72</f>
        <v>0</v>
      </c>
      <c r="G73" s="27"/>
      <c r="H73" s="27"/>
      <c r="I73" s="27"/>
      <c r="J73" s="27"/>
      <c r="K73" s="27"/>
      <c r="L73" s="27"/>
      <c r="M73" s="32">
        <f>+'[3]1992'!H72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0.84912919000000009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0.38</v>
      </c>
      <c r="N74" s="26">
        <f t="shared" si="69"/>
        <v>0</v>
      </c>
      <c r="O74" s="31"/>
      <c r="P74" s="26">
        <f t="shared" ref="P74" si="70">+P75+P76</f>
        <v>21.228229750000001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+'[3]1992'!C74</f>
        <v>0</v>
      </c>
      <c r="E75" s="32">
        <v>0</v>
      </c>
      <c r="F75" s="32">
        <f>+'[3]1992'!D74</f>
        <v>0.78381156000000007</v>
      </c>
      <c r="G75" s="27"/>
      <c r="H75" s="27"/>
      <c r="I75" s="27"/>
      <c r="J75" s="27"/>
      <c r="K75" s="27"/>
      <c r="L75" s="27"/>
      <c r="M75" s="32">
        <f>+'[3]1992'!H74</f>
        <v>0.19</v>
      </c>
      <c r="N75" s="27"/>
      <c r="O75" s="31"/>
      <c r="P75" s="26">
        <f>+C75+F75*PCG!$C$4+G75*PCG!$C$5+H75+I75+J75</f>
        <v>19.595289000000001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+'[3]1992'!C75</f>
        <v>0</v>
      </c>
      <c r="E76" s="32">
        <v>0</v>
      </c>
      <c r="F76" s="32">
        <f>+'[3]1992'!D75</f>
        <v>6.5317630000000002E-2</v>
      </c>
      <c r="G76" s="27"/>
      <c r="H76" s="27"/>
      <c r="I76" s="27"/>
      <c r="J76" s="27"/>
      <c r="K76" s="27"/>
      <c r="L76" s="27"/>
      <c r="M76" s="32">
        <f>+'[3]1992'!H75</f>
        <v>0.19</v>
      </c>
      <c r="N76" s="27"/>
      <c r="O76" s="31"/>
      <c r="P76" s="26">
        <f>+C76+F76*PCG!$C$4+G76*PCG!$C$5+H76+I76+J76</f>
        <v>1.6329407499999999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+'[3]1992'!F76</f>
        <v>0</v>
      </c>
      <c r="L77" s="32">
        <f>+'[3]1992'!G76</f>
        <v>0</v>
      </c>
      <c r="M77" s="32">
        <f>+'[3]1992'!H76</f>
        <v>0</v>
      </c>
      <c r="N77" s="32">
        <f>+'[3]1992'!I76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+'[3]1992'!F77</f>
        <v>0</v>
      </c>
      <c r="L78" s="32">
        <f>+'[3]1992'!G77</f>
        <v>0</v>
      </c>
      <c r="M78" s="32">
        <f>+'[3]1992'!H77</f>
        <v>0</v>
      </c>
      <c r="N78" s="32">
        <f>+'[3]1992'!I77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1.91416853</v>
      </c>
      <c r="D79" s="26">
        <f t="shared" ref="D79:N79" si="71">+D80+D90</f>
        <v>1.91416853</v>
      </c>
      <c r="E79" s="26">
        <f t="shared" si="71"/>
        <v>0</v>
      </c>
      <c r="F79" s="26">
        <f t="shared" si="71"/>
        <v>52.587558100000003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0.68</v>
      </c>
      <c r="L79" s="26">
        <f t="shared" si="71"/>
        <v>1.82</v>
      </c>
      <c r="M79" s="26">
        <f t="shared" si="71"/>
        <v>3.11</v>
      </c>
      <c r="N79" s="26">
        <f t="shared" si="71"/>
        <v>0</v>
      </c>
      <c r="O79" s="31"/>
      <c r="P79" s="26">
        <f t="shared" ref="P79" si="72">+P80+P90</f>
        <v>1316.60312103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1.50124977</v>
      </c>
      <c r="D80" s="26">
        <f t="shared" ref="D80:N80" si="75">+D81+D82+D83</f>
        <v>1.50124977</v>
      </c>
      <c r="E80" s="26">
        <f t="shared" si="75"/>
        <v>0</v>
      </c>
      <c r="F80" s="26">
        <f t="shared" si="75"/>
        <v>22.6496681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0.68</v>
      </c>
      <c r="L80" s="26">
        <f t="shared" si="75"/>
        <v>1.82</v>
      </c>
      <c r="M80" s="26">
        <f t="shared" si="75"/>
        <v>3.11</v>
      </c>
      <c r="N80" s="26">
        <f t="shared" si="75"/>
        <v>0</v>
      </c>
      <c r="O80" s="31"/>
      <c r="P80" s="26">
        <f t="shared" ref="P80" si="76">+P81+P82+P83</f>
        <v>567.74295227000005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1.6125E-3</v>
      </c>
      <c r="D81" s="32">
        <f>+'[3]1992'!C80</f>
        <v>1.6125E-3</v>
      </c>
      <c r="E81" s="32">
        <v>0</v>
      </c>
      <c r="F81" s="32">
        <f>+'[3]1992'!D80</f>
        <v>7.7625000000000003E-3</v>
      </c>
      <c r="G81" s="27"/>
      <c r="H81" s="27"/>
      <c r="I81" s="27"/>
      <c r="J81" s="27"/>
      <c r="K81" s="32">
        <f>+'[3]1992'!F80</f>
        <v>0.01</v>
      </c>
      <c r="L81" s="32">
        <f>+'[3]1992'!G80</f>
        <v>0.04</v>
      </c>
      <c r="M81" s="32">
        <f>+'[3]1992'!H80</f>
        <v>0</v>
      </c>
      <c r="N81" s="32">
        <f>+'[3]1992'!I80</f>
        <v>0</v>
      </c>
      <c r="O81" s="31"/>
      <c r="P81" s="26">
        <f>+C81+F81*PCG!$C$4+G81*PCG!$C$5+H81+I81+J81</f>
        <v>0.19567499999999999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+'[3]1992'!F81</f>
        <v>0</v>
      </c>
      <c r="L82" s="32">
        <f>+'[3]1992'!G81</f>
        <v>0</v>
      </c>
      <c r="M82" s="32">
        <f>+'[3]1992'!H81</f>
        <v>0</v>
      </c>
      <c r="N82" s="32">
        <f>+'[3]1992'!I81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1.49963727</v>
      </c>
      <c r="D83" s="26">
        <f t="shared" ref="D83:N83" si="77">+D84+D85+D86+D87+D88+D89</f>
        <v>1.49963727</v>
      </c>
      <c r="E83" s="26">
        <f t="shared" si="77"/>
        <v>0</v>
      </c>
      <c r="F83" s="26">
        <f t="shared" si="77"/>
        <v>22.641905600000001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0.67</v>
      </c>
      <c r="L83" s="26">
        <f t="shared" si="77"/>
        <v>1.78</v>
      </c>
      <c r="M83" s="26">
        <f t="shared" si="77"/>
        <v>3.11</v>
      </c>
      <c r="N83" s="26">
        <f t="shared" si="77"/>
        <v>0</v>
      </c>
      <c r="O83" s="31"/>
      <c r="P83" s="26">
        <f t="shared" ref="P83" si="78">+P84+P85+P86+P87+P88+P89</f>
        <v>567.54727727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+'[3]1992'!F83</f>
        <v>0</v>
      </c>
      <c r="L84" s="32">
        <f>+'[3]1992'!G83</f>
        <v>0</v>
      </c>
      <c r="M84" s="32">
        <f>+'[3]1992'!H83</f>
        <v>0</v>
      </c>
      <c r="N84" s="32">
        <f>+'[3]1992'!I83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1.496</v>
      </c>
      <c r="D85" s="32">
        <f>+'[3]1992'!C84</f>
        <v>1.496</v>
      </c>
      <c r="E85" s="32">
        <v>0</v>
      </c>
      <c r="F85" s="32">
        <f>+'[3]1992'!D84</f>
        <v>22.44</v>
      </c>
      <c r="G85" s="32">
        <f>+'[3]1992'!E84</f>
        <v>0</v>
      </c>
      <c r="H85" s="27"/>
      <c r="I85" s="27"/>
      <c r="J85" s="27"/>
      <c r="K85" s="32">
        <f>+'[3]1992'!F84</f>
        <v>0</v>
      </c>
      <c r="L85" s="32">
        <f>+'[3]1992'!G84</f>
        <v>0</v>
      </c>
      <c r="M85" s="32">
        <f>+'[3]1992'!H84</f>
        <v>0.15</v>
      </c>
      <c r="N85" s="32">
        <f>+'[3]1992'!I84</f>
        <v>0</v>
      </c>
      <c r="O85" s="31"/>
      <c r="P85" s="26">
        <f>+C85+F85*PCG!$C$4+G85*PCG!$C$5+H85+I85+J85</f>
        <v>562.49599999999998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3.6372699999999997E-3</v>
      </c>
      <c r="D86" s="32">
        <f>+'[3]1992'!C85</f>
        <v>3.6372699999999997E-3</v>
      </c>
      <c r="E86" s="32">
        <v>0</v>
      </c>
      <c r="F86" s="32">
        <f>+'[3]1992'!D85</f>
        <v>4.00842E-2</v>
      </c>
      <c r="G86" s="32">
        <f>+'[3]1992'!E85</f>
        <v>0</v>
      </c>
      <c r="H86" s="27"/>
      <c r="I86" s="27"/>
      <c r="J86" s="27"/>
      <c r="K86" s="32">
        <f>+'[3]1992'!F85</f>
        <v>0</v>
      </c>
      <c r="L86" s="32">
        <f>+'[3]1992'!G85</f>
        <v>0</v>
      </c>
      <c r="M86" s="32">
        <f>+'[3]1992'!H85</f>
        <v>1.48</v>
      </c>
      <c r="N86" s="32">
        <f>+'[3]1992'!I85</f>
        <v>0</v>
      </c>
      <c r="O86" s="31"/>
      <c r="P86" s="26">
        <f>+C86+F86*PCG!$C$4+G86*PCG!$C$5+H86+I86+J86</f>
        <v>1.00574227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+'[3]1992'!C86</f>
        <v>0</v>
      </c>
      <c r="E87" s="32">
        <v>0</v>
      </c>
      <c r="F87" s="32">
        <f>+'[3]1992'!D86</f>
        <v>0.1618214</v>
      </c>
      <c r="G87" s="27"/>
      <c r="H87" s="27"/>
      <c r="I87" s="27"/>
      <c r="J87" s="27"/>
      <c r="K87" s="32">
        <f>+'[3]1992'!F86</f>
        <v>0.67</v>
      </c>
      <c r="L87" s="32">
        <f>+'[3]1992'!G86</f>
        <v>1.78</v>
      </c>
      <c r="M87" s="32">
        <f>+'[3]1992'!H86</f>
        <v>1.48</v>
      </c>
      <c r="N87" s="32">
        <f>+'[3]1992'!I86</f>
        <v>0</v>
      </c>
      <c r="O87" s="31"/>
      <c r="P87" s="26">
        <f>+C87+F87*PCG!$C$4+G87*PCG!$C$5+H87+I87+J87</f>
        <v>4.0455350000000001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+'[3]1992'!H87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0.41291876</v>
      </c>
      <c r="D90" s="26">
        <f t="shared" ref="D90:N90" si="79">+D91+D92+D93</f>
        <v>0.41291876</v>
      </c>
      <c r="E90" s="26">
        <f t="shared" si="79"/>
        <v>0</v>
      </c>
      <c r="F90" s="26">
        <f t="shared" si="79"/>
        <v>29.937890000000003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0</v>
      </c>
      <c r="L90" s="26">
        <f t="shared" si="79"/>
        <v>0</v>
      </c>
      <c r="M90" s="26">
        <f t="shared" si="79"/>
        <v>0</v>
      </c>
      <c r="N90" s="26">
        <f t="shared" si="79"/>
        <v>0</v>
      </c>
      <c r="O90" s="31"/>
      <c r="P90" s="26">
        <f t="shared" ref="P90" si="80">+P91+P92+P93</f>
        <v>748.86016875999997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1.0394800000000001E-2</v>
      </c>
      <c r="D91" s="32">
        <f>+'[3]1992'!C90</f>
        <v>1.0394800000000001E-2</v>
      </c>
      <c r="E91" s="32">
        <v>0</v>
      </c>
      <c r="F91" s="32">
        <f>+'[3]1992'!D90</f>
        <v>0.78360799999999997</v>
      </c>
      <c r="G91" s="27"/>
      <c r="H91" s="27"/>
      <c r="I91" s="27"/>
      <c r="J91" s="27"/>
      <c r="K91" s="32">
        <f>+'[3]1992'!F90</f>
        <v>0</v>
      </c>
      <c r="L91" s="32">
        <f>+'[3]1992'!G90</f>
        <v>0</v>
      </c>
      <c r="M91" s="32">
        <f>+'[3]1992'!H90</f>
        <v>0</v>
      </c>
      <c r="N91" s="32">
        <f>+'[3]1992'!I90</f>
        <v>0</v>
      </c>
      <c r="O91" s="31"/>
      <c r="P91" s="26">
        <f>+C91+F91*PCG!$C$4+G91*PCG!$C$5+H91+I91+J91</f>
        <v>19.6005948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+'[3]1992'!F91</f>
        <v>0</v>
      </c>
      <c r="L92" s="32">
        <f>+'[3]1992'!G91</f>
        <v>0</v>
      </c>
      <c r="M92" s="32">
        <f>+'[3]1992'!H91</f>
        <v>0</v>
      </c>
      <c r="N92" s="32">
        <f>+'[3]1992'!I91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0.40252396000000001</v>
      </c>
      <c r="D93" s="26">
        <f t="shared" ref="D93:N93" si="81">+D94+D95+D96+D97+D98+D99</f>
        <v>0.40252396000000001</v>
      </c>
      <c r="E93" s="26">
        <f t="shared" si="81"/>
        <v>0</v>
      </c>
      <c r="F93" s="26">
        <f t="shared" si="81"/>
        <v>29.154282000000002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</v>
      </c>
      <c r="N93" s="26">
        <f t="shared" si="81"/>
        <v>0</v>
      </c>
      <c r="O93" s="31"/>
      <c r="P93" s="26">
        <f t="shared" ref="P93" si="82">+P94+P95+P96+P97+P98+P99</f>
        <v>729.25957396000001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+'[3]1992'!F93</f>
        <v>0</v>
      </c>
      <c r="L94" s="32">
        <f>+'[3]1992'!G93</f>
        <v>0</v>
      </c>
      <c r="M94" s="32">
        <f>+'[3]1992'!H93</f>
        <v>0</v>
      </c>
      <c r="N94" s="32">
        <f>+'[3]1992'!I93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0.19390299999999999</v>
      </c>
      <c r="D95" s="32">
        <f>+'[3]1992'!C94</f>
        <v>0.19390299999999999</v>
      </c>
      <c r="E95" s="32">
        <v>0</v>
      </c>
      <c r="F95" s="32">
        <f>+'[3]1992'!D94</f>
        <v>24.367809999999999</v>
      </c>
      <c r="G95" s="27"/>
      <c r="H95" s="27"/>
      <c r="I95" s="27"/>
      <c r="J95" s="27"/>
      <c r="K95" s="32">
        <f>+'[3]1992'!F94</f>
        <v>0</v>
      </c>
      <c r="L95" s="32">
        <f>+'[3]1992'!G94</f>
        <v>0</v>
      </c>
      <c r="M95" s="32">
        <f>+'[3]1992'!H94</f>
        <v>0</v>
      </c>
      <c r="N95" s="32">
        <f>+'[3]1992'!I94</f>
        <v>0</v>
      </c>
      <c r="O95" s="31"/>
      <c r="P95" s="26">
        <f>+C95+F95*PCG!$C$4+G95*PCG!$C$5+H95+I95+J95</f>
        <v>609.38915299999996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3.5680000000000003E-2</v>
      </c>
      <c r="D96" s="32">
        <f>+'[3]1992'!C95</f>
        <v>3.5680000000000003E-2</v>
      </c>
      <c r="E96" s="32">
        <v>0</v>
      </c>
      <c r="F96" s="32">
        <f>+'[3]1992'!D95</f>
        <v>0.44600000000000001</v>
      </c>
      <c r="G96" s="27"/>
      <c r="H96" s="27"/>
      <c r="I96" s="27"/>
      <c r="J96" s="27"/>
      <c r="K96" s="32">
        <f>+'[3]1992'!F95</f>
        <v>0</v>
      </c>
      <c r="L96" s="32">
        <f>+'[3]1992'!G95</f>
        <v>0</v>
      </c>
      <c r="M96" s="32">
        <f>+'[3]1992'!H95</f>
        <v>0</v>
      </c>
      <c r="N96" s="32">
        <f>+'[3]1992'!I95</f>
        <v>0</v>
      </c>
      <c r="O96" s="31"/>
      <c r="P96" s="26">
        <f>+C96+F96*PCG!$C$4+G96*PCG!$C$5+H96+I96+J96</f>
        <v>11.18568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2.5689599999999999E-3</v>
      </c>
      <c r="D97" s="32">
        <f>+'[3]1992'!C96</f>
        <v>2.5689599999999999E-3</v>
      </c>
      <c r="E97" s="32">
        <v>0</v>
      </c>
      <c r="F97" s="32">
        <f>+'[3]1992'!D96</f>
        <v>1.1292720000000001</v>
      </c>
      <c r="G97" s="27"/>
      <c r="H97" s="27"/>
      <c r="I97" s="27"/>
      <c r="J97" s="27"/>
      <c r="K97" s="32">
        <f>+'[3]1992'!F96</f>
        <v>0</v>
      </c>
      <c r="L97" s="32">
        <f>+'[3]1992'!G96</f>
        <v>0</v>
      </c>
      <c r="M97" s="32">
        <f>+'[3]1992'!H96</f>
        <v>0</v>
      </c>
      <c r="N97" s="32">
        <f>+'[3]1992'!I96</f>
        <v>0</v>
      </c>
      <c r="O97" s="31"/>
      <c r="P97" s="26">
        <f>+C97+F97*PCG!$C$4+G97*PCG!$C$5+H97+I97+J97</f>
        <v>28.234368960000001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0.170372</v>
      </c>
      <c r="D98" s="32">
        <f>+'[3]1992'!C97</f>
        <v>0.170372</v>
      </c>
      <c r="E98" s="32">
        <v>0</v>
      </c>
      <c r="F98" s="32">
        <f>+'[3]1992'!D97</f>
        <v>3.2111999999999998</v>
      </c>
      <c r="G98" s="27"/>
      <c r="H98" s="27"/>
      <c r="I98" s="27"/>
      <c r="J98" s="27"/>
      <c r="K98" s="32">
        <f>+'[3]1992'!F97</f>
        <v>0</v>
      </c>
      <c r="L98" s="32">
        <f>+'[3]1992'!G97</f>
        <v>0</v>
      </c>
      <c r="M98" s="32">
        <f>+'[3]1992'!H97</f>
        <v>0</v>
      </c>
      <c r="N98" s="32">
        <f>+'[3]1992'!I97</f>
        <v>0</v>
      </c>
      <c r="O98" s="31"/>
      <c r="P98" s="26">
        <f>+C98+F98*PCG!$C$4+G98*PCG!$C$5+H98+I98+J98</f>
        <v>80.450372000000002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+'[3]1992'!F98</f>
        <v>0</v>
      </c>
      <c r="L99" s="32">
        <f>+'[3]1992'!G98</f>
        <v>0</v>
      </c>
      <c r="M99" s="32">
        <f>+'[3]1992'!H98</f>
        <v>0</v>
      </c>
      <c r="N99" s="32">
        <f>+'[3]1992'!I98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+'[3]1992'!F99</f>
        <v>0</v>
      </c>
      <c r="L100" s="32">
        <f>+'[3]1992'!G99</f>
        <v>0</v>
      </c>
      <c r="M100" s="32">
        <f>+'[3]1992'!H99</f>
        <v>0</v>
      </c>
      <c r="N100" s="32">
        <f>+'[3]1992'!I99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+'[3]1992'!C102</f>
        <v>0</v>
      </c>
      <c r="E103" s="32">
        <v>0</v>
      </c>
      <c r="F103" s="27"/>
      <c r="G103" s="27"/>
      <c r="H103" s="27"/>
      <c r="I103" s="27"/>
      <c r="J103" s="27"/>
      <c r="K103" s="32">
        <f>+'[3]1992'!F102</f>
        <v>0</v>
      </c>
      <c r="L103" s="32">
        <f>+'[3]1992'!G102</f>
        <v>0</v>
      </c>
      <c r="M103" s="32">
        <f>+'[3]1992'!H102</f>
        <v>0</v>
      </c>
      <c r="N103" s="32">
        <f>+'[3]1992'!I102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+'[3]1992'!C103</f>
        <v>0</v>
      </c>
      <c r="E104" s="32">
        <v>0</v>
      </c>
      <c r="F104" s="27"/>
      <c r="G104" s="27"/>
      <c r="H104" s="27"/>
      <c r="I104" s="27"/>
      <c r="J104" s="27"/>
      <c r="K104" s="32">
        <f>+'[3]1992'!F103</f>
        <v>0</v>
      </c>
      <c r="L104" s="32">
        <f>+'[3]1992'!G103</f>
        <v>0</v>
      </c>
      <c r="M104" s="32">
        <f>+'[3]1992'!H103</f>
        <v>0</v>
      </c>
      <c r="N104" s="32">
        <f>+'[3]1992'!I103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+'[3]1992'!C104</f>
        <v>0</v>
      </c>
      <c r="E105" s="32">
        <v>0</v>
      </c>
      <c r="F105" s="27"/>
      <c r="G105" s="27"/>
      <c r="H105" s="27"/>
      <c r="I105" s="27"/>
      <c r="J105" s="27"/>
      <c r="K105" s="32">
        <f>+'[3]1992'!F104</f>
        <v>0</v>
      </c>
      <c r="L105" s="32">
        <f>+'[3]1992'!G104</f>
        <v>0</v>
      </c>
      <c r="M105" s="32">
        <f>+'[3]1992'!H104</f>
        <v>0</v>
      </c>
      <c r="N105" s="32">
        <f>+'[3]1992'!I104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+'[3]1992'!C106</f>
        <v>0</v>
      </c>
      <c r="E107" s="32">
        <v>0</v>
      </c>
      <c r="F107" s="27"/>
      <c r="G107" s="27"/>
      <c r="H107" s="27"/>
      <c r="I107" s="27"/>
      <c r="J107" s="27"/>
      <c r="K107" s="32">
        <f>+'[3]1992'!F106</f>
        <v>0</v>
      </c>
      <c r="L107" s="32">
        <f>+'[3]1992'!G106</f>
        <v>0</v>
      </c>
      <c r="M107" s="32">
        <f>+'[3]1992'!H106</f>
        <v>0</v>
      </c>
      <c r="N107" s="32">
        <f>+'[3]1992'!I106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+'[3]1992'!C107</f>
        <v>0</v>
      </c>
      <c r="E108" s="32">
        <v>0</v>
      </c>
      <c r="F108" s="27"/>
      <c r="G108" s="27"/>
      <c r="H108" s="27"/>
      <c r="I108" s="27"/>
      <c r="J108" s="27"/>
      <c r="K108" s="32">
        <f>+'[3]1992'!F107</f>
        <v>0</v>
      </c>
      <c r="L108" s="32">
        <f>+'[3]1992'!G107</f>
        <v>0</v>
      </c>
      <c r="M108" s="32">
        <f>+'[3]1992'!H107</f>
        <v>0</v>
      </c>
      <c r="N108" s="32">
        <f>+'[3]1992'!I107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+'[3]1992'!C108</f>
        <v>0</v>
      </c>
      <c r="E109" s="32">
        <v>0</v>
      </c>
      <c r="F109" s="27"/>
      <c r="G109" s="27"/>
      <c r="H109" s="27"/>
      <c r="I109" s="27"/>
      <c r="J109" s="27"/>
      <c r="K109" s="32">
        <f>+'[3]1992'!F108</f>
        <v>0</v>
      </c>
      <c r="L109" s="32">
        <f>+'[3]1992'!G108</f>
        <v>0</v>
      </c>
      <c r="M109" s="32">
        <f>+'[3]1992'!H108</f>
        <v>0</v>
      </c>
      <c r="N109" s="32">
        <f>+'[3]1992'!I108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1236.593218</v>
      </c>
      <c r="D112" s="26">
        <f>+D113+D114</f>
        <v>1236.593218</v>
      </c>
      <c r="E112" s="26">
        <f t="shared" ref="E112:N112" si="95">+E113+E114</f>
        <v>0</v>
      </c>
      <c r="F112" s="26">
        <f t="shared" si="95"/>
        <v>6.4629119999999998E-2</v>
      </c>
      <c r="G112" s="26">
        <f t="shared" si="95"/>
        <v>3.3240520000000003E-2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1.8904002246351888</v>
      </c>
      <c r="L112" s="26">
        <f t="shared" si="95"/>
        <v>18.236061156871219</v>
      </c>
      <c r="M112" s="26">
        <f t="shared" si="95"/>
        <v>0.70416008985407552</v>
      </c>
      <c r="N112" s="26">
        <f t="shared" si="95"/>
        <v>24.64</v>
      </c>
      <c r="O112" s="31"/>
      <c r="P112" s="26">
        <f>+P113+P114</f>
        <v>1248.1146209599999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568.83969999999999</v>
      </c>
      <c r="D113" s="32">
        <f>+'[3]1992'!C115</f>
        <v>568.83969999999999</v>
      </c>
      <c r="E113" s="32">
        <v>0</v>
      </c>
      <c r="F113" s="32">
        <f>+'[3]1992'!D115</f>
        <v>3.9779000000000004E-3</v>
      </c>
      <c r="G113" s="32">
        <f>+'[3]1992'!E115</f>
        <v>1.5911600000000001E-2</v>
      </c>
      <c r="H113" s="27"/>
      <c r="I113" s="27"/>
      <c r="J113" s="27"/>
      <c r="K113" s="12">
        <f>'[3]1992'!F115</f>
        <v>0.36040022463518862</v>
      </c>
      <c r="L113" s="12">
        <f>'[3]1992'!G115</f>
        <v>1.8560611568712218</v>
      </c>
      <c r="M113" s="12">
        <f>'[3]1992'!H115</f>
        <v>0.14416008985407547</v>
      </c>
      <c r="N113" s="12">
        <f>'[3]1992'!I115</f>
        <v>3.37</v>
      </c>
      <c r="O113" s="31"/>
      <c r="P113" s="26">
        <f>+C113+F113*PCG!$C$4+G113*PCG!$C$5+H113+I113+J113</f>
        <v>573.68080429999998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667.75351799999999</v>
      </c>
      <c r="D114" s="32">
        <f>+'[3]1992'!C116</f>
        <v>667.75351799999999</v>
      </c>
      <c r="E114" s="32">
        <v>0</v>
      </c>
      <c r="F114" s="32">
        <f>+'[3]1992'!D116</f>
        <v>6.0651219999999999E-2</v>
      </c>
      <c r="G114" s="32">
        <f>+'[3]1992'!E116</f>
        <v>1.7328920000000001E-2</v>
      </c>
      <c r="H114" s="27"/>
      <c r="I114" s="27"/>
      <c r="J114" s="27"/>
      <c r="K114" s="12">
        <f>'[3]1992'!F116</f>
        <v>1.53</v>
      </c>
      <c r="L114" s="12">
        <f>'[3]1992'!G116</f>
        <v>16.38</v>
      </c>
      <c r="M114" s="12">
        <f>'[3]1992'!H116</f>
        <v>0.56000000000000005</v>
      </c>
      <c r="N114" s="12">
        <f>'[3]1992'!I116</f>
        <v>21.27</v>
      </c>
      <c r="O114" s="31"/>
      <c r="P114" s="26">
        <f>+C114+F114*PCG!$C$4+G114*PCG!$C$5+H114+I114+J114</f>
        <v>674.43381665999993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14697.12731872</v>
      </c>
      <c r="D116" s="32">
        <f>+'[3]1992'!$C$119</f>
        <v>14697.12731872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14697.12731872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29889.254532232124</v>
      </c>
      <c r="D127" s="26">
        <f>+D128+D134+D138</f>
        <v>29889.254532232124</v>
      </c>
      <c r="E127" s="26">
        <f t="shared" ref="E127:N127" si="98">+E128+E134+E138</f>
        <v>0</v>
      </c>
      <c r="F127" s="26">
        <f t="shared" si="98"/>
        <v>100.31802119844846</v>
      </c>
      <c r="G127" s="26">
        <f t="shared" si="98"/>
        <v>1.1907103524729366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100.15780236649493</v>
      </c>
      <c r="L127" s="26">
        <f t="shared" si="98"/>
        <v>529.54875224422892</v>
      </c>
      <c r="M127" s="26">
        <f t="shared" si="98"/>
        <v>114.78780236649493</v>
      </c>
      <c r="N127" s="26">
        <f t="shared" si="98"/>
        <v>281.4571300489925</v>
      </c>
      <c r="O127" s="31"/>
      <c r="P127" s="26">
        <f t="shared" ref="P127" si="99">+P128+P134+P138</f>
        <v>32752.036747230271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29887.340363702126</v>
      </c>
      <c r="D128" s="26">
        <f>+D129+D130+D131+D132+D133</f>
        <v>29887.340363702126</v>
      </c>
      <c r="E128" s="26">
        <f t="shared" ref="E128:N128" si="102">+E129+E130+E131+E132+E133</f>
        <v>0</v>
      </c>
      <c r="F128" s="26">
        <f t="shared" si="102"/>
        <v>31.316831908448471</v>
      </c>
      <c r="G128" s="26">
        <f t="shared" si="102"/>
        <v>1.1907103524729366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99.477802366494927</v>
      </c>
      <c r="L128" s="26">
        <f t="shared" si="102"/>
        <v>527.72875224422887</v>
      </c>
      <c r="M128" s="26">
        <f t="shared" si="102"/>
        <v>109.47780236649493</v>
      </c>
      <c r="N128" s="26">
        <f t="shared" si="102"/>
        <v>281.4571300489925</v>
      </c>
      <c r="O128" s="31"/>
      <c r="P128" s="26">
        <f t="shared" ref="P128" si="103">+P129+P130+P131+P132+P133</f>
        <v>31025.092846450272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2843.813572</v>
      </c>
      <c r="D129" s="39">
        <f>+D7</f>
        <v>2843.813572</v>
      </c>
      <c r="E129" s="39">
        <f t="shared" ref="E129:G129" si="107">+E7</f>
        <v>0</v>
      </c>
      <c r="F129" s="39">
        <f t="shared" si="107"/>
        <v>5.8595409999999994E-2</v>
      </c>
      <c r="G129" s="39">
        <f t="shared" si="107"/>
        <v>1.4913793E-2</v>
      </c>
      <c r="H129" s="27"/>
      <c r="I129" s="27"/>
      <c r="J129" s="27"/>
      <c r="K129" s="39">
        <f t="shared" ref="K129:N129" si="108">+K7</f>
        <v>4.09</v>
      </c>
      <c r="L129" s="39">
        <f t="shared" si="108"/>
        <v>1.44</v>
      </c>
      <c r="M129" s="39">
        <f t="shared" si="108"/>
        <v>0.08</v>
      </c>
      <c r="N129" s="39">
        <f t="shared" si="108"/>
        <v>37.269999999999996</v>
      </c>
      <c r="O129" s="31"/>
      <c r="P129" s="26">
        <f>+C129+F129*PCG!$C$4+G129*PCG!$C$5+H129+I129+J129</f>
        <v>2849.7227675640002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12567.216700223998</v>
      </c>
      <c r="D130" s="39">
        <f>+D16</f>
        <v>12567.216700223998</v>
      </c>
      <c r="E130" s="39">
        <f t="shared" ref="E130:G130" si="109">+E16</f>
        <v>0</v>
      </c>
      <c r="F130" s="39">
        <f t="shared" si="109"/>
        <v>2.2791973300000006</v>
      </c>
      <c r="G130" s="39">
        <f t="shared" si="109"/>
        <v>0.32820311600000002</v>
      </c>
      <c r="H130" s="27"/>
      <c r="I130" s="27"/>
      <c r="J130" s="27"/>
      <c r="K130" s="39">
        <f t="shared" ref="K130:N130" si="110">+K16</f>
        <v>36.83</v>
      </c>
      <c r="L130" s="39">
        <f t="shared" si="110"/>
        <v>84.390000000000015</v>
      </c>
      <c r="M130" s="39">
        <f t="shared" si="110"/>
        <v>20.86</v>
      </c>
      <c r="N130" s="39">
        <f t="shared" si="110"/>
        <v>154.57999999999998</v>
      </c>
      <c r="O130" s="31"/>
      <c r="P130" s="26">
        <f>+C130+F130*PCG!$C$4+G130*PCG!$C$5+H130+I130+J130</f>
        <v>12722.001162041999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10233.905222277386</v>
      </c>
      <c r="D131" s="39">
        <f>+D30</f>
        <v>10233.905222277386</v>
      </c>
      <c r="E131" s="39">
        <f t="shared" ref="E131:G131" si="111">+E30</f>
        <v>0</v>
      </c>
      <c r="F131" s="39">
        <f t="shared" si="111"/>
        <v>2.8695959629712595</v>
      </c>
      <c r="G131" s="39">
        <f t="shared" si="111"/>
        <v>0.49625899131737844</v>
      </c>
      <c r="H131" s="27"/>
      <c r="I131" s="27"/>
      <c r="J131" s="27"/>
      <c r="K131" s="39">
        <f t="shared" ref="K131:N131" si="112">+K30</f>
        <v>47.567802366494931</v>
      </c>
      <c r="L131" s="39">
        <f t="shared" si="112"/>
        <v>143.88875224422881</v>
      </c>
      <c r="M131" s="39">
        <f t="shared" si="112"/>
        <v>41.867802366494928</v>
      </c>
      <c r="N131" s="39">
        <f t="shared" si="112"/>
        <v>58.207130048992518</v>
      </c>
      <c r="O131" s="31"/>
      <c r="P131" s="26">
        <f>+C131+F131*PCG!$C$4+G131*PCG!$C$5+H131+I131+J131</f>
        <v>10453.530300764247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4242.40486920074</v>
      </c>
      <c r="D132" s="39">
        <f>+D52</f>
        <v>4242.40486920074</v>
      </c>
      <c r="E132" s="39">
        <f t="shared" ref="E132:G132" si="113">+E52</f>
        <v>0</v>
      </c>
      <c r="F132" s="39">
        <f t="shared" si="113"/>
        <v>26.109443205477213</v>
      </c>
      <c r="G132" s="39">
        <f t="shared" si="113"/>
        <v>0.35133445215555814</v>
      </c>
      <c r="H132" s="27"/>
      <c r="I132" s="27"/>
      <c r="J132" s="27"/>
      <c r="K132" s="39">
        <f t="shared" ref="K132:N132" si="114">+K52</f>
        <v>10.989999999999998</v>
      </c>
      <c r="L132" s="39">
        <f t="shared" si="114"/>
        <v>298.01000000000005</v>
      </c>
      <c r="M132" s="39">
        <f t="shared" si="114"/>
        <v>46.67</v>
      </c>
      <c r="N132" s="39">
        <f t="shared" si="114"/>
        <v>31.4</v>
      </c>
      <c r="O132" s="31"/>
      <c r="P132" s="26">
        <f>+C132+F132*PCG!$C$4+G132*PCG!$C$5+H132+I132+J132</f>
        <v>4999.8386160800264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1.91416853</v>
      </c>
      <c r="D134" s="26">
        <f>+D135+D136+D137</f>
        <v>1.91416853</v>
      </c>
      <c r="E134" s="26">
        <f t="shared" ref="E134:N134" si="117">+E135+E136+E137</f>
        <v>0</v>
      </c>
      <c r="F134" s="26">
        <f t="shared" si="117"/>
        <v>69.001189289999999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0.68</v>
      </c>
      <c r="L134" s="26">
        <f t="shared" si="117"/>
        <v>1.82</v>
      </c>
      <c r="M134" s="26">
        <f t="shared" si="117"/>
        <v>5.3100000000000005</v>
      </c>
      <c r="N134" s="26">
        <f t="shared" si="117"/>
        <v>0</v>
      </c>
      <c r="O134" s="31"/>
      <c r="P134" s="26">
        <f t="shared" ref="P134" si="118">+P135+P136+P137</f>
        <v>1726.9439007800001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16.41363119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2.2000000000000002</v>
      </c>
      <c r="N135" s="39">
        <f t="shared" si="122"/>
        <v>0</v>
      </c>
      <c r="O135" s="31"/>
      <c r="P135" s="26">
        <f>+C135+F135*PCG!$C$4+G135*PCG!$C$5+H135+I135+J135</f>
        <v>410.34077975000002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1.91416853</v>
      </c>
      <c r="D136" s="39">
        <f>+D79</f>
        <v>1.91416853</v>
      </c>
      <c r="E136" s="39">
        <f t="shared" ref="E136:G136" si="123">+E79</f>
        <v>0</v>
      </c>
      <c r="F136" s="39">
        <f t="shared" si="123"/>
        <v>52.587558100000003</v>
      </c>
      <c r="G136" s="39">
        <f t="shared" si="123"/>
        <v>0</v>
      </c>
      <c r="H136" s="27"/>
      <c r="I136" s="27"/>
      <c r="J136" s="27"/>
      <c r="K136" s="39">
        <f t="shared" ref="K136:N136" si="124">+K79</f>
        <v>0.68</v>
      </c>
      <c r="L136" s="39">
        <f t="shared" si="124"/>
        <v>1.82</v>
      </c>
      <c r="M136" s="39">
        <f t="shared" si="124"/>
        <v>3.11</v>
      </c>
      <c r="N136" s="39">
        <f t="shared" si="124"/>
        <v>0</v>
      </c>
      <c r="O136" s="31"/>
      <c r="P136" s="26">
        <f>+C136+F136*PCG!$C$4+G136*PCG!$C$5+H136+I136+J136</f>
        <v>1316.6031210300002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1236.593218</v>
      </c>
      <c r="D144" s="26">
        <f>+D145+D146</f>
        <v>1236.593218</v>
      </c>
      <c r="E144" s="26"/>
      <c r="F144" s="26">
        <f t="shared" ref="F144:N144" si="135">+F145+F146</f>
        <v>6.4629119999999998E-2</v>
      </c>
      <c r="G144" s="26">
        <f t="shared" si="135"/>
        <v>3.3240520000000003E-2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1.8904002246351888</v>
      </c>
      <c r="L144" s="26">
        <f t="shared" si="135"/>
        <v>18.236061156871219</v>
      </c>
      <c r="M144" s="26">
        <f t="shared" si="135"/>
        <v>0.70416008985407552</v>
      </c>
      <c r="N144" s="26">
        <f t="shared" si="135"/>
        <v>24.64</v>
      </c>
      <c r="O144" s="31"/>
      <c r="P144" s="26">
        <f t="shared" ref="P144" si="136">+P145+P146</f>
        <v>1248.1146209599999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568.83969999999999</v>
      </c>
      <c r="D145" s="39">
        <f>+D113</f>
        <v>568.83969999999999</v>
      </c>
      <c r="E145" s="39">
        <f t="shared" ref="E145:G145" si="139">+E113</f>
        <v>0</v>
      </c>
      <c r="F145" s="39">
        <f t="shared" si="139"/>
        <v>3.9779000000000004E-3</v>
      </c>
      <c r="G145" s="39">
        <f t="shared" si="139"/>
        <v>1.5911600000000001E-2</v>
      </c>
      <c r="H145" s="27"/>
      <c r="I145" s="27"/>
      <c r="J145" s="27"/>
      <c r="K145" s="39">
        <f t="shared" ref="K145:N145" si="140">+K113</f>
        <v>0.36040022463518862</v>
      </c>
      <c r="L145" s="39">
        <f t="shared" si="140"/>
        <v>1.8560611568712218</v>
      </c>
      <c r="M145" s="39">
        <f t="shared" si="140"/>
        <v>0.14416008985407547</v>
      </c>
      <c r="N145" s="39">
        <f t="shared" si="140"/>
        <v>3.37</v>
      </c>
      <c r="O145" s="31"/>
      <c r="P145" s="26">
        <f>+C145+F145*PCG!$C$4+G145*PCG!$C$5+H145+I145+J145</f>
        <v>573.68080429999998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667.75351799999999</v>
      </c>
      <c r="D146" s="39">
        <f t="shared" ref="D146:G147" si="141">+D114</f>
        <v>667.75351799999999</v>
      </c>
      <c r="E146" s="39">
        <f t="shared" si="141"/>
        <v>0</v>
      </c>
      <c r="F146" s="39">
        <f t="shared" si="141"/>
        <v>6.0651219999999999E-2</v>
      </c>
      <c r="G146" s="39">
        <f t="shared" si="141"/>
        <v>1.7328920000000001E-2</v>
      </c>
      <c r="H146" s="27"/>
      <c r="I146" s="27"/>
      <c r="J146" s="27"/>
      <c r="K146" s="39">
        <f t="shared" ref="K146:N146" si="142">+K114</f>
        <v>1.53</v>
      </c>
      <c r="L146" s="39">
        <f t="shared" si="142"/>
        <v>16.38</v>
      </c>
      <c r="M146" s="39">
        <f t="shared" si="142"/>
        <v>0.56000000000000005</v>
      </c>
      <c r="N146" s="39">
        <f t="shared" si="142"/>
        <v>21.27</v>
      </c>
      <c r="O146" s="31"/>
      <c r="P146" s="26">
        <f>+C146+F146*PCG!$C$4+G146*PCG!$C$5+H146+I146+J146</f>
        <v>674.43381665999993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14697.12731872</v>
      </c>
      <c r="D148" s="26">
        <f>+D116</f>
        <v>14697.12731872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14697.12731872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29889.254532232124</v>
      </c>
      <c r="D159" s="26">
        <f>+D160+D161+D162</f>
        <v>29889.254532232124</v>
      </c>
      <c r="E159" s="26">
        <f t="shared" ref="E159:N159" si="144">+E160+E161+E162</f>
        <v>0</v>
      </c>
      <c r="F159" s="26">
        <f t="shared" si="144"/>
        <v>100.31802119844846</v>
      </c>
      <c r="G159" s="26">
        <f t="shared" si="144"/>
        <v>1.1907103524729366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100.15780236649493</v>
      </c>
      <c r="L159" s="26">
        <f t="shared" si="144"/>
        <v>529.54875224422892</v>
      </c>
      <c r="M159" s="26">
        <f t="shared" si="144"/>
        <v>114.78780236649493</v>
      </c>
      <c r="N159" s="26">
        <f t="shared" si="144"/>
        <v>281.4571300489925</v>
      </c>
      <c r="O159" s="31"/>
      <c r="P159" s="26">
        <f t="shared" ref="P159" si="145">+P160+P161+P162</f>
        <v>32752.036747230271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29887.340363702126</v>
      </c>
      <c r="D160" s="26">
        <f>+D6</f>
        <v>29887.340363702126</v>
      </c>
      <c r="E160" s="26">
        <f t="shared" ref="E160:G160" si="148">+E6</f>
        <v>0</v>
      </c>
      <c r="F160" s="26">
        <f t="shared" si="148"/>
        <v>31.316831908448471</v>
      </c>
      <c r="G160" s="26">
        <f t="shared" si="148"/>
        <v>1.1907103524729366</v>
      </c>
      <c r="H160" s="27"/>
      <c r="I160" s="27"/>
      <c r="J160" s="27"/>
      <c r="K160" s="26">
        <f t="shared" ref="K160:N160" si="149">+K6</f>
        <v>99.477802366494927</v>
      </c>
      <c r="L160" s="26">
        <f t="shared" si="149"/>
        <v>527.72875224422887</v>
      </c>
      <c r="M160" s="26">
        <f t="shared" si="149"/>
        <v>109.47780236649493</v>
      </c>
      <c r="N160" s="26">
        <f t="shared" si="149"/>
        <v>281.4571300489925</v>
      </c>
      <c r="O160" s="31"/>
      <c r="P160" s="26">
        <f>+C160+F160*PCG!$C$4+G160*PCG!$C$5+H160+I160+J160</f>
        <v>31025.092846450272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1.91416853</v>
      </c>
      <c r="D161" s="26">
        <f>+D66</f>
        <v>1.91416853</v>
      </c>
      <c r="E161" s="26">
        <f t="shared" ref="E161:G161" si="150">+E66</f>
        <v>0</v>
      </c>
      <c r="F161" s="26">
        <f t="shared" si="150"/>
        <v>69.001189289999999</v>
      </c>
      <c r="G161" s="26">
        <f t="shared" si="150"/>
        <v>0</v>
      </c>
      <c r="H161" s="27"/>
      <c r="I161" s="27"/>
      <c r="J161" s="27"/>
      <c r="K161" s="26">
        <f t="shared" ref="K161:N161" si="151">+K66</f>
        <v>0.68</v>
      </c>
      <c r="L161" s="26">
        <f t="shared" si="151"/>
        <v>1.82</v>
      </c>
      <c r="M161" s="26">
        <f t="shared" si="151"/>
        <v>5.3100000000000005</v>
      </c>
      <c r="N161" s="26">
        <f t="shared" si="151"/>
        <v>0</v>
      </c>
      <c r="O161" s="31"/>
      <c r="P161" s="26">
        <f>+C161+F161*PCG!$C$4+G161*PCG!$C$5+H161+I161+J161</f>
        <v>1726.9439007800001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1236.593218</v>
      </c>
      <c r="D165" s="26">
        <f>+D166+D167</f>
        <v>1236.593218</v>
      </c>
      <c r="E165" s="26">
        <f t="shared" ref="E165:N165" si="154">+E166+E167</f>
        <v>0</v>
      </c>
      <c r="F165" s="26">
        <f t="shared" si="154"/>
        <v>6.4629119999999998E-2</v>
      </c>
      <c r="G165" s="26">
        <f t="shared" si="154"/>
        <v>3.3240520000000003E-2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1248.1146209599999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568.83969999999999</v>
      </c>
      <c r="D166" s="39">
        <f>+D113</f>
        <v>568.83969999999999</v>
      </c>
      <c r="E166" s="39">
        <f t="shared" ref="E166:G166" si="158">+E113</f>
        <v>0</v>
      </c>
      <c r="F166" s="39">
        <f t="shared" si="158"/>
        <v>3.9779000000000004E-3</v>
      </c>
      <c r="G166" s="39">
        <f t="shared" si="158"/>
        <v>1.5911600000000001E-2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573.68080429999998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667.75351799999999</v>
      </c>
      <c r="D167" s="39">
        <f t="shared" ref="D167:G168" si="159">+D114</f>
        <v>667.75351799999999</v>
      </c>
      <c r="E167" s="39">
        <f t="shared" si="159"/>
        <v>0</v>
      </c>
      <c r="F167" s="39">
        <f t="shared" si="159"/>
        <v>6.0651219999999999E-2</v>
      </c>
      <c r="G167" s="39">
        <f t="shared" si="159"/>
        <v>1.7328920000000001E-2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674.43381665999993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14697.12731872</v>
      </c>
      <c r="D169" s="26">
        <f>+D148</f>
        <v>14697.12731872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14697.12731872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61" priority="2" operator="lessThan">
      <formula>0</formula>
    </cfRule>
  </conditionalFormatting>
  <conditionalFormatting sqref="P2">
    <cfRule type="cellIs" dxfId="60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500-000000000000}"/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32198.766966483556</v>
      </c>
      <c r="D4" s="26">
        <f t="shared" ref="D4:N4" si="1">+D6+D66+D101</f>
        <v>32198.766966483556</v>
      </c>
      <c r="E4" s="26">
        <f t="shared" si="1"/>
        <v>0</v>
      </c>
      <c r="F4" s="26">
        <f t="shared" si="1"/>
        <v>96.654971963832068</v>
      </c>
      <c r="G4" s="26">
        <f t="shared" si="1"/>
        <v>1.2081774089061099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108.57764902369759</v>
      </c>
      <c r="L4" s="26">
        <f t="shared" si="1"/>
        <v>563.75641303950749</v>
      </c>
      <c r="M4" s="26">
        <f t="shared" si="1"/>
        <v>121.54955477037501</v>
      </c>
      <c r="N4" s="26">
        <f t="shared" si="1"/>
        <v>306.5</v>
      </c>
      <c r="O4" s="31"/>
      <c r="P4" s="26">
        <f t="shared" ref="P4" si="2">+P6+P66+P101</f>
        <v>34975.178133433386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31636.889029166676</v>
      </c>
      <c r="D5" s="32">
        <f>+'[6]Table 1.5 - Reference Approach'!$S$76</f>
        <v>31636.889029166676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31636.889029166676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32196.949377573557</v>
      </c>
      <c r="D6" s="26">
        <f t="shared" ref="D6:N6" si="5">+D7+D16+D30+D52+D59</f>
        <v>32196.949377573557</v>
      </c>
      <c r="E6" s="26">
        <f t="shared" si="5"/>
        <v>0</v>
      </c>
      <c r="F6" s="26">
        <f t="shared" si="5"/>
        <v>32.034816893832073</v>
      </c>
      <c r="G6" s="26">
        <f t="shared" si="5"/>
        <v>1.2081774089061099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105.90764902369759</v>
      </c>
      <c r="L6" s="26">
        <f t="shared" si="5"/>
        <v>538.40641303950747</v>
      </c>
      <c r="M6" s="26">
        <f t="shared" si="5"/>
        <v>115.94955477037502</v>
      </c>
      <c r="N6" s="26">
        <f t="shared" si="5"/>
        <v>306.5</v>
      </c>
      <c r="O6" s="31"/>
      <c r="P6" s="26">
        <f t="shared" ref="P6" si="6">+P7+P16+P30+P52+P59</f>
        <v>33357.856667773383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4341.4679509999996</v>
      </c>
      <c r="D7" s="26">
        <f t="shared" ref="D7:N7" si="9">+D8+D12+D13</f>
        <v>4341.4679509999996</v>
      </c>
      <c r="E7" s="26">
        <f t="shared" si="9"/>
        <v>0</v>
      </c>
      <c r="F7" s="26">
        <f t="shared" si="9"/>
        <v>7.5103820000000016E-2</v>
      </c>
      <c r="G7" s="26">
        <f t="shared" si="9"/>
        <v>3.4044906E-2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8.1999999999999993</v>
      </c>
      <c r="L7" s="26">
        <f t="shared" si="9"/>
        <v>3.5</v>
      </c>
      <c r="M7" s="26">
        <f t="shared" si="9"/>
        <v>0.11</v>
      </c>
      <c r="N7" s="26">
        <f t="shared" si="9"/>
        <v>41.77</v>
      </c>
      <c r="O7" s="31"/>
      <c r="P7" s="26">
        <f t="shared" ref="P7" si="10">+P8+P12+P13</f>
        <v>4353.4909284880005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1927.2610010000001</v>
      </c>
      <c r="D8" s="26">
        <f t="shared" ref="D8:G8" si="11">+D9+D10+D11</f>
        <v>1927.2610010000001</v>
      </c>
      <c r="E8" s="26">
        <f t="shared" si="11"/>
        <v>0</v>
      </c>
      <c r="F8" s="26">
        <f t="shared" si="11"/>
        <v>2.8184910000000004E-2</v>
      </c>
      <c r="G8" s="26">
        <f t="shared" si="11"/>
        <v>2.7388836999999999E-2</v>
      </c>
      <c r="H8" s="26"/>
      <c r="I8" s="26"/>
      <c r="J8" s="26"/>
      <c r="K8" s="26">
        <f t="shared" ref="K8:N8" si="12">+K9+K10+K11</f>
        <v>5.74</v>
      </c>
      <c r="L8" s="26">
        <f t="shared" si="12"/>
        <v>2.64</v>
      </c>
      <c r="M8" s="26">
        <f t="shared" si="12"/>
        <v>0.03</v>
      </c>
      <c r="N8" s="26">
        <f t="shared" si="12"/>
        <v>11.69</v>
      </c>
      <c r="O8" s="31"/>
      <c r="P8" s="26">
        <f t="shared" ref="P8" si="13">+P9+P10+P11</f>
        <v>1936.1274971760001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1927.2610010000001</v>
      </c>
      <c r="D9" s="32">
        <f>+'[3]1993'!C8</f>
        <v>1927.2610010000001</v>
      </c>
      <c r="E9" s="32">
        <v>0</v>
      </c>
      <c r="F9" s="32">
        <f>+'[3]1993'!D8</f>
        <v>2.8184910000000004E-2</v>
      </c>
      <c r="G9" s="32">
        <f>+'[3]1993'!E8</f>
        <v>2.7388836999999999E-2</v>
      </c>
      <c r="H9" s="27"/>
      <c r="I9" s="27"/>
      <c r="J9" s="27"/>
      <c r="K9" s="32">
        <f>+'[3]1993'!F8</f>
        <v>5.74</v>
      </c>
      <c r="L9" s="32">
        <f>+'[3]1993'!G8</f>
        <v>2.64</v>
      </c>
      <c r="M9" s="32">
        <f>+'[3]1993'!H8</f>
        <v>0.03</v>
      </c>
      <c r="N9" s="32">
        <f>+'[3]1993'!I8</f>
        <v>11.69</v>
      </c>
      <c r="O9" s="31"/>
      <c r="P9" s="26">
        <f>+C9+F9*PCG!$C$4+G9*PCG!$C$5+H9+I9+J9</f>
        <v>1936.1274971760001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+'[3]1993'!F9</f>
        <v>0</v>
      </c>
      <c r="L10" s="32">
        <f>+'[3]1993'!G9</f>
        <v>0</v>
      </c>
      <c r="M10" s="32">
        <f>+'[3]1993'!H9</f>
        <v>0</v>
      </c>
      <c r="N10" s="32">
        <f>+'[3]1993'!I9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+'[3]1993'!F10</f>
        <v>0</v>
      </c>
      <c r="L11" s="32">
        <f>+'[3]1993'!G10</f>
        <v>0</v>
      </c>
      <c r="M11" s="32">
        <f>+'[3]1993'!H10</f>
        <v>0</v>
      </c>
      <c r="N11" s="32">
        <f>+'[3]1993'!I10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1928.0276229999999</v>
      </c>
      <c r="D12" s="32">
        <f>+'[3]1993'!C11</f>
        <v>1928.0276229999999</v>
      </c>
      <c r="E12" s="32">
        <v>0</v>
      </c>
      <c r="F12" s="32">
        <f>+'[3]1993'!D11</f>
        <v>4.4850500000000001E-2</v>
      </c>
      <c r="G12" s="32">
        <f>+'[3]1993'!E11</f>
        <v>6.448802E-3</v>
      </c>
      <c r="H12" s="27"/>
      <c r="I12" s="27"/>
      <c r="J12" s="27"/>
      <c r="K12" s="32">
        <f>+'[3]1993'!F11</f>
        <v>2.46</v>
      </c>
      <c r="L12" s="32">
        <f>+'[3]1993'!G11</f>
        <v>0.86</v>
      </c>
      <c r="M12" s="32">
        <f>+'[3]1993'!H11</f>
        <v>0.08</v>
      </c>
      <c r="N12" s="32">
        <f>+'[3]1993'!I11</f>
        <v>29.49</v>
      </c>
      <c r="O12" s="31"/>
      <c r="P12" s="26">
        <f>+C12+F12*PCG!$C$4+G12*PCG!$C$5+H12+I12+J12</f>
        <v>1931.0706284959999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486.179327</v>
      </c>
      <c r="D13" s="26">
        <f t="shared" ref="D13:N13" si="14">+D14+D15</f>
        <v>486.179327</v>
      </c>
      <c r="E13" s="26">
        <f t="shared" si="14"/>
        <v>0</v>
      </c>
      <c r="F13" s="26">
        <f t="shared" si="14"/>
        <v>2.0684099999999997E-3</v>
      </c>
      <c r="G13" s="26">
        <f t="shared" si="14"/>
        <v>2.0726700000000002E-4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0.59</v>
      </c>
      <c r="O13" s="31"/>
      <c r="P13" s="26">
        <f t="shared" ref="P13" si="15">+P14+P15</f>
        <v>486.29280281600001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486.179327</v>
      </c>
      <c r="D14" s="32">
        <f>+'[3]1993'!C13</f>
        <v>486.179327</v>
      </c>
      <c r="E14" s="32">
        <v>0</v>
      </c>
      <c r="F14" s="32">
        <f>+'[3]1993'!D13</f>
        <v>2.0684099999999997E-3</v>
      </c>
      <c r="G14" s="32">
        <f>+'[3]1993'!E13</f>
        <v>2.0726700000000002E-4</v>
      </c>
      <c r="H14" s="27"/>
      <c r="I14" s="27"/>
      <c r="J14" s="27"/>
      <c r="K14" s="32">
        <f>+'[3]1993'!F13</f>
        <v>0</v>
      </c>
      <c r="L14" s="32">
        <f>+'[3]1993'!G13</f>
        <v>0</v>
      </c>
      <c r="M14" s="32">
        <f>+'[3]1993'!H13</f>
        <v>0</v>
      </c>
      <c r="N14" s="32">
        <f>+'[3]1993'!I13</f>
        <v>0.59</v>
      </c>
      <c r="O14" s="31"/>
      <c r="P14" s="26">
        <f>+C14+F14*PCG!$C$4+G14*PCG!$C$5+H14+I14+J14</f>
        <v>486.29280281600001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+'[3]1993'!C14</f>
        <v>0</v>
      </c>
      <c r="E15" s="32">
        <v>0</v>
      </c>
      <c r="F15" s="32">
        <f>+'[3]1993'!D14</f>
        <v>0</v>
      </c>
      <c r="G15" s="32">
        <f>+'[3]1993'!E14</f>
        <v>0</v>
      </c>
      <c r="H15" s="27"/>
      <c r="I15" s="27"/>
      <c r="J15" s="27"/>
      <c r="K15" s="32">
        <f>+'[3]1993'!F14</f>
        <v>0</v>
      </c>
      <c r="L15" s="32">
        <f>+'[3]1993'!G14</f>
        <v>0</v>
      </c>
      <c r="M15" s="32">
        <f>+'[3]1993'!H14</f>
        <v>0</v>
      </c>
      <c r="N15" s="32">
        <f>+'[3]1993'!I14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12137.923572139998</v>
      </c>
      <c r="D16" s="26">
        <f t="shared" ref="D16:N16" si="16">+D17+D18+D19+D20+D21+D22+D23+D24+D25+D26+D27+D28+D29</f>
        <v>12137.923572139998</v>
      </c>
      <c r="E16" s="26">
        <f t="shared" si="16"/>
        <v>0</v>
      </c>
      <c r="F16" s="26">
        <f t="shared" si="16"/>
        <v>1.7632359100000001</v>
      </c>
      <c r="G16" s="26">
        <f t="shared" si="16"/>
        <v>0.25890066099999998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36.160000000000004</v>
      </c>
      <c r="L16" s="26">
        <f t="shared" si="16"/>
        <v>65.790000000000006</v>
      </c>
      <c r="M16" s="26">
        <f t="shared" si="16"/>
        <v>15.709999999999999</v>
      </c>
      <c r="N16" s="26">
        <f t="shared" si="16"/>
        <v>165.58999999999997</v>
      </c>
      <c r="O16" s="31"/>
      <c r="P16" s="26">
        <f t="shared" ref="P16" si="17">+P17+P18+P19+P20+P21+P22+P23+P24+P25+P26+P27+P28+P29</f>
        <v>12259.156866868001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1944.3851610000002</v>
      </c>
      <c r="D17" s="32">
        <f>+'[3]1993'!C16</f>
        <v>1944.3851610000002</v>
      </c>
      <c r="E17" s="32">
        <v>0</v>
      </c>
      <c r="F17" s="32">
        <f>+'[3]1993'!D16</f>
        <v>9.0834020000000001E-2</v>
      </c>
      <c r="G17" s="32">
        <f>+'[3]1993'!E16</f>
        <v>1.3475223E-2</v>
      </c>
      <c r="H17" s="27"/>
      <c r="I17" s="27"/>
      <c r="J17" s="27"/>
      <c r="K17" s="32">
        <f>+'[3]1993'!F16</f>
        <v>3.7</v>
      </c>
      <c r="L17" s="32">
        <f>+'[3]1993'!G16</f>
        <v>7.77</v>
      </c>
      <c r="M17" s="32">
        <f>+'[3]1993'!H16</f>
        <v>0.82</v>
      </c>
      <c r="N17" s="32">
        <f>+'[3]1993'!I16</f>
        <v>5.89</v>
      </c>
      <c r="O17" s="31"/>
      <c r="P17" s="26">
        <f>+C17+F17*PCG!$C$4+G17*PCG!$C$5+H17+I17+J17</f>
        <v>1950.6716279540003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+'[3]1993'!F17</f>
        <v>0</v>
      </c>
      <c r="L18" s="32">
        <f>+'[3]1993'!G17</f>
        <v>0</v>
      </c>
      <c r="M18" s="32">
        <f>+'[3]1993'!H17</f>
        <v>0</v>
      </c>
      <c r="N18" s="32">
        <f>+'[3]1993'!I17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170.36751000000001</v>
      </c>
      <c r="D19" s="34">
        <f>+'[3]1993'!C18</f>
        <v>170.36751000000001</v>
      </c>
      <c r="E19" s="34">
        <v>0</v>
      </c>
      <c r="F19" s="34">
        <f>+'[3]1993'!D18</f>
        <v>3.8153200000000001E-3</v>
      </c>
      <c r="G19" s="34">
        <f>+'[3]1993'!E18</f>
        <v>5.2558899999999992E-4</v>
      </c>
      <c r="H19" s="27"/>
      <c r="I19" s="27"/>
      <c r="J19" s="27"/>
      <c r="K19" s="32">
        <f>+'[3]1993'!F18</f>
        <v>0.21</v>
      </c>
      <c r="L19" s="32">
        <f>+'[3]1993'!G18</f>
        <v>0.08</v>
      </c>
      <c r="M19" s="32">
        <f>+'[3]1993'!H18</f>
        <v>0.06</v>
      </c>
      <c r="N19" s="32">
        <f>+'[3]1993'!I18</f>
        <v>1.95</v>
      </c>
      <c r="O19" s="31"/>
      <c r="P19" s="26">
        <f>+C19+F19*PCG!$C$4+G19*PCG!$C$5+H19+I19+J19</f>
        <v>170.61951852200002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706.53860499999985</v>
      </c>
      <c r="D20" s="34">
        <f>+'[3]1993'!C19</f>
        <v>706.53860499999985</v>
      </c>
      <c r="E20" s="34">
        <v>0</v>
      </c>
      <c r="F20" s="34">
        <f>+'[3]1993'!D19</f>
        <v>0.75365021999999993</v>
      </c>
      <c r="G20" s="34">
        <f>+'[3]1993'!E19</f>
        <v>0.10230300099999999</v>
      </c>
      <c r="H20" s="27"/>
      <c r="I20" s="27"/>
      <c r="J20" s="27"/>
      <c r="K20" s="32">
        <f>+'[3]1993'!F19</f>
        <v>2.93</v>
      </c>
      <c r="L20" s="32">
        <f>+'[3]1993'!G19</f>
        <v>14.08</v>
      </c>
      <c r="M20" s="32">
        <f>+'[3]1993'!H19</f>
        <v>7.29</v>
      </c>
      <c r="N20" s="32">
        <f>+'[3]1993'!I19</f>
        <v>23.93</v>
      </c>
      <c r="O20" s="31"/>
      <c r="P20" s="26">
        <f>+C20+F20*PCG!$C$4+G20*PCG!$C$5+H20+I20+J20</f>
        <v>755.8661547979998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1966.6442360000003</v>
      </c>
      <c r="D21" s="34">
        <f>+'[3]1993'!C20</f>
        <v>1966.6442360000003</v>
      </c>
      <c r="E21" s="34">
        <v>0</v>
      </c>
      <c r="F21" s="34">
        <f>+'[3]1993'!D20</f>
        <v>0.21618135000000005</v>
      </c>
      <c r="G21" s="34">
        <f>+'[3]1993'!E20</f>
        <v>3.2288770000000001E-2</v>
      </c>
      <c r="H21" s="27"/>
      <c r="I21" s="27"/>
      <c r="J21" s="27"/>
      <c r="K21" s="32">
        <f>+'[3]1993'!F20</f>
        <v>3.61</v>
      </c>
      <c r="L21" s="32">
        <f>+'[3]1993'!G20</f>
        <v>19.43</v>
      </c>
      <c r="M21" s="32">
        <f>+'[3]1993'!H20</f>
        <v>1.93</v>
      </c>
      <c r="N21" s="32">
        <f>+'[3]1993'!I20</f>
        <v>6.17</v>
      </c>
      <c r="O21" s="31"/>
      <c r="P21" s="26">
        <f>+C21+F21*PCG!$C$4+G21*PCG!$C$5+H21+I21+J21</f>
        <v>1981.6708232100002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696.74985900000001</v>
      </c>
      <c r="D22" s="34">
        <f>+'[3]1993'!C21</f>
        <v>696.74985900000001</v>
      </c>
      <c r="E22" s="34">
        <v>0</v>
      </c>
      <c r="F22" s="34">
        <f>+'[3]1993'!D21</f>
        <v>6.9060150000000015E-2</v>
      </c>
      <c r="G22" s="34">
        <f>+'[3]1993'!E21</f>
        <v>1.0476930000000001E-2</v>
      </c>
      <c r="H22" s="27"/>
      <c r="I22" s="27"/>
      <c r="J22" s="27"/>
      <c r="K22" s="32">
        <f>+'[3]1993'!F21</f>
        <v>1.32</v>
      </c>
      <c r="L22" s="32">
        <f>+'[3]1993'!G21</f>
        <v>6.24</v>
      </c>
      <c r="M22" s="32">
        <f>+'[3]1993'!H21</f>
        <v>0.6</v>
      </c>
      <c r="N22" s="32">
        <f>+'[3]1993'!I21</f>
        <v>3.44</v>
      </c>
      <c r="O22" s="31"/>
      <c r="P22" s="26">
        <f>+C22+F22*PCG!$C$4+G22*PCG!$C$5+H22+I22+J22</f>
        <v>701.59848789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+'[3]1993'!F22</f>
        <v>0</v>
      </c>
      <c r="L23" s="32">
        <f>+'[3]1993'!G22</f>
        <v>0</v>
      </c>
      <c r="M23" s="32">
        <f>+'[3]1993'!H22</f>
        <v>0</v>
      </c>
      <c r="N23" s="32">
        <f>+'[3]1993'!I22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+'[3]1993'!F23</f>
        <v>0</v>
      </c>
      <c r="L24" s="32">
        <f>+'[3]1993'!G23</f>
        <v>0</v>
      </c>
      <c r="M24" s="32">
        <f>+'[3]1993'!H23</f>
        <v>0</v>
      </c>
      <c r="N24" s="32">
        <f>+'[3]1993'!I23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3749.7664410000002</v>
      </c>
      <c r="D25" s="34">
        <f>+'[3]1993'!C24</f>
        <v>3749.7664410000002</v>
      </c>
      <c r="E25" s="34">
        <v>0</v>
      </c>
      <c r="F25" s="34">
        <f>+'[3]1993'!D24</f>
        <v>0.17760308999999996</v>
      </c>
      <c r="G25" s="34">
        <f>+'[3]1993'!E24</f>
        <v>3.3151550999999994E-2</v>
      </c>
      <c r="H25" s="27"/>
      <c r="I25" s="27"/>
      <c r="J25" s="27"/>
      <c r="K25" s="32">
        <f>+'[3]1993'!F24</f>
        <v>11.65</v>
      </c>
      <c r="L25" s="32">
        <f>+'[3]1993'!G24</f>
        <v>5.89</v>
      </c>
      <c r="M25" s="32">
        <f>+'[3]1993'!H24</f>
        <v>0.92</v>
      </c>
      <c r="N25" s="32">
        <f>+'[3]1993'!I24</f>
        <v>79.3</v>
      </c>
      <c r="O25" s="31"/>
      <c r="P25" s="26">
        <f>+C25+F25*PCG!$C$4+G25*PCG!$C$5+H25+I25+J25</f>
        <v>3764.0856804479999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+'[3]1993'!F25</f>
        <v>0</v>
      </c>
      <c r="L26" s="32">
        <f>+'[3]1993'!G25</f>
        <v>0</v>
      </c>
      <c r="M26" s="32">
        <f>+'[3]1993'!H25</f>
        <v>0</v>
      </c>
      <c r="N26" s="32">
        <f>+'[3]1993'!I25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+'[3]1993'!F26</f>
        <v>0</v>
      </c>
      <c r="L27" s="32">
        <f>+'[3]1993'!G26</f>
        <v>0</v>
      </c>
      <c r="M27" s="32">
        <f>+'[3]1993'!H26</f>
        <v>0</v>
      </c>
      <c r="N27" s="32">
        <f>+'[3]1993'!I26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+'[3]1993'!F27</f>
        <v>0</v>
      </c>
      <c r="L28" s="32">
        <f>+'[3]1993'!G27</f>
        <v>0</v>
      </c>
      <c r="M28" s="32">
        <f>+'[3]1993'!H27</f>
        <v>0</v>
      </c>
      <c r="N28" s="32">
        <f>+'[3]1993'!I27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2903.4717601399993</v>
      </c>
      <c r="D29" s="32">
        <f>+'[3]1993'!C28</f>
        <v>2903.4717601399993</v>
      </c>
      <c r="E29" s="32">
        <v>0</v>
      </c>
      <c r="F29" s="32">
        <f>+'[3]1993'!D28</f>
        <v>0.45209175999999995</v>
      </c>
      <c r="G29" s="32">
        <f>+'[3]1993'!E28</f>
        <v>6.6679596999999993E-2</v>
      </c>
      <c r="H29" s="27"/>
      <c r="I29" s="27"/>
      <c r="J29" s="27"/>
      <c r="K29" s="32">
        <f>+'[3]1993'!F28</f>
        <v>12.74</v>
      </c>
      <c r="L29" s="32">
        <f>+'[3]1993'!G28</f>
        <v>12.3</v>
      </c>
      <c r="M29" s="32">
        <f>+'[3]1993'!H28</f>
        <v>4.09</v>
      </c>
      <c r="N29" s="32">
        <f>+'[3]1993'!I28</f>
        <v>44.91</v>
      </c>
      <c r="O29" s="31"/>
      <c r="P29" s="26">
        <f>+C29+F29*PCG!$C$4+G29*PCG!$C$5+H29+I29+J29</f>
        <v>2934.6445740459994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11357.304261032645</v>
      </c>
      <c r="D30" s="26">
        <f t="shared" ref="D30:N30" si="20">+D31+D34+D45+D46+D49</f>
        <v>11357.304261032645</v>
      </c>
      <c r="E30" s="26">
        <f t="shared" si="20"/>
        <v>0</v>
      </c>
      <c r="F30" s="26">
        <f t="shared" si="20"/>
        <v>3.0678318464115892</v>
      </c>
      <c r="G30" s="26">
        <f t="shared" si="20"/>
        <v>0.54790491066876812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51.257649023697581</v>
      </c>
      <c r="L30" s="26">
        <f t="shared" si="20"/>
        <v>158.42641303950742</v>
      </c>
      <c r="M30" s="26">
        <f t="shared" si="20"/>
        <v>51.419554770375008</v>
      </c>
      <c r="N30" s="26">
        <f t="shared" si="20"/>
        <v>67.790000000000006</v>
      </c>
      <c r="O30" s="31"/>
      <c r="P30" s="26">
        <f t="shared" ref="P30" si="21">+P31+P34+P45+P46+P49</f>
        <v>11597.275720572228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576.96618100000001</v>
      </c>
      <c r="D31" s="26">
        <f t="shared" ref="D31:N31" si="24">+D33</f>
        <v>576.96618100000001</v>
      </c>
      <c r="E31" s="26">
        <f t="shared" si="24"/>
        <v>0</v>
      </c>
      <c r="F31" s="26">
        <f t="shared" si="24"/>
        <v>4.0386349999999996E-3</v>
      </c>
      <c r="G31" s="26">
        <f t="shared" si="24"/>
        <v>1.6154539999999998E-2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1.85</v>
      </c>
      <c r="L31" s="26">
        <f t="shared" si="24"/>
        <v>7.07</v>
      </c>
      <c r="M31" s="26">
        <f t="shared" si="24"/>
        <v>0.25</v>
      </c>
      <c r="N31" s="26">
        <f t="shared" si="24"/>
        <v>3.38</v>
      </c>
      <c r="O31" s="31"/>
      <c r="P31" s="26">
        <f t="shared" ref="P31" si="25">+P33</f>
        <v>581.88119979500004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576.96618100000001</v>
      </c>
      <c r="D33" s="32">
        <f>+'[3]1993'!C32</f>
        <v>576.96618100000001</v>
      </c>
      <c r="E33" s="32">
        <v>0</v>
      </c>
      <c r="F33" s="32">
        <f>+'[3]1993'!D32</f>
        <v>4.0386349999999996E-3</v>
      </c>
      <c r="G33" s="32">
        <f>+'[3]1993'!E32</f>
        <v>1.6154539999999998E-2</v>
      </c>
      <c r="H33" s="27"/>
      <c r="I33" s="27"/>
      <c r="J33" s="27"/>
      <c r="K33" s="32">
        <f>+'[3]1993'!F32</f>
        <v>1.85</v>
      </c>
      <c r="L33" s="32">
        <f>+'[3]1993'!G32</f>
        <v>7.07</v>
      </c>
      <c r="M33" s="32">
        <f>+'[3]1993'!H32</f>
        <v>0.25</v>
      </c>
      <c r="N33" s="32">
        <f>+'[3]1993'!I32</f>
        <v>3.38</v>
      </c>
      <c r="O33" s="31"/>
      <c r="P33" s="26">
        <f>+C33+F33*PCG!$C$4+G33*PCG!$C$5+H33+I33+J33</f>
        <v>581.88119979500004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9222.0242750377347</v>
      </c>
      <c r="D34" s="26">
        <f t="shared" ref="D34:G34" si="26">+D35+D38+D41+D42+D43+D44</f>
        <v>9222.0242750377347</v>
      </c>
      <c r="E34" s="26">
        <f t="shared" si="26"/>
        <v>0</v>
      </c>
      <c r="F34" s="26">
        <f t="shared" si="26"/>
        <v>2.5293365132692016</v>
      </c>
      <c r="G34" s="26">
        <f t="shared" si="26"/>
        <v>0.45514621178434406</v>
      </c>
      <c r="H34" s="26"/>
      <c r="I34" s="26"/>
      <c r="J34" s="26"/>
      <c r="K34" s="26">
        <f t="shared" ref="K34:N34" si="27">+K35+K38+K41+K42+K43+K44</f>
        <v>18.647649023697582</v>
      </c>
      <c r="L34" s="26">
        <f t="shared" si="27"/>
        <v>148.37641303950744</v>
      </c>
      <c r="M34" s="26">
        <f t="shared" si="27"/>
        <v>50.039554770375005</v>
      </c>
      <c r="N34" s="26">
        <f t="shared" si="27"/>
        <v>49.95</v>
      </c>
      <c r="O34" s="31"/>
      <c r="P34" s="26">
        <f t="shared" ref="P34" si="28">+P35+P38+P41+P42+P43+P44</f>
        <v>9420.8912589811989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2962.8698770110395</v>
      </c>
      <c r="D35" s="26">
        <f t="shared" ref="D35:G35" si="29">+D36+D37</f>
        <v>2962.8698770110395</v>
      </c>
      <c r="E35" s="26">
        <f t="shared" si="29"/>
        <v>0</v>
      </c>
      <c r="F35" s="26">
        <f t="shared" si="29"/>
        <v>1.0128980285895421</v>
      </c>
      <c r="G35" s="26">
        <f t="shared" si="29"/>
        <v>0.14287948555122443</v>
      </c>
      <c r="H35" s="26"/>
      <c r="I35" s="26"/>
      <c r="J35" s="26"/>
      <c r="K35" s="26">
        <f t="shared" ref="K35:N35" si="30">+K36+K37</f>
        <v>16.977649023697584</v>
      </c>
      <c r="L35" s="26">
        <f t="shared" si="30"/>
        <v>141.77641303950745</v>
      </c>
      <c r="M35" s="26">
        <f t="shared" si="30"/>
        <v>21.039554770375002</v>
      </c>
      <c r="N35" s="26">
        <f t="shared" si="30"/>
        <v>33.880000000000003</v>
      </c>
      <c r="O35" s="31"/>
      <c r="P35" s="26">
        <f t="shared" ref="P35" si="31">+P36+P37</f>
        <v>3030.7704144200429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0</v>
      </c>
      <c r="D36" s="32">
        <f>+'[3]1993'!C35</f>
        <v>0</v>
      </c>
      <c r="E36" s="32">
        <v>0</v>
      </c>
      <c r="F36" s="32">
        <f>+'[3]1993'!D35</f>
        <v>0</v>
      </c>
      <c r="G36" s="32">
        <f>+'[3]1993'!E35</f>
        <v>0</v>
      </c>
      <c r="H36" s="27"/>
      <c r="I36" s="27"/>
      <c r="J36" s="27"/>
      <c r="K36" s="32">
        <f>+'[3]1993'!F35</f>
        <v>16.977649023697584</v>
      </c>
      <c r="L36" s="32">
        <f>+'[3]1993'!G35</f>
        <v>141.77641303950745</v>
      </c>
      <c r="M36" s="32">
        <f>+'[3]1993'!H35</f>
        <v>21.039554770375002</v>
      </c>
      <c r="N36" s="32">
        <f>+'[3]1993'!I35</f>
        <v>33.880000000000003</v>
      </c>
      <c r="O36" s="31"/>
      <c r="P36" s="26">
        <f>+C36+F36*PCG!$C$4+G36*PCG!$C$5+H36+I36+J36</f>
        <v>0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2962.8698770110395</v>
      </c>
      <c r="D37" s="32">
        <f>+'[3]1993'!C36</f>
        <v>2962.8698770110395</v>
      </c>
      <c r="E37" s="32">
        <v>0</v>
      </c>
      <c r="F37" s="32">
        <f>+'[3]1993'!D36</f>
        <v>1.0128980285895421</v>
      </c>
      <c r="G37" s="32">
        <f>+'[3]1993'!E36</f>
        <v>0.14287948555122443</v>
      </c>
      <c r="H37" s="27"/>
      <c r="I37" s="27"/>
      <c r="J37" s="27"/>
      <c r="K37" s="32">
        <f>+'[3]1993'!F36</f>
        <v>0</v>
      </c>
      <c r="L37" s="32">
        <f>+'[3]1993'!G36</f>
        <v>0</v>
      </c>
      <c r="M37" s="32">
        <f>+'[3]1993'!H36</f>
        <v>0</v>
      </c>
      <c r="N37" s="32">
        <f>+'[3]1993'!I36</f>
        <v>0</v>
      </c>
      <c r="O37" s="31"/>
      <c r="P37" s="26">
        <f>+C37+F37*PCG!$C$4+G37*PCG!$C$5+H37+I37+J37</f>
        <v>3030.7704144200429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2276.2771763424848</v>
      </c>
      <c r="D38" s="26">
        <f t="shared" ref="D38:G38" si="32">+D39+D40</f>
        <v>2276.2771763424848</v>
      </c>
      <c r="E38" s="26">
        <f t="shared" si="32"/>
        <v>0</v>
      </c>
      <c r="F38" s="26">
        <f t="shared" si="32"/>
        <v>0.78189040921856678</v>
      </c>
      <c r="G38" s="26">
        <f t="shared" si="32"/>
        <v>0.10971309194306658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2328.5189379719827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0</v>
      </c>
      <c r="D39" s="32">
        <f>+'[3]1993'!C38</f>
        <v>0</v>
      </c>
      <c r="E39" s="32">
        <v>0</v>
      </c>
      <c r="F39" s="32">
        <f>+'[3]1993'!D38</f>
        <v>0</v>
      </c>
      <c r="G39" s="32">
        <f>+'[3]1993'!E38</f>
        <v>0</v>
      </c>
      <c r="H39" s="27"/>
      <c r="I39" s="27"/>
      <c r="J39" s="27"/>
      <c r="K39" s="32">
        <f>+'[3]1993'!F38</f>
        <v>0</v>
      </c>
      <c r="L39" s="32">
        <f>+'[3]1993'!G38</f>
        <v>0</v>
      </c>
      <c r="M39" s="32">
        <f>+'[3]1993'!H38</f>
        <v>0</v>
      </c>
      <c r="N39" s="32">
        <f>+'[3]1993'!I38</f>
        <v>0</v>
      </c>
      <c r="O39" s="31"/>
      <c r="P39" s="26">
        <f>+C39+F39*PCG!$C$4+G39*PCG!$C$5+H39+I39+J39</f>
        <v>0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2276.2771763424848</v>
      </c>
      <c r="D40" s="32">
        <f>+'[3]1993'!C39</f>
        <v>2276.2771763424848</v>
      </c>
      <c r="E40" s="32">
        <v>0</v>
      </c>
      <c r="F40" s="32">
        <f>+'[3]1993'!D39</f>
        <v>0.78189040921856678</v>
      </c>
      <c r="G40" s="32">
        <f>+'[3]1993'!E39</f>
        <v>0.10971309194306658</v>
      </c>
      <c r="H40" s="27"/>
      <c r="I40" s="27"/>
      <c r="J40" s="27"/>
      <c r="K40" s="32">
        <f>+'[3]1993'!F39</f>
        <v>0</v>
      </c>
      <c r="L40" s="32">
        <f>+'[3]1993'!G39</f>
        <v>0</v>
      </c>
      <c r="M40" s="32">
        <f>+'[3]1993'!H39</f>
        <v>0</v>
      </c>
      <c r="N40" s="32">
        <f>+'[3]1993'!I39</f>
        <v>0</v>
      </c>
      <c r="O40" s="31"/>
      <c r="P40" s="26">
        <f>+C40+F40*PCG!$C$4+G40*PCG!$C$5+H40+I40+J40</f>
        <v>2328.5189379719827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3951.5497106503831</v>
      </c>
      <c r="D41" s="32">
        <f>+'[3]1993'!C40</f>
        <v>3951.5497106503831</v>
      </c>
      <c r="E41" s="32">
        <v>0</v>
      </c>
      <c r="F41" s="32">
        <f>+'[3]1993'!D40</f>
        <v>0.73283026100324977</v>
      </c>
      <c r="G41" s="32">
        <f>+'[3]1993'!E40</f>
        <v>0.19997691260328812</v>
      </c>
      <c r="H41" s="27"/>
      <c r="I41" s="27"/>
      <c r="J41" s="27"/>
      <c r="K41" s="32">
        <f>+'[3]1993'!F40</f>
        <v>1.67</v>
      </c>
      <c r="L41" s="32">
        <f>+'[3]1993'!G40</f>
        <v>6.6</v>
      </c>
      <c r="M41" s="32">
        <f>+'[3]1993'!H40</f>
        <v>29</v>
      </c>
      <c r="N41" s="32">
        <f>+'[3]1993'!I40</f>
        <v>16.07</v>
      </c>
      <c r="O41" s="31"/>
      <c r="P41" s="26">
        <f>+C41+F41*PCG!$C$4+G41*PCG!$C$5+H41+I41+J41</f>
        <v>4029.4635871312444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31.327511033827079</v>
      </c>
      <c r="D42" s="32">
        <f>+'[3]1993'!C41</f>
        <v>31.327511033827079</v>
      </c>
      <c r="E42" s="32">
        <v>0</v>
      </c>
      <c r="F42" s="32">
        <f>+'[3]1993'!D41</f>
        <v>1.7178144578433316E-3</v>
      </c>
      <c r="G42" s="32">
        <f>+'[3]1993'!E41</f>
        <v>2.5767216867649979E-3</v>
      </c>
      <c r="H42" s="27"/>
      <c r="I42" s="27"/>
      <c r="J42" s="27"/>
      <c r="K42" s="32">
        <f>+'[3]1993'!F41</f>
        <v>0</v>
      </c>
      <c r="L42" s="32">
        <f>+'[3]1993'!G41</f>
        <v>0</v>
      </c>
      <c r="M42" s="32">
        <f>+'[3]1993'!H41</f>
        <v>0</v>
      </c>
      <c r="N42" s="32">
        <f>+'[3]1993'!I41</f>
        <v>0</v>
      </c>
      <c r="O42" s="31"/>
      <c r="P42" s="26">
        <f>+C42+F42*PCG!$C$4+G42*PCG!$C$5+H42+I42+J42</f>
        <v>32.138319457929128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+'[3]1993'!C43</f>
        <v>0</v>
      </c>
      <c r="E44" s="32">
        <v>0</v>
      </c>
      <c r="F44" s="27"/>
      <c r="G44" s="27"/>
      <c r="H44" s="27"/>
      <c r="I44" s="27"/>
      <c r="J44" s="27"/>
      <c r="K44" s="32">
        <f>+'[3]1993'!F43</f>
        <v>0</v>
      </c>
      <c r="L44" s="32">
        <f>+'[3]1993'!G43</f>
        <v>0</v>
      </c>
      <c r="M44" s="32">
        <f>+'[3]1993'!H43</f>
        <v>0</v>
      </c>
      <c r="N44" s="32">
        <f>+'[3]1993'!I43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51.283127999999998</v>
      </c>
      <c r="D45" s="32">
        <f>+'[3]1993'!C44</f>
        <v>51.283127999999998</v>
      </c>
      <c r="E45" s="32">
        <v>0</v>
      </c>
      <c r="F45" s="32">
        <f>+'[3]1993'!D44</f>
        <v>2.8721320000000003E-3</v>
      </c>
      <c r="G45" s="32">
        <f>+'[3]1993'!E44</f>
        <v>1.9793488000000001E-2</v>
      </c>
      <c r="H45" s="27"/>
      <c r="I45" s="27"/>
      <c r="J45" s="27"/>
      <c r="K45" s="32">
        <f>+'[3]1993'!F44</f>
        <v>0.84</v>
      </c>
      <c r="L45" s="32">
        <f>+'[3]1993'!G44</f>
        <v>0.17</v>
      </c>
      <c r="M45" s="32">
        <f>+'[3]1993'!H44</f>
        <v>7.0000000000000007E-2</v>
      </c>
      <c r="N45" s="32">
        <f>+'[3]1993'!I44</f>
        <v>0.28999999999999998</v>
      </c>
      <c r="O45" s="31"/>
      <c r="P45" s="26">
        <f>+C45+F45*PCG!$C$4+G45*PCG!$C$5+H45+I45+J45</f>
        <v>57.253390723999999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1223.3211119999999</v>
      </c>
      <c r="D46" s="26">
        <f t="shared" ref="D46:N46" si="35">+D48</f>
        <v>1223.3211119999999</v>
      </c>
      <c r="E46" s="26">
        <f t="shared" si="35"/>
        <v>0</v>
      </c>
      <c r="F46" s="26">
        <f t="shared" si="35"/>
        <v>0.11456872</v>
      </c>
      <c r="G46" s="26">
        <f t="shared" si="35"/>
        <v>3.273392E-2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29.92</v>
      </c>
      <c r="L46" s="26">
        <f t="shared" si="35"/>
        <v>2.81</v>
      </c>
      <c r="M46" s="26">
        <f t="shared" si="35"/>
        <v>1.06</v>
      </c>
      <c r="N46" s="26">
        <f t="shared" si="35"/>
        <v>14.17</v>
      </c>
      <c r="O46" s="31"/>
      <c r="P46" s="26">
        <f t="shared" ref="P46" si="36">+P48</f>
        <v>1235.9400381599999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1223.3211119999999</v>
      </c>
      <c r="D48" s="32">
        <f>+'[3]1993'!C47</f>
        <v>1223.3211119999999</v>
      </c>
      <c r="E48" s="32">
        <v>0</v>
      </c>
      <c r="F48" s="32">
        <f>+'[3]1993'!D47</f>
        <v>0.11456872</v>
      </c>
      <c r="G48" s="32">
        <f>+'[3]1993'!E47</f>
        <v>3.273392E-2</v>
      </c>
      <c r="H48" s="27"/>
      <c r="I48" s="27"/>
      <c r="J48" s="27"/>
      <c r="K48" s="32">
        <f>+'[3]1993'!F47</f>
        <v>29.92</v>
      </c>
      <c r="L48" s="32">
        <f>+'[3]1993'!G47</f>
        <v>2.81</v>
      </c>
      <c r="M48" s="32">
        <f>+'[3]1993'!H47</f>
        <v>1.06</v>
      </c>
      <c r="N48" s="32">
        <f>+'[3]1993'!I47</f>
        <v>14.17</v>
      </c>
      <c r="O48" s="31"/>
      <c r="P48" s="26">
        <f>+C48+F48*PCG!$C$4+G48*PCG!$C$5+H48+I48+J48</f>
        <v>1235.9400381599999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283.70956499491228</v>
      </c>
      <c r="D49" s="26">
        <f t="shared" ref="D49:N49" si="37">+D50+D51</f>
        <v>283.70956499491228</v>
      </c>
      <c r="E49" s="26">
        <f t="shared" si="37"/>
        <v>0</v>
      </c>
      <c r="F49" s="26">
        <f t="shared" si="37"/>
        <v>0.41701584614238796</v>
      </c>
      <c r="G49" s="26">
        <f t="shared" si="37"/>
        <v>2.4076750884424077E-2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301.30983291203034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+'[3]1993'!F49</f>
        <v>0</v>
      </c>
      <c r="L50" s="32">
        <f>+'[3]1993'!G49</f>
        <v>0</v>
      </c>
      <c r="M50" s="32">
        <f>+'[3]1993'!H49</f>
        <v>0</v>
      </c>
      <c r="N50" s="32">
        <f>+'[3]1993'!I49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283.70956499491228</v>
      </c>
      <c r="D51" s="32">
        <f>+'[3]1993'!C50</f>
        <v>283.70956499491228</v>
      </c>
      <c r="E51" s="32">
        <v>0</v>
      </c>
      <c r="F51" s="32">
        <f>+'[3]1993'!D50</f>
        <v>0.41701584614238796</v>
      </c>
      <c r="G51" s="32">
        <f>+'[3]1993'!E50</f>
        <v>2.4076750884424077E-2</v>
      </c>
      <c r="H51" s="27"/>
      <c r="I51" s="27"/>
      <c r="J51" s="27"/>
      <c r="K51" s="32">
        <f>+'[3]1993'!F50</f>
        <v>0</v>
      </c>
      <c r="L51" s="32">
        <f>+'[3]1993'!G50</f>
        <v>0</v>
      </c>
      <c r="M51" s="32">
        <f>+'[3]1993'!H50</f>
        <v>0</v>
      </c>
      <c r="N51" s="32">
        <f>+'[3]1993'!I50</f>
        <v>0</v>
      </c>
      <c r="O51" s="31"/>
      <c r="P51" s="26">
        <f>+C51+F51*PCG!$C$4+G51*PCG!$C$5+H51+I51+J51</f>
        <v>301.30983291203034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4360.2535934009138</v>
      </c>
      <c r="D52" s="26">
        <f t="shared" ref="D52:N52" si="39">+D53+D54+D55</f>
        <v>4360.2535934009138</v>
      </c>
      <c r="E52" s="26">
        <f t="shared" si="39"/>
        <v>0</v>
      </c>
      <c r="F52" s="26">
        <f t="shared" si="39"/>
        <v>27.128645317420482</v>
      </c>
      <c r="G52" s="26">
        <f t="shared" si="39"/>
        <v>0.36732693123734184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10.29</v>
      </c>
      <c r="L52" s="26">
        <f t="shared" si="39"/>
        <v>310.69</v>
      </c>
      <c r="M52" s="26">
        <f t="shared" si="39"/>
        <v>48.710000000000008</v>
      </c>
      <c r="N52" s="26">
        <f t="shared" si="39"/>
        <v>31.35</v>
      </c>
      <c r="O52" s="31"/>
      <c r="P52" s="26">
        <f t="shared" ref="P52" si="40">+P53+P54+P55</f>
        <v>5147.9331518451536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262.53410330451334</v>
      </c>
      <c r="D53" s="32">
        <f>+'[3]1993'!C52</f>
        <v>262.53410330451334</v>
      </c>
      <c r="E53" s="32">
        <v>0</v>
      </c>
      <c r="F53" s="32">
        <f>+'[3]1993'!D52</f>
        <v>3.6458766791677362</v>
      </c>
      <c r="G53" s="32">
        <f>+'[3]1993'!E52</f>
        <v>4.991438985621767E-2</v>
      </c>
      <c r="H53" s="27"/>
      <c r="I53" s="27"/>
      <c r="J53" s="27"/>
      <c r="K53" s="32">
        <f>+'[3]1993'!F52</f>
        <v>1.99</v>
      </c>
      <c r="L53" s="32">
        <f>+'[3]1993'!G52</f>
        <v>7.18</v>
      </c>
      <c r="M53" s="32">
        <f>+'[3]1993'!H52</f>
        <v>3.7</v>
      </c>
      <c r="N53" s="32">
        <f>+'[3]1993'!I52</f>
        <v>1.55</v>
      </c>
      <c r="O53" s="31"/>
      <c r="P53" s="26">
        <f>+C53+F53*PCG!$C$4+G53*PCG!$C$5+H53+I53+J53</f>
        <v>368.55550846085958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3471.6737377914869</v>
      </c>
      <c r="D54" s="32">
        <f>+'[3]1993'!C53</f>
        <v>3471.6737377914869</v>
      </c>
      <c r="E54" s="32">
        <v>0</v>
      </c>
      <c r="F54" s="32">
        <f>+'[3]1993'!D53</f>
        <v>22.684681851730382</v>
      </c>
      <c r="G54" s="32">
        <f>+'[3]1993'!E53</f>
        <v>0.31061127215378237</v>
      </c>
      <c r="H54" s="27"/>
      <c r="I54" s="27"/>
      <c r="J54" s="27"/>
      <c r="K54" s="32">
        <f>+'[3]1993'!F53</f>
        <v>6.46</v>
      </c>
      <c r="L54" s="32">
        <f>+'[3]1993'!G53</f>
        <v>300.76</v>
      </c>
      <c r="M54" s="32">
        <f>+'[3]1993'!H53</f>
        <v>44.7</v>
      </c>
      <c r="N54" s="32">
        <f>+'[3]1993'!I53</f>
        <v>18.18</v>
      </c>
      <c r="O54" s="31"/>
      <c r="P54" s="26">
        <f>+C54+F54*PCG!$C$4+G54*PCG!$C$5+H54+I54+J54</f>
        <v>4131.3529431865736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626.04575230491366</v>
      </c>
      <c r="D55" s="26">
        <f t="shared" ref="D55:N55" si="43">+D56+D57+D58</f>
        <v>626.04575230491366</v>
      </c>
      <c r="E55" s="26">
        <f t="shared" si="43"/>
        <v>0</v>
      </c>
      <c r="F55" s="26">
        <f t="shared" si="43"/>
        <v>0.79808678652236398</v>
      </c>
      <c r="G55" s="26">
        <f t="shared" si="43"/>
        <v>6.8012692273418341E-3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1.84</v>
      </c>
      <c r="L55" s="26">
        <f t="shared" si="43"/>
        <v>2.75</v>
      </c>
      <c r="M55" s="26">
        <f t="shared" si="43"/>
        <v>0.31</v>
      </c>
      <c r="N55" s="26">
        <f t="shared" si="43"/>
        <v>11.62</v>
      </c>
      <c r="O55" s="31"/>
      <c r="P55" s="26">
        <f t="shared" ref="P55" si="44">+P56+P57+P58</f>
        <v>648.02470019772068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+'[3]1993'!F55</f>
        <v>0</v>
      </c>
      <c r="L56" s="32">
        <f>+'[3]1993'!G55</f>
        <v>0</v>
      </c>
      <c r="M56" s="32">
        <f>+'[3]1993'!H55</f>
        <v>0</v>
      </c>
      <c r="N56" s="32">
        <f>+'[3]1993'!I55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35.095284967350949</v>
      </c>
      <c r="D57" s="34">
        <f>+'[3]1993'!C56</f>
        <v>35.095284967350949</v>
      </c>
      <c r="E57" s="34">
        <v>0</v>
      </c>
      <c r="F57" s="34">
        <f>+'[3]1993'!D56</f>
        <v>4.9341572176995804E-3</v>
      </c>
      <c r="G57" s="34">
        <f>+'[3]1993'!E56</f>
        <v>2.9604943306197479E-4</v>
      </c>
      <c r="H57" s="27"/>
      <c r="I57" s="27"/>
      <c r="J57" s="27"/>
      <c r="K57" s="32">
        <f>+'[3]1993'!F56</f>
        <v>0</v>
      </c>
      <c r="L57" s="32">
        <f>+'[3]1993'!G56</f>
        <v>0</v>
      </c>
      <c r="M57" s="32">
        <f>+'[3]1993'!H56</f>
        <v>0</v>
      </c>
      <c r="N57" s="32">
        <f>+'[3]1993'!I56</f>
        <v>0</v>
      </c>
      <c r="O57" s="31"/>
      <c r="P57" s="26">
        <f>+C57+F57*PCG!$C$4+G57*PCG!$C$5+H57+I57+J57</f>
        <v>35.306861628845908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590.95046733756271</v>
      </c>
      <c r="D58" s="34">
        <f>+'[3]1993'!C57</f>
        <v>590.95046733756271</v>
      </c>
      <c r="E58" s="34">
        <v>0</v>
      </c>
      <c r="F58" s="34">
        <f>+'[3]1993'!D57</f>
        <v>0.79315262930466435</v>
      </c>
      <c r="G58" s="34">
        <f>+'[3]1993'!E57</f>
        <v>6.5052197942798594E-3</v>
      </c>
      <c r="H58" s="27"/>
      <c r="I58" s="27"/>
      <c r="J58" s="27"/>
      <c r="K58" s="32">
        <f>+'[3]1993'!F57</f>
        <v>1.84</v>
      </c>
      <c r="L58" s="32">
        <f>+'[3]1993'!G57</f>
        <v>2.75</v>
      </c>
      <c r="M58" s="32">
        <f>+'[3]1993'!H57</f>
        <v>0.31</v>
      </c>
      <c r="N58" s="32">
        <f>+'[3]1993'!I57</f>
        <v>11.62</v>
      </c>
      <c r="O58" s="31"/>
      <c r="P58" s="26">
        <f>+C58+F58*PCG!$C$4+G58*PCG!$C$5+H58+I58+J58</f>
        <v>612.71783856887475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+'[3]1993'!F59</f>
        <v>0</v>
      </c>
      <c r="L60" s="32">
        <f>+'[3]1993'!G59</f>
        <v>0</v>
      </c>
      <c r="M60" s="32">
        <f>+'[3]1993'!H59</f>
        <v>0</v>
      </c>
      <c r="N60" s="32">
        <f>+'[3]1993'!I59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+'[3]1993'!F61</f>
        <v>0</v>
      </c>
      <c r="L62" s="32">
        <f>+'[3]1993'!G61</f>
        <v>0</v>
      </c>
      <c r="M62" s="32">
        <f>+'[3]1993'!H61</f>
        <v>0</v>
      </c>
      <c r="N62" s="32">
        <f>+'[3]1993'!I61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+'[3]1993'!F62</f>
        <v>0</v>
      </c>
      <c r="L63" s="32">
        <f>+'[3]1993'!G62</f>
        <v>0</v>
      </c>
      <c r="M63" s="32">
        <f>+'[3]1993'!H62</f>
        <v>0</v>
      </c>
      <c r="N63" s="32">
        <f>+'[3]1993'!I62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+'[3]1993'!F63</f>
        <v>0</v>
      </c>
      <c r="L64" s="32">
        <f>+'[3]1993'!G63</f>
        <v>0</v>
      </c>
      <c r="M64" s="32">
        <f>+'[3]1993'!H63</f>
        <v>0</v>
      </c>
      <c r="N64" s="32">
        <f>+'[3]1993'!I63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1.8175889099999998</v>
      </c>
      <c r="D66" s="26">
        <f t="shared" ref="D66:N66" si="51">+D67+D79+D100</f>
        <v>1.8175889099999998</v>
      </c>
      <c r="E66" s="26">
        <f t="shared" si="51"/>
        <v>0</v>
      </c>
      <c r="F66" s="26">
        <f t="shared" si="51"/>
        <v>64.620155069999996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2.67</v>
      </c>
      <c r="L66" s="26">
        <f t="shared" si="51"/>
        <v>25.35</v>
      </c>
      <c r="M66" s="26">
        <f t="shared" si="51"/>
        <v>5.6000000000000005</v>
      </c>
      <c r="N66" s="26">
        <f t="shared" si="51"/>
        <v>0</v>
      </c>
      <c r="O66" s="31"/>
      <c r="P66" s="26">
        <f t="shared" ref="P66" si="52">+P67+P79+P100</f>
        <v>1617.3214656599998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14.062999170000001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1.8800000000000001</v>
      </c>
      <c r="N67" s="26">
        <f t="shared" si="55"/>
        <v>0</v>
      </c>
      <c r="O67" s="31"/>
      <c r="P67" s="26">
        <f t="shared" si="55"/>
        <v>351.57497925000001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14.062999170000001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1.8800000000000001</v>
      </c>
      <c r="N68" s="26">
        <f t="shared" si="65"/>
        <v>0</v>
      </c>
      <c r="O68" s="31"/>
      <c r="P68" s="26">
        <f t="shared" ref="P68" si="66">+P69+P74</f>
        <v>351.57497925000001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13.347673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1.56</v>
      </c>
      <c r="N69" s="26">
        <f t="shared" si="67"/>
        <v>0</v>
      </c>
      <c r="O69" s="31"/>
      <c r="P69" s="26">
        <f t="shared" ref="P69" si="68">+P70+P71+P72+P73</f>
        <v>333.69182499999999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+'[3]1993'!C69</f>
        <v>0</v>
      </c>
      <c r="E70" s="32">
        <v>0</v>
      </c>
      <c r="F70" s="32">
        <f>+'[3]1993'!D69</f>
        <v>11.719908</v>
      </c>
      <c r="G70" s="27"/>
      <c r="H70" s="27"/>
      <c r="I70" s="27"/>
      <c r="J70" s="27"/>
      <c r="K70" s="27"/>
      <c r="L70" s="27"/>
      <c r="M70" s="32">
        <f>+'[3]1993'!H69</f>
        <v>0.78</v>
      </c>
      <c r="N70" s="27"/>
      <c r="O70" s="31"/>
      <c r="P70" s="26">
        <f>+C70+F70*PCG!$C$4+G70*PCG!$C$5+H70+I70+J70</f>
        <v>292.99770000000001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+'[3]1993'!C70</f>
        <v>0</v>
      </c>
      <c r="E71" s="32">
        <v>0</v>
      </c>
      <c r="F71" s="32">
        <f>+'[3]1993'!D70</f>
        <v>1.6277650000000001</v>
      </c>
      <c r="G71" s="27"/>
      <c r="H71" s="27"/>
      <c r="I71" s="27"/>
      <c r="J71" s="27"/>
      <c r="K71" s="27"/>
      <c r="L71" s="27"/>
      <c r="M71" s="32">
        <f>+'[3]1993'!H70</f>
        <v>0.78</v>
      </c>
      <c r="N71" s="27"/>
      <c r="O71" s="31"/>
      <c r="P71" s="26">
        <f>+C71+F71*PCG!$C$4+G71*PCG!$C$5+H71+I71+J71</f>
        <v>40.694125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+'[3]1993'!H71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+'[3]1993'!C72</f>
        <v>0</v>
      </c>
      <c r="E73" s="32">
        <v>0</v>
      </c>
      <c r="F73" s="32">
        <f>+'[3]1993'!D72</f>
        <v>0</v>
      </c>
      <c r="G73" s="27"/>
      <c r="H73" s="27"/>
      <c r="I73" s="27"/>
      <c r="J73" s="27"/>
      <c r="K73" s="27"/>
      <c r="L73" s="27"/>
      <c r="M73" s="32">
        <f>+'[3]1993'!H72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0.71532617000000009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0.32</v>
      </c>
      <c r="N74" s="26">
        <f t="shared" si="69"/>
        <v>0</v>
      </c>
      <c r="O74" s="31"/>
      <c r="P74" s="26">
        <f t="shared" ref="P74" si="70">+P75+P76</f>
        <v>17.883154250000004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+'[3]1993'!C74</f>
        <v>0</v>
      </c>
      <c r="E75" s="32">
        <v>0</v>
      </c>
      <c r="F75" s="32">
        <f>+'[3]1993'!D74</f>
        <v>0.6603010800000001</v>
      </c>
      <c r="G75" s="27"/>
      <c r="H75" s="27"/>
      <c r="I75" s="27"/>
      <c r="J75" s="27"/>
      <c r="K75" s="27"/>
      <c r="L75" s="27"/>
      <c r="M75" s="32">
        <f>+'[3]1993'!H74</f>
        <v>0.16</v>
      </c>
      <c r="N75" s="27"/>
      <c r="O75" s="31"/>
      <c r="P75" s="26">
        <f>+C75+F75*PCG!$C$4+G75*PCG!$C$5+H75+I75+J75</f>
        <v>16.507527000000003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+'[3]1993'!C75</f>
        <v>0</v>
      </c>
      <c r="E76" s="32">
        <v>0</v>
      </c>
      <c r="F76" s="32">
        <f>+'[3]1993'!D75</f>
        <v>5.5025090000000006E-2</v>
      </c>
      <c r="G76" s="27"/>
      <c r="H76" s="27"/>
      <c r="I76" s="27"/>
      <c r="J76" s="27"/>
      <c r="K76" s="27"/>
      <c r="L76" s="27"/>
      <c r="M76" s="32">
        <f>+'[3]1993'!H75</f>
        <v>0.16</v>
      </c>
      <c r="N76" s="27"/>
      <c r="O76" s="31"/>
      <c r="P76" s="26">
        <f>+C76+F76*PCG!$C$4+G76*PCG!$C$5+H76+I76+J76</f>
        <v>1.3756272500000002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+'[3]1993'!F76</f>
        <v>0</v>
      </c>
      <c r="L77" s="32">
        <f>+'[3]1993'!G76</f>
        <v>0</v>
      </c>
      <c r="M77" s="32">
        <f>+'[3]1993'!H76</f>
        <v>0</v>
      </c>
      <c r="N77" s="32">
        <f>+'[3]1993'!I76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+'[3]1993'!F77</f>
        <v>0</v>
      </c>
      <c r="L78" s="32">
        <f>+'[3]1993'!G77</f>
        <v>0</v>
      </c>
      <c r="M78" s="32">
        <f>+'[3]1993'!H77</f>
        <v>0</v>
      </c>
      <c r="N78" s="32">
        <f>+'[3]1993'!I77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ht="12" customHeight="1" x14ac:dyDescent="0.2">
      <c r="A79" s="13" t="s">
        <v>167</v>
      </c>
      <c r="B79" s="6" t="s">
        <v>168</v>
      </c>
      <c r="C79" s="26">
        <f>+D79+E79</f>
        <v>1.8175889099999998</v>
      </c>
      <c r="D79" s="26">
        <f t="shared" ref="D79:N79" si="71">+D80+D90</f>
        <v>1.8175889099999998</v>
      </c>
      <c r="E79" s="26">
        <f t="shared" si="71"/>
        <v>0</v>
      </c>
      <c r="F79" s="26">
        <f t="shared" si="71"/>
        <v>50.557155899999998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2.67</v>
      </c>
      <c r="L79" s="26">
        <f t="shared" si="71"/>
        <v>25.35</v>
      </c>
      <c r="M79" s="26">
        <f t="shared" si="71"/>
        <v>3.72</v>
      </c>
      <c r="N79" s="26">
        <f t="shared" si="71"/>
        <v>0</v>
      </c>
      <c r="O79" s="31"/>
      <c r="P79" s="26">
        <f t="shared" ref="P79" si="72">+P80+P90</f>
        <v>1265.7464864099998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1.4174107299999998</v>
      </c>
      <c r="D80" s="26">
        <f t="shared" ref="D80:N80" si="75">+D81+D82+D83</f>
        <v>1.4174107299999998</v>
      </c>
      <c r="E80" s="26">
        <f t="shared" si="75"/>
        <v>0</v>
      </c>
      <c r="F80" s="26">
        <f t="shared" si="75"/>
        <v>21.402962899999999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0.72</v>
      </c>
      <c r="L80" s="26">
        <f t="shared" si="75"/>
        <v>1.94</v>
      </c>
      <c r="M80" s="26">
        <f t="shared" si="75"/>
        <v>3.3200000000000003</v>
      </c>
      <c r="N80" s="26">
        <f t="shared" si="75"/>
        <v>0</v>
      </c>
      <c r="O80" s="31"/>
      <c r="P80" s="26">
        <f t="shared" ref="P80" si="76">+P81+P82+P83</f>
        <v>536.49148322999997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1.5264999999999999E-3</v>
      </c>
      <c r="D81" s="32">
        <f>+'[3]1993'!C80</f>
        <v>1.5264999999999999E-3</v>
      </c>
      <c r="E81" s="32">
        <v>0</v>
      </c>
      <c r="F81" s="32">
        <f>+'[3]1993'!D80</f>
        <v>7.3484999999999991E-3</v>
      </c>
      <c r="G81" s="27"/>
      <c r="H81" s="27"/>
      <c r="I81" s="27"/>
      <c r="J81" s="27"/>
      <c r="K81" s="32">
        <f>+'[3]1993'!F80</f>
        <v>0.01</v>
      </c>
      <c r="L81" s="32">
        <f>+'[3]1993'!G80</f>
        <v>0.04</v>
      </c>
      <c r="M81" s="32">
        <f>+'[3]1993'!H80</f>
        <v>0</v>
      </c>
      <c r="N81" s="32">
        <f>+'[3]1993'!I80</f>
        <v>0</v>
      </c>
      <c r="O81" s="31"/>
      <c r="P81" s="26">
        <f>+C81+F81*PCG!$C$4+G81*PCG!$C$5+H81+I81+J81</f>
        <v>0.18523899999999996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+'[3]1993'!F81</f>
        <v>0</v>
      </c>
      <c r="L82" s="32">
        <f>+'[3]1993'!G81</f>
        <v>0</v>
      </c>
      <c r="M82" s="32">
        <f>+'[3]1993'!H81</f>
        <v>0</v>
      </c>
      <c r="N82" s="32">
        <f>+'[3]1993'!I81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1.4158842299999999</v>
      </c>
      <c r="D83" s="26">
        <f t="shared" ref="D83:N83" si="77">+D84+D85+D86+D87+D88+D89</f>
        <v>1.4158842299999999</v>
      </c>
      <c r="E83" s="26">
        <f t="shared" si="77"/>
        <v>0</v>
      </c>
      <c r="F83" s="26">
        <f t="shared" si="77"/>
        <v>21.395614399999999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0.71</v>
      </c>
      <c r="L83" s="26">
        <f t="shared" si="77"/>
        <v>1.9</v>
      </c>
      <c r="M83" s="26">
        <f t="shared" si="77"/>
        <v>3.3200000000000003</v>
      </c>
      <c r="N83" s="26">
        <f t="shared" si="77"/>
        <v>0</v>
      </c>
      <c r="O83" s="31"/>
      <c r="P83" s="26">
        <f t="shared" ref="P83" si="78">+P84+P85+P86+P87+P88+P89</f>
        <v>536.30624422999995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+'[3]1993'!F83</f>
        <v>0</v>
      </c>
      <c r="L84" s="32">
        <f>+'[3]1993'!G83</f>
        <v>0</v>
      </c>
      <c r="M84" s="32">
        <f>+'[3]1993'!H83</f>
        <v>0</v>
      </c>
      <c r="N84" s="32">
        <f>+'[3]1993'!I83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1.4119999999999999</v>
      </c>
      <c r="D85" s="32">
        <f>+'[3]1993'!C84</f>
        <v>1.4119999999999999</v>
      </c>
      <c r="E85" s="32">
        <v>0</v>
      </c>
      <c r="F85" s="32">
        <f>+'[3]1993'!D84</f>
        <v>21.18</v>
      </c>
      <c r="G85" s="32">
        <f>+'[3]1993'!E84</f>
        <v>0</v>
      </c>
      <c r="H85" s="27"/>
      <c r="I85" s="27"/>
      <c r="J85" s="27"/>
      <c r="K85" s="32">
        <f>+'[3]1993'!F84</f>
        <v>0</v>
      </c>
      <c r="L85" s="32">
        <f>+'[3]1993'!G84</f>
        <v>0</v>
      </c>
      <c r="M85" s="32">
        <f>+'[3]1993'!H84</f>
        <v>0.14000000000000001</v>
      </c>
      <c r="N85" s="32">
        <f>+'[3]1993'!I84</f>
        <v>0</v>
      </c>
      <c r="O85" s="31"/>
      <c r="P85" s="26">
        <f>+C85+F85*PCG!$C$4+G85*PCG!$C$5+H85+I85+J85</f>
        <v>530.91200000000003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3.8842299999999998E-3</v>
      </c>
      <c r="D86" s="32">
        <f>+'[3]1993'!C85</f>
        <v>3.8842299999999998E-3</v>
      </c>
      <c r="E86" s="32">
        <v>0</v>
      </c>
      <c r="F86" s="32">
        <f>+'[3]1993'!D85</f>
        <v>4.2805799999999998E-2</v>
      </c>
      <c r="G86" s="32">
        <f>+'[3]1993'!E85</f>
        <v>0</v>
      </c>
      <c r="H86" s="27"/>
      <c r="I86" s="27"/>
      <c r="J86" s="27"/>
      <c r="K86" s="32">
        <f>+'[3]1993'!F85</f>
        <v>0</v>
      </c>
      <c r="L86" s="32">
        <f>+'[3]1993'!G85</f>
        <v>0</v>
      </c>
      <c r="M86" s="32">
        <f>+'[3]1993'!H85</f>
        <v>1.59</v>
      </c>
      <c r="N86" s="32">
        <f>+'[3]1993'!I85</f>
        <v>0</v>
      </c>
      <c r="O86" s="31"/>
      <c r="P86" s="26">
        <f>+C86+F86*PCG!$C$4+G86*PCG!$C$5+H86+I86+J86</f>
        <v>1.0740292299999998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+'[3]1993'!C86</f>
        <v>0</v>
      </c>
      <c r="E87" s="32">
        <v>0</v>
      </c>
      <c r="F87" s="32">
        <f>+'[3]1993'!D86</f>
        <v>0.17280860000000001</v>
      </c>
      <c r="G87" s="27"/>
      <c r="H87" s="27"/>
      <c r="I87" s="27"/>
      <c r="J87" s="27"/>
      <c r="K87" s="32">
        <f>+'[3]1993'!F86</f>
        <v>0.71</v>
      </c>
      <c r="L87" s="32">
        <f>+'[3]1993'!G86</f>
        <v>1.9</v>
      </c>
      <c r="M87" s="32">
        <f>+'[3]1993'!H86</f>
        <v>1.59</v>
      </c>
      <c r="N87" s="32">
        <f>+'[3]1993'!I86</f>
        <v>0</v>
      </c>
      <c r="O87" s="31"/>
      <c r="P87" s="26">
        <f>+C87+F87*PCG!$C$4+G87*PCG!$C$5+H87+I87+J87</f>
        <v>4.3202150000000001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+'[3]1993'!H87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0.40017817999999999</v>
      </c>
      <c r="D90" s="26">
        <f t="shared" ref="D90:N90" si="79">+D91+D92+D93</f>
        <v>0.40017817999999999</v>
      </c>
      <c r="E90" s="26">
        <f t="shared" si="79"/>
        <v>0</v>
      </c>
      <c r="F90" s="26">
        <f t="shared" si="79"/>
        <v>29.154192999999996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1.95</v>
      </c>
      <c r="L90" s="26">
        <f t="shared" si="79"/>
        <v>23.41</v>
      </c>
      <c r="M90" s="26">
        <f t="shared" si="79"/>
        <v>0.4</v>
      </c>
      <c r="N90" s="26">
        <f t="shared" si="79"/>
        <v>0</v>
      </c>
      <c r="O90" s="31"/>
      <c r="P90" s="26">
        <f t="shared" ref="P90" si="80">+P91+P92+P93</f>
        <v>729.2550031799999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1.01452E-2</v>
      </c>
      <c r="D91" s="32">
        <f>+'[3]1993'!C90</f>
        <v>1.01452E-2</v>
      </c>
      <c r="E91" s="32">
        <v>0</v>
      </c>
      <c r="F91" s="32">
        <f>+'[3]1993'!D90</f>
        <v>0.76479200000000003</v>
      </c>
      <c r="G91" s="27"/>
      <c r="H91" s="27"/>
      <c r="I91" s="27"/>
      <c r="J91" s="27"/>
      <c r="K91" s="32">
        <f>+'[3]1993'!F90</f>
        <v>1.95</v>
      </c>
      <c r="L91" s="32">
        <f>+'[3]1993'!G90</f>
        <v>23.41</v>
      </c>
      <c r="M91" s="32">
        <f>+'[3]1993'!H90</f>
        <v>0.2</v>
      </c>
      <c r="N91" s="32">
        <f>+'[3]1993'!I90</f>
        <v>0</v>
      </c>
      <c r="O91" s="31"/>
      <c r="P91" s="26">
        <f>+C91+F91*PCG!$C$4+G91*PCG!$C$5+H91+I91+J91</f>
        <v>19.129945200000002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+'[3]1993'!F91</f>
        <v>0</v>
      </c>
      <c r="L92" s="32">
        <f>+'[3]1993'!G91</f>
        <v>0</v>
      </c>
      <c r="M92" s="32">
        <f>+'[3]1993'!H91</f>
        <v>0</v>
      </c>
      <c r="N92" s="32">
        <f>+'[3]1993'!I91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0.39003297999999997</v>
      </c>
      <c r="D93" s="26">
        <f t="shared" ref="D93:N93" si="81">+D94+D95+D96+D97+D98+D99</f>
        <v>0.39003297999999997</v>
      </c>
      <c r="E93" s="26">
        <f t="shared" si="81"/>
        <v>0</v>
      </c>
      <c r="F93" s="26">
        <f t="shared" si="81"/>
        <v>28.389400999999996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</v>
      </c>
      <c r="N93" s="26">
        <f t="shared" si="81"/>
        <v>0</v>
      </c>
      <c r="O93" s="31"/>
      <c r="P93" s="26">
        <f t="shared" ref="P93" si="82">+P94+P95+P96+P97+P98+P99</f>
        <v>710.12505797999995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+'[3]1993'!F93</f>
        <v>0</v>
      </c>
      <c r="L94" s="32">
        <f>+'[3]1993'!G93</f>
        <v>0</v>
      </c>
      <c r="M94" s="32">
        <f>+'[3]1993'!H93</f>
        <v>0</v>
      </c>
      <c r="N94" s="32">
        <f>+'[3]1993'!I93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0.189247</v>
      </c>
      <c r="D95" s="32">
        <f>+'[3]1993'!C94</f>
        <v>0.189247</v>
      </c>
      <c r="E95" s="32">
        <v>0</v>
      </c>
      <c r="F95" s="32">
        <f>+'[3]1993'!D94</f>
        <v>23.782689999999999</v>
      </c>
      <c r="G95" s="27"/>
      <c r="H95" s="27"/>
      <c r="I95" s="27"/>
      <c r="J95" s="27"/>
      <c r="K95" s="32">
        <f>+'[3]1993'!F94</f>
        <v>0</v>
      </c>
      <c r="L95" s="32">
        <f>+'[3]1993'!G94</f>
        <v>0</v>
      </c>
      <c r="M95" s="32">
        <f>+'[3]1993'!H94</f>
        <v>0.2</v>
      </c>
      <c r="N95" s="32">
        <f>+'[3]1993'!I94</f>
        <v>0</v>
      </c>
      <c r="O95" s="31"/>
      <c r="P95" s="26">
        <f>+C95+F95*PCG!$C$4+G95*PCG!$C$5+H95+I95+J95</f>
        <v>594.75649699999997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3.4340000000000002E-2</v>
      </c>
      <c r="D96" s="32">
        <f>+'[3]1993'!C95</f>
        <v>3.4340000000000002E-2</v>
      </c>
      <c r="E96" s="32">
        <v>0</v>
      </c>
      <c r="F96" s="32">
        <f>+'[3]1993'!D95</f>
        <v>0.42925000000000002</v>
      </c>
      <c r="G96" s="27"/>
      <c r="H96" s="27"/>
      <c r="I96" s="27"/>
      <c r="J96" s="27"/>
      <c r="K96" s="32">
        <f>+'[3]1993'!F95</f>
        <v>0</v>
      </c>
      <c r="L96" s="32">
        <f>+'[3]1993'!G95</f>
        <v>0</v>
      </c>
      <c r="M96" s="32">
        <f>+'[3]1993'!H95</f>
        <v>0</v>
      </c>
      <c r="N96" s="32">
        <f>+'[3]1993'!I95</f>
        <v>0</v>
      </c>
      <c r="O96" s="31"/>
      <c r="P96" s="26">
        <f>+C96+F96*PCG!$C$4+G96*PCG!$C$5+H96+I96+J96</f>
        <v>10.765590000000001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2.47248E-3</v>
      </c>
      <c r="D97" s="32">
        <f>+'[3]1993'!C96</f>
        <v>2.47248E-3</v>
      </c>
      <c r="E97" s="32">
        <v>0</v>
      </c>
      <c r="F97" s="32">
        <f>+'[3]1993'!D96</f>
        <v>1.0868610000000001</v>
      </c>
      <c r="G97" s="27"/>
      <c r="H97" s="27"/>
      <c r="I97" s="27"/>
      <c r="J97" s="27"/>
      <c r="K97" s="32">
        <f>+'[3]1993'!F96</f>
        <v>0</v>
      </c>
      <c r="L97" s="32">
        <f>+'[3]1993'!G96</f>
        <v>0</v>
      </c>
      <c r="M97" s="32">
        <f>+'[3]1993'!H96</f>
        <v>0</v>
      </c>
      <c r="N97" s="32">
        <f>+'[3]1993'!I96</f>
        <v>0</v>
      </c>
      <c r="O97" s="31"/>
      <c r="P97" s="26">
        <f>+C97+F97*PCG!$C$4+G97*PCG!$C$5+H97+I97+J97</f>
        <v>27.173997480000004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0.16397349999999999</v>
      </c>
      <c r="D98" s="32">
        <f>+'[3]1993'!C97</f>
        <v>0.16397349999999999</v>
      </c>
      <c r="E98" s="32">
        <v>0</v>
      </c>
      <c r="F98" s="32">
        <f>+'[3]1993'!D97</f>
        <v>3.0905999999999998</v>
      </c>
      <c r="G98" s="27"/>
      <c r="H98" s="27"/>
      <c r="I98" s="27"/>
      <c r="J98" s="27"/>
      <c r="K98" s="32">
        <f>+'[3]1993'!F97</f>
        <v>0</v>
      </c>
      <c r="L98" s="32">
        <f>+'[3]1993'!G97</f>
        <v>0</v>
      </c>
      <c r="M98" s="32">
        <f>+'[3]1993'!H97</f>
        <v>0</v>
      </c>
      <c r="N98" s="32">
        <f>+'[3]1993'!I97</f>
        <v>0</v>
      </c>
      <c r="O98" s="31"/>
      <c r="P98" s="26">
        <f>+C98+F98*PCG!$C$4+G98*PCG!$C$5+H98+I98+J98</f>
        <v>77.428973499999998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+'[3]1993'!F98</f>
        <v>0</v>
      </c>
      <c r="L99" s="32">
        <f>+'[3]1993'!G98</f>
        <v>0</v>
      </c>
      <c r="M99" s="32">
        <f>+'[3]1993'!H98</f>
        <v>0</v>
      </c>
      <c r="N99" s="32">
        <f>+'[3]1993'!I98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+'[3]1993'!F99</f>
        <v>0</v>
      </c>
      <c r="L100" s="32">
        <f>+'[3]1993'!G99</f>
        <v>0</v>
      </c>
      <c r="M100" s="32">
        <f>+'[3]1993'!H99</f>
        <v>0</v>
      </c>
      <c r="N100" s="32">
        <f>+'[3]1993'!I99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+'[3]1993'!C102</f>
        <v>0</v>
      </c>
      <c r="E103" s="32">
        <v>0</v>
      </c>
      <c r="F103" s="27"/>
      <c r="G103" s="27"/>
      <c r="H103" s="27"/>
      <c r="I103" s="27"/>
      <c r="J103" s="27"/>
      <c r="K103" s="32">
        <f>+'[3]1993'!F102</f>
        <v>0</v>
      </c>
      <c r="L103" s="32">
        <f>+'[3]1993'!G102</f>
        <v>0</v>
      </c>
      <c r="M103" s="32">
        <f>+'[3]1993'!H102</f>
        <v>0</v>
      </c>
      <c r="N103" s="32">
        <f>+'[3]1993'!I102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+'[3]1993'!C103</f>
        <v>0</v>
      </c>
      <c r="E104" s="32">
        <v>0</v>
      </c>
      <c r="F104" s="27"/>
      <c r="G104" s="27"/>
      <c r="H104" s="27"/>
      <c r="I104" s="27"/>
      <c r="J104" s="27"/>
      <c r="K104" s="32">
        <f>+'[3]1993'!F103</f>
        <v>0</v>
      </c>
      <c r="L104" s="32">
        <f>+'[3]1993'!G103</f>
        <v>0</v>
      </c>
      <c r="M104" s="32">
        <f>+'[3]1993'!H103</f>
        <v>0</v>
      </c>
      <c r="N104" s="32">
        <f>+'[3]1993'!I103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+'[3]1993'!C104</f>
        <v>0</v>
      </c>
      <c r="E105" s="32">
        <v>0</v>
      </c>
      <c r="F105" s="27"/>
      <c r="G105" s="27"/>
      <c r="H105" s="27"/>
      <c r="I105" s="27"/>
      <c r="J105" s="27"/>
      <c r="K105" s="32">
        <f>+'[3]1993'!F104</f>
        <v>0</v>
      </c>
      <c r="L105" s="32">
        <f>+'[3]1993'!G104</f>
        <v>0</v>
      </c>
      <c r="M105" s="32">
        <f>+'[3]1993'!H104</f>
        <v>0</v>
      </c>
      <c r="N105" s="32">
        <f>+'[3]1993'!I104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+'[3]1993'!C106</f>
        <v>0</v>
      </c>
      <c r="E107" s="32">
        <v>0</v>
      </c>
      <c r="F107" s="27"/>
      <c r="G107" s="27"/>
      <c r="H107" s="27"/>
      <c r="I107" s="27"/>
      <c r="J107" s="27"/>
      <c r="K107" s="32">
        <f>+'[3]1993'!F106</f>
        <v>0</v>
      </c>
      <c r="L107" s="32">
        <f>+'[3]1993'!G106</f>
        <v>0</v>
      </c>
      <c r="M107" s="32">
        <f>+'[3]1993'!H106</f>
        <v>0</v>
      </c>
      <c r="N107" s="32">
        <f>+'[3]1993'!I106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+'[3]1993'!C107</f>
        <v>0</v>
      </c>
      <c r="E108" s="32">
        <v>0</v>
      </c>
      <c r="F108" s="27"/>
      <c r="G108" s="27"/>
      <c r="H108" s="27"/>
      <c r="I108" s="27"/>
      <c r="J108" s="27"/>
      <c r="K108" s="32">
        <f>+'[3]1993'!F107</f>
        <v>0</v>
      </c>
      <c r="L108" s="32">
        <f>+'[3]1993'!G107</f>
        <v>0</v>
      </c>
      <c r="M108" s="32">
        <f>+'[3]1993'!H107</f>
        <v>0</v>
      </c>
      <c r="N108" s="32">
        <f>+'[3]1993'!I107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+'[3]1993'!C108</f>
        <v>0</v>
      </c>
      <c r="E109" s="32">
        <v>0</v>
      </c>
      <c r="F109" s="27"/>
      <c r="G109" s="27"/>
      <c r="H109" s="27"/>
      <c r="I109" s="27"/>
      <c r="J109" s="27"/>
      <c r="K109" s="32">
        <f>+'[3]1993'!F108</f>
        <v>0</v>
      </c>
      <c r="L109" s="32">
        <f>+'[3]1993'!G108</f>
        <v>0</v>
      </c>
      <c r="M109" s="32">
        <f>+'[3]1993'!H108</f>
        <v>0</v>
      </c>
      <c r="N109" s="32">
        <f>+'[3]1993'!I108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1361.521227</v>
      </c>
      <c r="D112" s="26">
        <f>+D113+D114</f>
        <v>1361.521227</v>
      </c>
      <c r="E112" s="26">
        <f t="shared" ref="E112:N112" si="95">+E113+E114</f>
        <v>0</v>
      </c>
      <c r="F112" s="26">
        <f t="shared" si="95"/>
        <v>7.4027530000000008E-2</v>
      </c>
      <c r="G112" s="26">
        <f t="shared" si="95"/>
        <v>3.6507919999999999E-2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2.1346000605302775</v>
      </c>
      <c r="L112" s="26">
        <f t="shared" si="95"/>
        <v>20.819190311730928</v>
      </c>
      <c r="M112" s="26">
        <f t="shared" si="95"/>
        <v>0.79984002421211098</v>
      </c>
      <c r="N112" s="26">
        <f t="shared" si="95"/>
        <v>28.54</v>
      </c>
      <c r="O112" s="31"/>
      <c r="P112" s="26">
        <f>+P113+P114</f>
        <v>1374.2512754099998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591.25208999999995</v>
      </c>
      <c r="D113" s="32">
        <f>+'[3]1993'!C115</f>
        <v>591.25208999999995</v>
      </c>
      <c r="E113" s="32">
        <v>0</v>
      </c>
      <c r="F113" s="32">
        <f>+'[3]1993'!D115</f>
        <v>4.1346300000000002E-3</v>
      </c>
      <c r="G113" s="32">
        <f>+'[3]1993'!E115</f>
        <v>1.6538520000000001E-2</v>
      </c>
      <c r="H113" s="27"/>
      <c r="I113" s="27"/>
      <c r="J113" s="27"/>
      <c r="K113" s="12">
        <f>'[3]1993'!F115</f>
        <v>0.37460006053027728</v>
      </c>
      <c r="L113" s="12">
        <f>'[3]1993'!G115</f>
        <v>1.9291903117309281</v>
      </c>
      <c r="M113" s="12">
        <f>'[3]1993'!H115</f>
        <v>0.14984002421211093</v>
      </c>
      <c r="N113" s="12">
        <f>'[3]1993'!I115</f>
        <v>3.5</v>
      </c>
      <c r="O113" s="31"/>
      <c r="P113" s="26">
        <f>+C113+F113*PCG!$C$4+G113*PCG!$C$5+H113+I113+J113</f>
        <v>596.28393470999993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770.269137</v>
      </c>
      <c r="D114" s="32">
        <f>+'[3]1993'!C116</f>
        <v>770.269137</v>
      </c>
      <c r="E114" s="32">
        <v>0</v>
      </c>
      <c r="F114" s="32">
        <f>+'[3]1993'!D116</f>
        <v>6.9892900000000008E-2</v>
      </c>
      <c r="G114" s="32">
        <f>+'[3]1993'!E116</f>
        <v>1.9969399999999998E-2</v>
      </c>
      <c r="H114" s="27"/>
      <c r="I114" s="27"/>
      <c r="J114" s="27"/>
      <c r="K114" s="12">
        <f>'[3]1993'!F116</f>
        <v>1.76</v>
      </c>
      <c r="L114" s="12">
        <f>'[3]1993'!G116</f>
        <v>18.89</v>
      </c>
      <c r="M114" s="12">
        <f>'[3]1993'!H116</f>
        <v>0.65</v>
      </c>
      <c r="N114" s="12">
        <f>'[3]1993'!I116</f>
        <v>25.04</v>
      </c>
      <c r="O114" s="31"/>
      <c r="P114" s="26">
        <f>+C114+F114*PCG!$C$4+G114*PCG!$C$5+H114+I114+J114</f>
        <v>777.96734070000002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13579.431299840002</v>
      </c>
      <c r="D116" s="32">
        <f>+'[3]1993'!$C$119</f>
        <v>13579.431299840002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13579.431299840002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32198.766966483556</v>
      </c>
      <c r="D127" s="26">
        <f>+D128+D134+D138</f>
        <v>32198.766966483556</v>
      </c>
      <c r="E127" s="26">
        <f t="shared" ref="E127:N127" si="98">+E128+E134+E138</f>
        <v>0</v>
      </c>
      <c r="F127" s="26">
        <f t="shared" si="98"/>
        <v>96.654971963832068</v>
      </c>
      <c r="G127" s="26">
        <f t="shared" si="98"/>
        <v>1.2081774089061099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108.57764902369759</v>
      </c>
      <c r="L127" s="26">
        <f t="shared" si="98"/>
        <v>563.75641303950749</v>
      </c>
      <c r="M127" s="26">
        <f t="shared" si="98"/>
        <v>121.54955477037501</v>
      </c>
      <c r="N127" s="26">
        <f t="shared" si="98"/>
        <v>306.5</v>
      </c>
      <c r="O127" s="31"/>
      <c r="P127" s="26">
        <f t="shared" ref="P127" si="99">+P128+P134+P138</f>
        <v>34975.178133433379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32196.949377573557</v>
      </c>
      <c r="D128" s="26">
        <f>+D129+D130+D131+D132+D133</f>
        <v>32196.949377573557</v>
      </c>
      <c r="E128" s="26">
        <f t="shared" ref="E128:N128" si="102">+E129+E130+E131+E132+E133</f>
        <v>0</v>
      </c>
      <c r="F128" s="26">
        <f t="shared" si="102"/>
        <v>32.034816893832073</v>
      </c>
      <c r="G128" s="26">
        <f t="shared" si="102"/>
        <v>1.2081774089061099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105.90764902369759</v>
      </c>
      <c r="L128" s="26">
        <f t="shared" si="102"/>
        <v>538.40641303950747</v>
      </c>
      <c r="M128" s="26">
        <f t="shared" si="102"/>
        <v>115.94955477037502</v>
      </c>
      <c r="N128" s="26">
        <f t="shared" si="102"/>
        <v>306.5</v>
      </c>
      <c r="O128" s="31"/>
      <c r="P128" s="26">
        <f t="shared" ref="P128" si="103">+P129+P130+P131+P132+P133</f>
        <v>33357.856667773376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4341.4679509999996</v>
      </c>
      <c r="D129" s="39">
        <f>+D7</f>
        <v>4341.4679509999996</v>
      </c>
      <c r="E129" s="39">
        <f t="shared" ref="E129:G129" si="107">+E7</f>
        <v>0</v>
      </c>
      <c r="F129" s="39">
        <f t="shared" si="107"/>
        <v>7.5103820000000016E-2</v>
      </c>
      <c r="G129" s="39">
        <f t="shared" si="107"/>
        <v>3.4044906E-2</v>
      </c>
      <c r="H129" s="27"/>
      <c r="I129" s="27"/>
      <c r="J129" s="27"/>
      <c r="K129" s="39">
        <f t="shared" ref="K129:N129" si="108">+K7</f>
        <v>8.1999999999999993</v>
      </c>
      <c r="L129" s="39">
        <f t="shared" si="108"/>
        <v>3.5</v>
      </c>
      <c r="M129" s="39">
        <f t="shared" si="108"/>
        <v>0.11</v>
      </c>
      <c r="N129" s="39">
        <f t="shared" si="108"/>
        <v>41.77</v>
      </c>
      <c r="O129" s="31"/>
      <c r="P129" s="26">
        <f>+C129+F129*PCG!$C$4+G129*PCG!$C$5+H129+I129+J129</f>
        <v>4353.4909284879996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12137.923572139998</v>
      </c>
      <c r="D130" s="39">
        <f>+D16</f>
        <v>12137.923572139998</v>
      </c>
      <c r="E130" s="39">
        <f t="shared" ref="E130:G130" si="109">+E16</f>
        <v>0</v>
      </c>
      <c r="F130" s="39">
        <f t="shared" si="109"/>
        <v>1.7632359100000001</v>
      </c>
      <c r="G130" s="39">
        <f t="shared" si="109"/>
        <v>0.25890066099999998</v>
      </c>
      <c r="H130" s="27"/>
      <c r="I130" s="27"/>
      <c r="J130" s="27"/>
      <c r="K130" s="39">
        <f t="shared" ref="K130:N130" si="110">+K16</f>
        <v>36.160000000000004</v>
      </c>
      <c r="L130" s="39">
        <f t="shared" si="110"/>
        <v>65.790000000000006</v>
      </c>
      <c r="M130" s="39">
        <f t="shared" si="110"/>
        <v>15.709999999999999</v>
      </c>
      <c r="N130" s="39">
        <f t="shared" si="110"/>
        <v>165.58999999999997</v>
      </c>
      <c r="O130" s="31"/>
      <c r="P130" s="26">
        <f>+C130+F130*PCG!$C$4+G130*PCG!$C$5+H130+I130+J130</f>
        <v>12259.156866867997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11357.304261032645</v>
      </c>
      <c r="D131" s="39">
        <f>+D30</f>
        <v>11357.304261032645</v>
      </c>
      <c r="E131" s="39">
        <f t="shared" ref="E131:G131" si="111">+E30</f>
        <v>0</v>
      </c>
      <c r="F131" s="39">
        <f t="shared" si="111"/>
        <v>3.0678318464115892</v>
      </c>
      <c r="G131" s="39">
        <f t="shared" si="111"/>
        <v>0.54790491066876812</v>
      </c>
      <c r="H131" s="27"/>
      <c r="I131" s="27"/>
      <c r="J131" s="27"/>
      <c r="K131" s="39">
        <f t="shared" ref="K131:N131" si="112">+K30</f>
        <v>51.257649023697581</v>
      </c>
      <c r="L131" s="39">
        <f t="shared" si="112"/>
        <v>158.42641303950742</v>
      </c>
      <c r="M131" s="39">
        <f t="shared" si="112"/>
        <v>51.419554770375008</v>
      </c>
      <c r="N131" s="39">
        <f t="shared" si="112"/>
        <v>67.790000000000006</v>
      </c>
      <c r="O131" s="31"/>
      <c r="P131" s="26">
        <f>+C131+F131*PCG!$C$4+G131*PCG!$C$5+H131+I131+J131</f>
        <v>11597.275720572226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4360.2535934009138</v>
      </c>
      <c r="D132" s="39">
        <f>+D52</f>
        <v>4360.2535934009138</v>
      </c>
      <c r="E132" s="39">
        <f t="shared" ref="E132:G132" si="113">+E52</f>
        <v>0</v>
      </c>
      <c r="F132" s="39">
        <f t="shared" si="113"/>
        <v>27.128645317420482</v>
      </c>
      <c r="G132" s="39">
        <f t="shared" si="113"/>
        <v>0.36732693123734184</v>
      </c>
      <c r="H132" s="27"/>
      <c r="I132" s="27"/>
      <c r="J132" s="27"/>
      <c r="K132" s="39">
        <f t="shared" ref="K132:N132" si="114">+K52</f>
        <v>10.29</v>
      </c>
      <c r="L132" s="39">
        <f t="shared" si="114"/>
        <v>310.69</v>
      </c>
      <c r="M132" s="39">
        <f t="shared" si="114"/>
        <v>48.710000000000008</v>
      </c>
      <c r="N132" s="39">
        <f t="shared" si="114"/>
        <v>31.35</v>
      </c>
      <c r="O132" s="31"/>
      <c r="P132" s="26">
        <f>+C132+F132*PCG!$C$4+G132*PCG!$C$5+H132+I132+J132</f>
        <v>5147.9331518451536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1.8175889099999998</v>
      </c>
      <c r="D134" s="26">
        <f>+D135+D136+D137</f>
        <v>1.8175889099999998</v>
      </c>
      <c r="E134" s="26">
        <f t="shared" ref="E134:N134" si="117">+E135+E136+E137</f>
        <v>0</v>
      </c>
      <c r="F134" s="26">
        <f t="shared" si="117"/>
        <v>64.620155069999996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2.67</v>
      </c>
      <c r="L134" s="26">
        <f t="shared" si="117"/>
        <v>25.35</v>
      </c>
      <c r="M134" s="26">
        <f t="shared" si="117"/>
        <v>5.6000000000000005</v>
      </c>
      <c r="N134" s="26">
        <f t="shared" si="117"/>
        <v>0</v>
      </c>
      <c r="O134" s="31"/>
      <c r="P134" s="26">
        <f t="shared" ref="P134" si="118">+P135+P136+P137</f>
        <v>1617.3214656600001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14.062999170000001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1.8800000000000001</v>
      </c>
      <c r="N135" s="39">
        <f t="shared" si="122"/>
        <v>0</v>
      </c>
      <c r="O135" s="31"/>
      <c r="P135" s="26">
        <f>+C135+F135*PCG!$C$4+G135*PCG!$C$5+H135+I135+J135</f>
        <v>351.57497925000001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1.8175889099999998</v>
      </c>
      <c r="D136" s="39">
        <f>+D79</f>
        <v>1.8175889099999998</v>
      </c>
      <c r="E136" s="39">
        <f t="shared" ref="E136:G136" si="123">+E79</f>
        <v>0</v>
      </c>
      <c r="F136" s="39">
        <f t="shared" si="123"/>
        <v>50.557155899999998</v>
      </c>
      <c r="G136" s="39">
        <f t="shared" si="123"/>
        <v>0</v>
      </c>
      <c r="H136" s="27"/>
      <c r="I136" s="27"/>
      <c r="J136" s="27"/>
      <c r="K136" s="39">
        <f t="shared" ref="K136:N136" si="124">+K79</f>
        <v>2.67</v>
      </c>
      <c r="L136" s="39">
        <f t="shared" si="124"/>
        <v>25.35</v>
      </c>
      <c r="M136" s="39">
        <f t="shared" si="124"/>
        <v>3.72</v>
      </c>
      <c r="N136" s="39">
        <f t="shared" si="124"/>
        <v>0</v>
      </c>
      <c r="O136" s="31"/>
      <c r="P136" s="26">
        <f>+C136+F136*PCG!$C$4+G136*PCG!$C$5+H136+I136+J136</f>
        <v>1265.74648641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1361.521227</v>
      </c>
      <c r="D144" s="26">
        <f>+D145+D146</f>
        <v>1361.521227</v>
      </c>
      <c r="E144" s="26"/>
      <c r="F144" s="26">
        <f t="shared" ref="F144:N144" si="135">+F145+F146</f>
        <v>7.4027530000000008E-2</v>
      </c>
      <c r="G144" s="26">
        <f t="shared" si="135"/>
        <v>3.6507919999999999E-2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2.1346000605302775</v>
      </c>
      <c r="L144" s="26">
        <f t="shared" si="135"/>
        <v>20.819190311730928</v>
      </c>
      <c r="M144" s="26">
        <f t="shared" si="135"/>
        <v>0.79984002421211098</v>
      </c>
      <c r="N144" s="26">
        <f t="shared" si="135"/>
        <v>28.54</v>
      </c>
      <c r="O144" s="31"/>
      <c r="P144" s="26">
        <f t="shared" ref="P144" si="136">+P145+P146</f>
        <v>1374.2512754099998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591.25208999999995</v>
      </c>
      <c r="D145" s="39">
        <f>+D113</f>
        <v>591.25208999999995</v>
      </c>
      <c r="E145" s="39">
        <f t="shared" ref="E145:G145" si="139">+E113</f>
        <v>0</v>
      </c>
      <c r="F145" s="39">
        <f t="shared" si="139"/>
        <v>4.1346300000000002E-3</v>
      </c>
      <c r="G145" s="39">
        <f t="shared" si="139"/>
        <v>1.6538520000000001E-2</v>
      </c>
      <c r="H145" s="27"/>
      <c r="I145" s="27"/>
      <c r="J145" s="27"/>
      <c r="K145" s="39">
        <f t="shared" ref="K145:N145" si="140">+K113</f>
        <v>0.37460006053027728</v>
      </c>
      <c r="L145" s="39">
        <f t="shared" si="140"/>
        <v>1.9291903117309281</v>
      </c>
      <c r="M145" s="39">
        <f t="shared" si="140"/>
        <v>0.14984002421211093</v>
      </c>
      <c r="N145" s="39">
        <f t="shared" si="140"/>
        <v>3.5</v>
      </c>
      <c r="O145" s="31"/>
      <c r="P145" s="26">
        <f>+C145+F145*PCG!$C$4+G145*PCG!$C$5+H145+I145+J145</f>
        <v>596.28393470999993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770.269137</v>
      </c>
      <c r="D146" s="39">
        <f t="shared" ref="D146:G147" si="141">+D114</f>
        <v>770.269137</v>
      </c>
      <c r="E146" s="39">
        <f t="shared" si="141"/>
        <v>0</v>
      </c>
      <c r="F146" s="39">
        <f t="shared" si="141"/>
        <v>6.9892900000000008E-2</v>
      </c>
      <c r="G146" s="39">
        <f t="shared" si="141"/>
        <v>1.9969399999999998E-2</v>
      </c>
      <c r="H146" s="27"/>
      <c r="I146" s="27"/>
      <c r="J146" s="27"/>
      <c r="K146" s="39">
        <f t="shared" ref="K146:N146" si="142">+K114</f>
        <v>1.76</v>
      </c>
      <c r="L146" s="39">
        <f t="shared" si="142"/>
        <v>18.89</v>
      </c>
      <c r="M146" s="39">
        <f t="shared" si="142"/>
        <v>0.65</v>
      </c>
      <c r="N146" s="39">
        <f t="shared" si="142"/>
        <v>25.04</v>
      </c>
      <c r="O146" s="31"/>
      <c r="P146" s="26">
        <f>+C146+F146*PCG!$C$4+G146*PCG!$C$5+H146+I146+J146</f>
        <v>777.96734070000002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13579.431299840002</v>
      </c>
      <c r="D148" s="26">
        <f>+D116</f>
        <v>13579.431299840002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13579.431299840002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32198.766966483556</v>
      </c>
      <c r="D159" s="26">
        <f>+D160+D161+D162</f>
        <v>32198.766966483556</v>
      </c>
      <c r="E159" s="26">
        <f t="shared" ref="E159:N159" si="144">+E160+E161+E162</f>
        <v>0</v>
      </c>
      <c r="F159" s="26">
        <f t="shared" si="144"/>
        <v>96.654971963832068</v>
      </c>
      <c r="G159" s="26">
        <f t="shared" si="144"/>
        <v>1.2081774089061099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108.57764902369759</v>
      </c>
      <c r="L159" s="26">
        <f t="shared" si="144"/>
        <v>563.75641303950749</v>
      </c>
      <c r="M159" s="26">
        <f t="shared" si="144"/>
        <v>121.54955477037501</v>
      </c>
      <c r="N159" s="26">
        <f t="shared" si="144"/>
        <v>306.5</v>
      </c>
      <c r="O159" s="31"/>
      <c r="P159" s="26">
        <f t="shared" ref="P159" si="145">+P160+P161+P162</f>
        <v>34975.178133433379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32196.949377573557</v>
      </c>
      <c r="D160" s="26">
        <f>+D6</f>
        <v>32196.949377573557</v>
      </c>
      <c r="E160" s="26">
        <f t="shared" ref="E160:G160" si="148">+E6</f>
        <v>0</v>
      </c>
      <c r="F160" s="26">
        <f t="shared" si="148"/>
        <v>32.034816893832073</v>
      </c>
      <c r="G160" s="26">
        <f t="shared" si="148"/>
        <v>1.2081774089061099</v>
      </c>
      <c r="H160" s="27"/>
      <c r="I160" s="27"/>
      <c r="J160" s="27"/>
      <c r="K160" s="26">
        <f t="shared" ref="K160:N160" si="149">+K6</f>
        <v>105.90764902369759</v>
      </c>
      <c r="L160" s="26">
        <f t="shared" si="149"/>
        <v>538.40641303950747</v>
      </c>
      <c r="M160" s="26">
        <f t="shared" si="149"/>
        <v>115.94955477037502</v>
      </c>
      <c r="N160" s="26">
        <f t="shared" si="149"/>
        <v>306.5</v>
      </c>
      <c r="O160" s="31"/>
      <c r="P160" s="26">
        <f>+C160+F160*PCG!$C$4+G160*PCG!$C$5+H160+I160+J160</f>
        <v>33357.856667773376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1.8175889099999998</v>
      </c>
      <c r="D161" s="26">
        <f>+D66</f>
        <v>1.8175889099999998</v>
      </c>
      <c r="E161" s="26">
        <f t="shared" ref="E161:G161" si="150">+E66</f>
        <v>0</v>
      </c>
      <c r="F161" s="26">
        <f t="shared" si="150"/>
        <v>64.620155069999996</v>
      </c>
      <c r="G161" s="26">
        <f t="shared" si="150"/>
        <v>0</v>
      </c>
      <c r="H161" s="27"/>
      <c r="I161" s="27"/>
      <c r="J161" s="27"/>
      <c r="K161" s="26">
        <f t="shared" ref="K161:N161" si="151">+K66</f>
        <v>2.67</v>
      </c>
      <c r="L161" s="26">
        <f t="shared" si="151"/>
        <v>25.35</v>
      </c>
      <c r="M161" s="26">
        <f t="shared" si="151"/>
        <v>5.6000000000000005</v>
      </c>
      <c r="N161" s="26">
        <f t="shared" si="151"/>
        <v>0</v>
      </c>
      <c r="O161" s="31"/>
      <c r="P161" s="26">
        <f>+C161+F161*PCG!$C$4+G161*PCG!$C$5+H161+I161+J161</f>
        <v>1617.3214656599998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1361.521227</v>
      </c>
      <c r="D165" s="26">
        <f>+D166+D167</f>
        <v>1361.521227</v>
      </c>
      <c r="E165" s="26">
        <f t="shared" ref="E165:N165" si="154">+E166+E167</f>
        <v>0</v>
      </c>
      <c r="F165" s="26">
        <f t="shared" si="154"/>
        <v>7.4027530000000008E-2</v>
      </c>
      <c r="G165" s="26">
        <f t="shared" si="154"/>
        <v>3.6507919999999999E-2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1374.2512754099998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591.25208999999995</v>
      </c>
      <c r="D166" s="39">
        <f>+D113</f>
        <v>591.25208999999995</v>
      </c>
      <c r="E166" s="39">
        <f t="shared" ref="E166:G166" si="158">+E113</f>
        <v>0</v>
      </c>
      <c r="F166" s="39">
        <f t="shared" si="158"/>
        <v>4.1346300000000002E-3</v>
      </c>
      <c r="G166" s="39">
        <f t="shared" si="158"/>
        <v>1.6538520000000001E-2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596.28393470999993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770.269137</v>
      </c>
      <c r="D167" s="39">
        <f t="shared" ref="D167:G168" si="159">+D114</f>
        <v>770.269137</v>
      </c>
      <c r="E167" s="39">
        <f t="shared" si="159"/>
        <v>0</v>
      </c>
      <c r="F167" s="39">
        <f t="shared" si="159"/>
        <v>6.9892900000000008E-2</v>
      </c>
      <c r="G167" s="39">
        <f t="shared" si="159"/>
        <v>1.9969399999999998E-2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777.96734070000002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13579.431299840002</v>
      </c>
      <c r="D169" s="26">
        <f>+D148</f>
        <v>13579.431299840002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13579.431299840002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59" priority="2" operator="lessThan">
      <formula>0</formula>
    </cfRule>
  </conditionalFormatting>
  <conditionalFormatting sqref="P2">
    <cfRule type="cellIs" dxfId="58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600-000000000000}"/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34632.066709986</v>
      </c>
      <c r="D4" s="26">
        <f t="shared" ref="D4:N4" si="1">+D6+D66+D101</f>
        <v>34632.066709986</v>
      </c>
      <c r="E4" s="26">
        <f t="shared" si="1"/>
        <v>0</v>
      </c>
      <c r="F4" s="26">
        <f t="shared" si="1"/>
        <v>97.513263393410142</v>
      </c>
      <c r="G4" s="26">
        <f t="shared" si="1"/>
        <v>1.3099857622529743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97.821107263866693</v>
      </c>
      <c r="L4" s="26">
        <f t="shared" si="1"/>
        <v>482.06160904192831</v>
      </c>
      <c r="M4" s="26">
        <f t="shared" si="1"/>
        <v>114.81110726386669</v>
      </c>
      <c r="N4" s="26">
        <f t="shared" si="1"/>
        <v>320.17060901008114</v>
      </c>
      <c r="O4" s="31"/>
      <c r="P4" s="26">
        <f t="shared" ref="P4" si="2">+P6+P66+P101</f>
        <v>37460.274051972636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34166.725324600004</v>
      </c>
      <c r="D5" s="32">
        <f>+'[7]Table 1.5 - Reference Approach'!$S$76</f>
        <v>34166.725324600004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34166.725324600004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34630.201933115997</v>
      </c>
      <c r="D6" s="26">
        <f t="shared" ref="D6:N6" si="5">+D7+D16+D30+D52+D59</f>
        <v>34630.201933115997</v>
      </c>
      <c r="E6" s="26">
        <f t="shared" si="5"/>
        <v>0</v>
      </c>
      <c r="F6" s="26">
        <f t="shared" si="5"/>
        <v>34.049845973410143</v>
      </c>
      <c r="G6" s="26">
        <f t="shared" si="5"/>
        <v>1.3099857622529743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97.051107263866697</v>
      </c>
      <c r="L6" s="26">
        <f t="shared" si="5"/>
        <v>479.99160904192831</v>
      </c>
      <c r="M6" s="26">
        <f t="shared" si="5"/>
        <v>109.87110726386669</v>
      </c>
      <c r="N6" s="26">
        <f t="shared" si="5"/>
        <v>320.17060901008114</v>
      </c>
      <c r="O6" s="31"/>
      <c r="P6" s="26">
        <f t="shared" ref="P6" si="6">+P7+P16+P30+P52+P59</f>
        <v>35871.823839602635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4577.3970989999998</v>
      </c>
      <c r="D7" s="26">
        <f t="shared" ref="D7:N7" si="9">+D8+D12+D13</f>
        <v>4577.3970989999998</v>
      </c>
      <c r="E7" s="26">
        <f t="shared" si="9"/>
        <v>0</v>
      </c>
      <c r="F7" s="26">
        <f t="shared" si="9"/>
        <v>7.5432249999999992E-2</v>
      </c>
      <c r="G7" s="26">
        <f t="shared" si="9"/>
        <v>4.2239938000000005E-2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9.7199999999999989</v>
      </c>
      <c r="L7" s="26">
        <f t="shared" si="9"/>
        <v>4.18</v>
      </c>
      <c r="M7" s="26">
        <f t="shared" si="9"/>
        <v>0.11000000000000001</v>
      </c>
      <c r="N7" s="26">
        <f t="shared" si="9"/>
        <v>41.84</v>
      </c>
      <c r="O7" s="31"/>
      <c r="P7" s="26">
        <f t="shared" ref="P7" si="10">+P8+P12+P13</f>
        <v>4591.870406774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2478.053676</v>
      </c>
      <c r="D8" s="26">
        <f t="shared" ref="D8:G8" si="11">+D9+D10+D11</f>
        <v>2478.053676</v>
      </c>
      <c r="E8" s="26">
        <f t="shared" si="11"/>
        <v>0</v>
      </c>
      <c r="F8" s="26">
        <f t="shared" si="11"/>
        <v>3.3165199999999999E-2</v>
      </c>
      <c r="G8" s="26">
        <f t="shared" si="11"/>
        <v>3.5997125000000005E-2</v>
      </c>
      <c r="H8" s="26"/>
      <c r="I8" s="26"/>
      <c r="J8" s="26"/>
      <c r="K8" s="26">
        <f t="shared" ref="K8:N8" si="12">+K9+K10+K11</f>
        <v>7.55</v>
      </c>
      <c r="L8" s="26">
        <f t="shared" si="12"/>
        <v>3.53</v>
      </c>
      <c r="M8" s="26">
        <f t="shared" si="12"/>
        <v>0.04</v>
      </c>
      <c r="N8" s="26">
        <f t="shared" si="12"/>
        <v>12.21</v>
      </c>
      <c r="O8" s="31"/>
      <c r="P8" s="26">
        <f t="shared" ref="P8" si="13">+P9+P10+P11</f>
        <v>2489.6099492500002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2478.053676</v>
      </c>
      <c r="D9" s="32">
        <f>+'[3]1994'!C8</f>
        <v>2478.053676</v>
      </c>
      <c r="E9" s="32">
        <v>0</v>
      </c>
      <c r="F9" s="32">
        <f>+'[3]1994'!D8</f>
        <v>3.3165199999999999E-2</v>
      </c>
      <c r="G9" s="32">
        <f>+'[3]1994'!E8</f>
        <v>3.5997125000000005E-2</v>
      </c>
      <c r="H9" s="27"/>
      <c r="I9" s="27"/>
      <c r="J9" s="27"/>
      <c r="K9" s="32">
        <f>+'[3]1994'!F8</f>
        <v>7.55</v>
      </c>
      <c r="L9" s="32">
        <f>+'[3]1994'!G8</f>
        <v>3.53</v>
      </c>
      <c r="M9" s="32">
        <f>+'[3]1994'!H8</f>
        <v>0.04</v>
      </c>
      <c r="N9" s="32">
        <f>+'[3]1994'!I8</f>
        <v>12.21</v>
      </c>
      <c r="O9" s="31"/>
      <c r="P9" s="26">
        <f>+C9+F9*PCG!$C$4+G9*PCG!$C$5+H9+I9+J9</f>
        <v>2489.6099492500002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+'[3]1994'!F9</f>
        <v>0</v>
      </c>
      <c r="L10" s="32">
        <f>+'[3]1994'!G9</f>
        <v>0</v>
      </c>
      <c r="M10" s="32">
        <f>+'[3]1994'!H9</f>
        <v>0</v>
      </c>
      <c r="N10" s="32">
        <f>+'[3]1994'!I9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+'[3]1994'!F10</f>
        <v>0</v>
      </c>
      <c r="L11" s="32">
        <f>+'[3]1994'!G10</f>
        <v>0</v>
      </c>
      <c r="M11" s="32">
        <f>+'[3]1994'!H10</f>
        <v>0</v>
      </c>
      <c r="N11" s="32">
        <f>+'[3]1994'!I10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1664.4938200000001</v>
      </c>
      <c r="D12" s="32">
        <f>+'[3]1994'!C11</f>
        <v>1664.4938200000001</v>
      </c>
      <c r="E12" s="32">
        <v>0</v>
      </c>
      <c r="F12" s="32">
        <f>+'[3]1994'!D11</f>
        <v>4.0416209999999994E-2</v>
      </c>
      <c r="G12" s="32">
        <f>+'[3]1994'!E11</f>
        <v>6.0571920000000003E-3</v>
      </c>
      <c r="H12" s="27"/>
      <c r="I12" s="27"/>
      <c r="J12" s="27"/>
      <c r="K12" s="32">
        <f>+'[3]1994'!F11</f>
        <v>2.17</v>
      </c>
      <c r="L12" s="32">
        <f>+'[3]1994'!G11</f>
        <v>0.65</v>
      </c>
      <c r="M12" s="32">
        <f>+'[3]1994'!H11</f>
        <v>7.0000000000000007E-2</v>
      </c>
      <c r="N12" s="32">
        <f>+'[3]1994'!I11</f>
        <v>29.1</v>
      </c>
      <c r="O12" s="31"/>
      <c r="P12" s="26">
        <f>+C12+F12*PCG!$C$4+G12*PCG!$C$5+H12+I12+J12</f>
        <v>1667.3092684660003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434.849603</v>
      </c>
      <c r="D13" s="26">
        <f t="shared" ref="D13:N13" si="14">+D14+D15</f>
        <v>434.849603</v>
      </c>
      <c r="E13" s="26">
        <f t="shared" si="14"/>
        <v>0</v>
      </c>
      <c r="F13" s="26">
        <f t="shared" si="14"/>
        <v>1.8508399999999999E-3</v>
      </c>
      <c r="G13" s="26">
        <f t="shared" si="14"/>
        <v>1.8562100000000002E-4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0.53</v>
      </c>
      <c r="O13" s="31"/>
      <c r="P13" s="26">
        <f t="shared" ref="P13" si="15">+P14+P15</f>
        <v>434.95118905800001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434.849603</v>
      </c>
      <c r="D14" s="32">
        <f>+'[3]1994'!C13</f>
        <v>434.849603</v>
      </c>
      <c r="E14" s="32">
        <v>0</v>
      </c>
      <c r="F14" s="32">
        <f>+'[3]1994'!D13</f>
        <v>1.8508399999999999E-3</v>
      </c>
      <c r="G14" s="32">
        <f>+'[3]1994'!E13</f>
        <v>1.8562100000000002E-4</v>
      </c>
      <c r="H14" s="27"/>
      <c r="I14" s="27"/>
      <c r="J14" s="27"/>
      <c r="K14" s="32">
        <f>+'[3]1994'!F13</f>
        <v>0</v>
      </c>
      <c r="L14" s="32">
        <f>+'[3]1994'!G13</f>
        <v>0</v>
      </c>
      <c r="M14" s="32">
        <f>+'[3]1994'!H13</f>
        <v>0</v>
      </c>
      <c r="N14" s="32">
        <f>+'[3]1994'!I13</f>
        <v>0.53</v>
      </c>
      <c r="O14" s="31"/>
      <c r="P14" s="26">
        <f>+C14+F14*PCG!$C$4+G14*PCG!$C$5+H14+I14+J14</f>
        <v>434.95118905800001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+'[3]1994'!C14</f>
        <v>0</v>
      </c>
      <c r="E15" s="32">
        <v>0</v>
      </c>
      <c r="F15" s="32">
        <f>+'[3]1994'!D14</f>
        <v>0</v>
      </c>
      <c r="G15" s="32">
        <f>+'[3]1994'!E14</f>
        <v>0</v>
      </c>
      <c r="H15" s="27"/>
      <c r="I15" s="27"/>
      <c r="J15" s="27"/>
      <c r="K15" s="32">
        <f>+'[3]1994'!F14</f>
        <v>0</v>
      </c>
      <c r="L15" s="32">
        <f>+'[3]1994'!G14</f>
        <v>0</v>
      </c>
      <c r="M15" s="32">
        <f>+'[3]1994'!H14</f>
        <v>0</v>
      </c>
      <c r="N15" s="32">
        <f>+'[3]1994'!I14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13191.513821116001</v>
      </c>
      <c r="D16" s="26">
        <f t="shared" ref="D16:N16" si="16">+D17+D18+D19+D20+D21+D22+D23+D24+D25+D26+D27+D28+D29</f>
        <v>13191.513821116001</v>
      </c>
      <c r="E16" s="26">
        <f t="shared" si="16"/>
        <v>0</v>
      </c>
      <c r="F16" s="26">
        <f t="shared" si="16"/>
        <v>1.8936954799999999</v>
      </c>
      <c r="G16" s="26">
        <f t="shared" si="16"/>
        <v>0.27879817600000001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38.650000000000006</v>
      </c>
      <c r="L16" s="26">
        <f t="shared" si="16"/>
        <v>74.61999999999999</v>
      </c>
      <c r="M16" s="26">
        <f t="shared" si="16"/>
        <v>16.809999999999999</v>
      </c>
      <c r="N16" s="26">
        <f t="shared" si="16"/>
        <v>177.26000000000002</v>
      </c>
      <c r="O16" s="31"/>
      <c r="P16" s="26">
        <f t="shared" ref="P16" si="17">+P17+P18+P19+P20+P21+P22+P23+P24+P25+P26+P27+P28+P29</f>
        <v>13321.938064563999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1692.3517120000001</v>
      </c>
      <c r="D17" s="32">
        <f>+'[3]1994'!C16</f>
        <v>1692.3517120000001</v>
      </c>
      <c r="E17" s="32">
        <v>0</v>
      </c>
      <c r="F17" s="32">
        <f>+'[3]1994'!D16</f>
        <v>7.9106239999999994E-2</v>
      </c>
      <c r="G17" s="32">
        <f>+'[3]1994'!E16</f>
        <v>1.1789969000000001E-2</v>
      </c>
      <c r="H17" s="27"/>
      <c r="I17" s="27"/>
      <c r="J17" s="27"/>
      <c r="K17" s="32">
        <f>+'[3]1994'!F16</f>
        <v>3.47</v>
      </c>
      <c r="L17" s="32">
        <f>+'[3]1994'!G16</f>
        <v>6.66</v>
      </c>
      <c r="M17" s="32">
        <f>+'[3]1994'!H16</f>
        <v>0.72</v>
      </c>
      <c r="N17" s="32">
        <f>+'[3]1994'!I16</f>
        <v>6.12</v>
      </c>
      <c r="O17" s="31"/>
      <c r="P17" s="26">
        <f>+C17+F17*PCG!$C$4+G17*PCG!$C$5+H17+I17+J17</f>
        <v>1697.8427787620001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+'[3]1994'!F17</f>
        <v>0</v>
      </c>
      <c r="L18" s="32">
        <f>+'[3]1994'!G17</f>
        <v>0</v>
      </c>
      <c r="M18" s="32">
        <f>+'[3]1994'!H17</f>
        <v>0</v>
      </c>
      <c r="N18" s="32">
        <f>+'[3]1994'!I17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168.89200500000001</v>
      </c>
      <c r="D19" s="34">
        <f>+'[3]1994'!C18</f>
        <v>168.89200500000001</v>
      </c>
      <c r="E19" s="34">
        <v>0</v>
      </c>
      <c r="F19" s="34">
        <f>+'[3]1994'!D18</f>
        <v>3.81584E-3</v>
      </c>
      <c r="G19" s="34">
        <f>+'[3]1994'!E18</f>
        <v>5.3064200000000001E-4</v>
      </c>
      <c r="H19" s="27"/>
      <c r="I19" s="27"/>
      <c r="J19" s="27"/>
      <c r="K19" s="32">
        <f>+'[3]1994'!F18</f>
        <v>0.21</v>
      </c>
      <c r="L19" s="32">
        <f>+'[3]1994'!G18</f>
        <v>0.08</v>
      </c>
      <c r="M19" s="32">
        <f>+'[3]1994'!H18</f>
        <v>0.05</v>
      </c>
      <c r="N19" s="32">
        <f>+'[3]1994'!I18</f>
        <v>1.99</v>
      </c>
      <c r="O19" s="31"/>
      <c r="P19" s="26">
        <f>+C19+F19*PCG!$C$4+G19*PCG!$C$5+H19+I19+J19</f>
        <v>169.14553231600001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841.93915299999992</v>
      </c>
      <c r="D20" s="34">
        <f>+'[3]1994'!C19</f>
        <v>841.93915299999992</v>
      </c>
      <c r="E20" s="34">
        <v>0</v>
      </c>
      <c r="F20" s="34">
        <f>+'[3]1994'!D19</f>
        <v>0.77963518999999992</v>
      </c>
      <c r="G20" s="34">
        <f>+'[3]1994'!E19</f>
        <v>0.106118449</v>
      </c>
      <c r="H20" s="27"/>
      <c r="I20" s="27"/>
      <c r="J20" s="27"/>
      <c r="K20" s="32">
        <f>+'[3]1994'!F19</f>
        <v>3.22</v>
      </c>
      <c r="L20" s="32">
        <f>+'[3]1994'!G19</f>
        <v>14.52</v>
      </c>
      <c r="M20" s="32">
        <f>+'[3]1994'!H19</f>
        <v>7.51</v>
      </c>
      <c r="N20" s="32">
        <f>+'[3]1994'!I19</f>
        <v>28.13</v>
      </c>
      <c r="O20" s="31"/>
      <c r="P20" s="26">
        <f>+C20+F20*PCG!$C$4+G20*PCG!$C$5+H20+I20+J20</f>
        <v>893.05333055199992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3117.5110699999996</v>
      </c>
      <c r="D21" s="34">
        <f>+'[3]1994'!C20</f>
        <v>3117.5110699999996</v>
      </c>
      <c r="E21" s="34">
        <v>0</v>
      </c>
      <c r="F21" s="34">
        <f>+'[3]1994'!D20</f>
        <v>0.32841167000000004</v>
      </c>
      <c r="G21" s="34">
        <f>+'[3]1994'!E20</f>
        <v>4.9285254000000008E-2</v>
      </c>
      <c r="H21" s="27"/>
      <c r="I21" s="27"/>
      <c r="J21" s="27"/>
      <c r="K21" s="32">
        <f>+'[3]1994'!F20</f>
        <v>5.68</v>
      </c>
      <c r="L21" s="32">
        <f>+'[3]1994'!G20</f>
        <v>30.54</v>
      </c>
      <c r="M21" s="32">
        <f>+'[3]1994'!H20</f>
        <v>2.91</v>
      </c>
      <c r="N21" s="32">
        <f>+'[3]1994'!I20</f>
        <v>9.84</v>
      </c>
      <c r="O21" s="31"/>
      <c r="P21" s="26">
        <f>+C21+F21*PCG!$C$4+G21*PCG!$C$5+H21+I21+J21</f>
        <v>3140.4083674419999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790.60540199999991</v>
      </c>
      <c r="D22" s="34">
        <f>+'[3]1994'!C21</f>
        <v>790.60540199999991</v>
      </c>
      <c r="E22" s="34">
        <v>0</v>
      </c>
      <c r="F22" s="34">
        <f>+'[3]1994'!D21</f>
        <v>7.5711420000000001E-2</v>
      </c>
      <c r="G22" s="34">
        <f>+'[3]1994'!E21</f>
        <v>1.1488988999999998E-2</v>
      </c>
      <c r="H22" s="27"/>
      <c r="I22" s="27"/>
      <c r="J22" s="27"/>
      <c r="K22" s="32">
        <f>+'[3]1994'!F21</f>
        <v>1.43</v>
      </c>
      <c r="L22" s="32">
        <f>+'[3]1994'!G21</f>
        <v>6.83</v>
      </c>
      <c r="M22" s="32">
        <f>+'[3]1994'!H21</f>
        <v>0.66</v>
      </c>
      <c r="N22" s="32">
        <f>+'[3]1994'!I21</f>
        <v>3.91</v>
      </c>
      <c r="O22" s="31"/>
      <c r="P22" s="26">
        <f>+C22+F22*PCG!$C$4+G22*PCG!$C$5+H22+I22+J22</f>
        <v>795.92190622199985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+'[3]1994'!F22</f>
        <v>0</v>
      </c>
      <c r="L23" s="32">
        <f>+'[3]1994'!G22</f>
        <v>0</v>
      </c>
      <c r="M23" s="32">
        <f>+'[3]1994'!H22</f>
        <v>0</v>
      </c>
      <c r="N23" s="32">
        <f>+'[3]1994'!I22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+'[3]1994'!F23</f>
        <v>0</v>
      </c>
      <c r="L24" s="32">
        <f>+'[3]1994'!G23</f>
        <v>0</v>
      </c>
      <c r="M24" s="32">
        <f>+'[3]1994'!H23</f>
        <v>0</v>
      </c>
      <c r="N24" s="32">
        <f>+'[3]1994'!I23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3887.6116420000008</v>
      </c>
      <c r="D25" s="34">
        <f>+'[3]1994'!C24</f>
        <v>3887.6116420000008</v>
      </c>
      <c r="E25" s="34">
        <v>0</v>
      </c>
      <c r="F25" s="34">
        <f>+'[3]1994'!D24</f>
        <v>0.17416670999999997</v>
      </c>
      <c r="G25" s="34">
        <f>+'[3]1994'!E24</f>
        <v>3.3150909000000006E-2</v>
      </c>
      <c r="H25" s="27"/>
      <c r="I25" s="27"/>
      <c r="J25" s="27"/>
      <c r="K25" s="32">
        <f>+'[3]1994'!F24</f>
        <v>12.48</v>
      </c>
      <c r="L25" s="32">
        <f>+'[3]1994'!G24</f>
        <v>5</v>
      </c>
      <c r="M25" s="32">
        <f>+'[3]1994'!H24</f>
        <v>0.85</v>
      </c>
      <c r="N25" s="32">
        <f>+'[3]1994'!I24</f>
        <v>83.37</v>
      </c>
      <c r="O25" s="31"/>
      <c r="P25" s="26">
        <f>+C25+F25*PCG!$C$4+G25*PCG!$C$5+H25+I25+J25</f>
        <v>3901.8447806320009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+'[3]1994'!F25</f>
        <v>0</v>
      </c>
      <c r="L26" s="32">
        <f>+'[3]1994'!G25</f>
        <v>0</v>
      </c>
      <c r="M26" s="32">
        <f>+'[3]1994'!H25</f>
        <v>0</v>
      </c>
      <c r="N26" s="32">
        <f>+'[3]1994'!I25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+'[3]1994'!F26</f>
        <v>0</v>
      </c>
      <c r="L27" s="32">
        <f>+'[3]1994'!G26</f>
        <v>0</v>
      </c>
      <c r="M27" s="32">
        <f>+'[3]1994'!H26</f>
        <v>0</v>
      </c>
      <c r="N27" s="32">
        <f>+'[3]1994'!I26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+'[3]1994'!F27</f>
        <v>0</v>
      </c>
      <c r="L28" s="32">
        <f>+'[3]1994'!G27</f>
        <v>0</v>
      </c>
      <c r="M28" s="32">
        <f>+'[3]1994'!H27</f>
        <v>0</v>
      </c>
      <c r="N28" s="32">
        <f>+'[3]1994'!I27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2692.6028371160005</v>
      </c>
      <c r="D29" s="32">
        <f>+'[3]1994'!C28</f>
        <v>2692.6028371160005</v>
      </c>
      <c r="E29" s="32">
        <v>0</v>
      </c>
      <c r="F29" s="32">
        <f>+'[3]1994'!D28</f>
        <v>0.45284840999999998</v>
      </c>
      <c r="G29" s="32">
        <f>+'[3]1994'!E28</f>
        <v>6.6433963999999984E-2</v>
      </c>
      <c r="H29" s="27"/>
      <c r="I29" s="27"/>
      <c r="J29" s="27"/>
      <c r="K29" s="32">
        <f>+'[3]1994'!F28</f>
        <v>12.16</v>
      </c>
      <c r="L29" s="32">
        <f>+'[3]1994'!G28</f>
        <v>10.99</v>
      </c>
      <c r="M29" s="32">
        <f>+'[3]1994'!H28</f>
        <v>4.1100000000000003</v>
      </c>
      <c r="N29" s="32">
        <f>+'[3]1994'!I28</f>
        <v>43.9</v>
      </c>
      <c r="O29" s="31"/>
      <c r="P29" s="26">
        <f>+C29+F29*PCG!$C$4+G29*PCG!$C$5+H29+I29+J29</f>
        <v>2723.7213686380005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12273.328525068488</v>
      </c>
      <c r="D30" s="26">
        <f t="shared" ref="D30:N30" si="20">+D31+D34+D45+D46+D49</f>
        <v>12273.328525068488</v>
      </c>
      <c r="E30" s="26">
        <f t="shared" si="20"/>
        <v>0</v>
      </c>
      <c r="F30" s="26">
        <f t="shared" si="20"/>
        <v>3.4280969013081486</v>
      </c>
      <c r="G30" s="26">
        <f t="shared" si="20"/>
        <v>0.5997925567268545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36.651107263866685</v>
      </c>
      <c r="L30" s="26">
        <f t="shared" si="20"/>
        <v>71.66160904192833</v>
      </c>
      <c r="M30" s="26">
        <f t="shared" si="20"/>
        <v>41.221107263866692</v>
      </c>
      <c r="N30" s="26">
        <f t="shared" si="20"/>
        <v>66.530609010081122</v>
      </c>
      <c r="O30" s="31"/>
      <c r="P30" s="26">
        <f t="shared" ref="P30" si="21">+P31+P34+P45+P46+P49</f>
        <v>12537.769129505794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463.98688599999997</v>
      </c>
      <c r="D31" s="26">
        <f t="shared" ref="D31:N31" si="24">+D33</f>
        <v>463.98688599999997</v>
      </c>
      <c r="E31" s="26">
        <f t="shared" si="24"/>
        <v>0</v>
      </c>
      <c r="F31" s="26">
        <f t="shared" si="24"/>
        <v>3.2485700000000001E-3</v>
      </c>
      <c r="G31" s="26">
        <f t="shared" si="24"/>
        <v>1.299428E-2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1.43</v>
      </c>
      <c r="L31" s="26">
        <f t="shared" si="24"/>
        <v>1.51</v>
      </c>
      <c r="M31" s="26">
        <f t="shared" si="24"/>
        <v>0.06</v>
      </c>
      <c r="N31" s="26">
        <f t="shared" si="24"/>
        <v>2.72</v>
      </c>
      <c r="O31" s="31"/>
      <c r="P31" s="26">
        <f t="shared" ref="P31" si="25">+P33</f>
        <v>467.94039569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463.98688599999997</v>
      </c>
      <c r="D33" s="32">
        <f>+'[3]1994'!C32</f>
        <v>463.98688599999997</v>
      </c>
      <c r="E33" s="32">
        <v>0</v>
      </c>
      <c r="F33" s="32">
        <f>+'[3]1994'!D32</f>
        <v>3.2485700000000001E-3</v>
      </c>
      <c r="G33" s="32">
        <f>+'[3]1994'!E32</f>
        <v>1.299428E-2</v>
      </c>
      <c r="H33" s="27"/>
      <c r="I33" s="27"/>
      <c r="J33" s="27"/>
      <c r="K33" s="32">
        <f>+'[3]1994'!F32</f>
        <v>1.43</v>
      </c>
      <c r="L33" s="32">
        <f>+'[3]1994'!G32</f>
        <v>1.51</v>
      </c>
      <c r="M33" s="32">
        <f>+'[3]1994'!H32</f>
        <v>0.06</v>
      </c>
      <c r="N33" s="32">
        <f>+'[3]1994'!I32</f>
        <v>2.72</v>
      </c>
      <c r="O33" s="31"/>
      <c r="P33" s="26">
        <f>+C33+F33*PCG!$C$4+G33*PCG!$C$5+H33+I33+J33</f>
        <v>467.94039569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10398.323267397514</v>
      </c>
      <c r="D34" s="26">
        <f t="shared" ref="D34:G34" si="26">+D35+D38+D41+D42+D43+D44</f>
        <v>10398.323267397514</v>
      </c>
      <c r="E34" s="26">
        <f t="shared" si="26"/>
        <v>0</v>
      </c>
      <c r="F34" s="26">
        <f t="shared" si="26"/>
        <v>2.8397987190866738</v>
      </c>
      <c r="G34" s="26">
        <f t="shared" si="26"/>
        <v>0.51335887426301063</v>
      </c>
      <c r="H34" s="26"/>
      <c r="I34" s="26"/>
      <c r="J34" s="26"/>
      <c r="K34" s="26">
        <f t="shared" ref="K34:N34" si="27">+K35+K38+K41+K42+K43+K44</f>
        <v>9.2011072638666853</v>
      </c>
      <c r="L34" s="26">
        <f t="shared" si="27"/>
        <v>67.611609041928318</v>
      </c>
      <c r="M34" s="26">
        <f t="shared" si="27"/>
        <v>40.201107263866689</v>
      </c>
      <c r="N34" s="26">
        <f t="shared" si="27"/>
        <v>56.400000000000006</v>
      </c>
      <c r="O34" s="31"/>
      <c r="P34" s="26">
        <f t="shared" ref="P34" si="28">+P35+P38+P41+P42+P43+P44</f>
        <v>10622.29917990506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3355.5973448299669</v>
      </c>
      <c r="D35" s="26">
        <f t="shared" ref="D35:G35" si="29">+D36+D37</f>
        <v>3355.5973448299669</v>
      </c>
      <c r="E35" s="26">
        <f t="shared" si="29"/>
        <v>0</v>
      </c>
      <c r="F35" s="26">
        <f t="shared" si="29"/>
        <v>1.1376247501417986</v>
      </c>
      <c r="G35" s="26">
        <f t="shared" si="29"/>
        <v>0.16196340415945443</v>
      </c>
      <c r="H35" s="26"/>
      <c r="I35" s="26"/>
      <c r="J35" s="26"/>
      <c r="K35" s="26">
        <f t="shared" ref="K35:N35" si="30">+K36+K37</f>
        <v>7.3111072638666856</v>
      </c>
      <c r="L35" s="26">
        <f t="shared" si="30"/>
        <v>60.131609041928321</v>
      </c>
      <c r="M35" s="26">
        <f t="shared" si="30"/>
        <v>7.3111072638666856</v>
      </c>
      <c r="N35" s="26">
        <f t="shared" si="30"/>
        <v>20.87</v>
      </c>
      <c r="O35" s="31"/>
      <c r="P35" s="26">
        <f t="shared" ref="P35" si="31">+P36+P37</f>
        <v>3432.3030580230293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0</v>
      </c>
      <c r="D36" s="32">
        <f>+'[3]1994'!C35</f>
        <v>0</v>
      </c>
      <c r="E36" s="32">
        <v>0</v>
      </c>
      <c r="F36" s="32">
        <f>+'[3]1994'!D35</f>
        <v>0</v>
      </c>
      <c r="G36" s="32">
        <f>+'[3]1994'!E35</f>
        <v>0</v>
      </c>
      <c r="H36" s="27"/>
      <c r="I36" s="27"/>
      <c r="J36" s="27"/>
      <c r="K36" s="32">
        <f>+'[3]1994'!F35</f>
        <v>7.3111072638666856</v>
      </c>
      <c r="L36" s="32">
        <f>+'[3]1994'!G35</f>
        <v>60.131609041928321</v>
      </c>
      <c r="M36" s="32">
        <f>+'[3]1994'!H35</f>
        <v>7.3111072638666856</v>
      </c>
      <c r="N36" s="32">
        <f>+'[3]1994'!I35</f>
        <v>20.87</v>
      </c>
      <c r="O36" s="31"/>
      <c r="P36" s="26">
        <f>+C36+F36*PCG!$C$4+G36*PCG!$C$5+H36+I36+J36</f>
        <v>0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3355.5973448299669</v>
      </c>
      <c r="D37" s="32">
        <f>+'[3]1994'!C36</f>
        <v>3355.5973448299669</v>
      </c>
      <c r="E37" s="32">
        <v>0</v>
      </c>
      <c r="F37" s="32">
        <f>+'[3]1994'!D36</f>
        <v>1.1376247501417986</v>
      </c>
      <c r="G37" s="32">
        <f>+'[3]1994'!E36</f>
        <v>0.16196340415945443</v>
      </c>
      <c r="H37" s="27"/>
      <c r="I37" s="27"/>
      <c r="J37" s="27"/>
      <c r="K37" s="32">
        <f>+'[3]1994'!F36</f>
        <v>0</v>
      </c>
      <c r="L37" s="32">
        <f>+'[3]1994'!G36</f>
        <v>0</v>
      </c>
      <c r="M37" s="32">
        <f>+'[3]1994'!H36</f>
        <v>0</v>
      </c>
      <c r="N37" s="32">
        <f>+'[3]1994'!I36</f>
        <v>0</v>
      </c>
      <c r="O37" s="31"/>
      <c r="P37" s="26">
        <f>+C37+F37*PCG!$C$4+G37*PCG!$C$5+H37+I37+J37</f>
        <v>3432.3030580230293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2579.5088548927138</v>
      </c>
      <c r="D38" s="26">
        <f t="shared" ref="D38:G38" si="32">+D39+D40</f>
        <v>2579.5088548927138</v>
      </c>
      <c r="E38" s="26">
        <f t="shared" si="32"/>
        <v>0</v>
      </c>
      <c r="F38" s="26">
        <f t="shared" si="32"/>
        <v>0.88041960984289613</v>
      </c>
      <c r="G38" s="26">
        <f t="shared" si="32"/>
        <v>0.12441419614871482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2638.5947755911034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0</v>
      </c>
      <c r="D39" s="32">
        <f>+'[3]1994'!C38</f>
        <v>0</v>
      </c>
      <c r="E39" s="32">
        <v>0</v>
      </c>
      <c r="F39" s="32">
        <f>+'[3]1994'!D38</f>
        <v>0</v>
      </c>
      <c r="G39" s="32">
        <f>+'[3]1994'!E38</f>
        <v>0</v>
      </c>
      <c r="H39" s="27"/>
      <c r="I39" s="27"/>
      <c r="J39" s="27"/>
      <c r="K39" s="32">
        <f>+'[3]1994'!F38</f>
        <v>0</v>
      </c>
      <c r="L39" s="32">
        <f>+'[3]1994'!G38</f>
        <v>0</v>
      </c>
      <c r="M39" s="32">
        <f>+'[3]1994'!H38</f>
        <v>0</v>
      </c>
      <c r="N39" s="32">
        <f>+'[3]1994'!I38</f>
        <v>0</v>
      </c>
      <c r="O39" s="31"/>
      <c r="P39" s="26">
        <f>+C39+F39*PCG!$C$4+G39*PCG!$C$5+H39+I39+J39</f>
        <v>0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2579.5088548927138</v>
      </c>
      <c r="D40" s="32">
        <f>+'[3]1994'!C39</f>
        <v>2579.5088548927138</v>
      </c>
      <c r="E40" s="32">
        <v>0</v>
      </c>
      <c r="F40" s="32">
        <f>+'[3]1994'!D39</f>
        <v>0.88041960984289613</v>
      </c>
      <c r="G40" s="32">
        <f>+'[3]1994'!E39</f>
        <v>0.12441419614871482</v>
      </c>
      <c r="H40" s="27"/>
      <c r="I40" s="27"/>
      <c r="J40" s="27"/>
      <c r="K40" s="32">
        <f>+'[3]1994'!F39</f>
        <v>0</v>
      </c>
      <c r="L40" s="32">
        <f>+'[3]1994'!G39</f>
        <v>0</v>
      </c>
      <c r="M40" s="32">
        <f>+'[3]1994'!H39</f>
        <v>0</v>
      </c>
      <c r="N40" s="32">
        <f>+'[3]1994'!I39</f>
        <v>0</v>
      </c>
      <c r="O40" s="31"/>
      <c r="P40" s="26">
        <f>+C40+F40*PCG!$C$4+G40*PCG!$C$5+H40+I40+J40</f>
        <v>2638.5947755911034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4428.8406927567794</v>
      </c>
      <c r="D41" s="32">
        <f>+'[3]1994'!C40</f>
        <v>4428.8406927567794</v>
      </c>
      <c r="E41" s="32">
        <v>0</v>
      </c>
      <c r="F41" s="32">
        <f>+'[3]1994'!D40</f>
        <v>0.81986936307472658</v>
      </c>
      <c r="G41" s="32">
        <f>+'[3]1994'!E40</f>
        <v>0.22415377991396243</v>
      </c>
      <c r="H41" s="27"/>
      <c r="I41" s="27"/>
      <c r="J41" s="27"/>
      <c r="K41" s="32">
        <f>+'[3]1994'!F40</f>
        <v>1.89</v>
      </c>
      <c r="L41" s="32">
        <f>+'[3]1994'!G40</f>
        <v>7.48</v>
      </c>
      <c r="M41" s="32">
        <f>+'[3]1994'!H40</f>
        <v>32.89</v>
      </c>
      <c r="N41" s="32">
        <f>+'[3]1994'!I40</f>
        <v>35.53</v>
      </c>
      <c r="O41" s="31"/>
      <c r="P41" s="26">
        <f>+C41+F41*PCG!$C$4+G41*PCG!$C$5+H41+I41+J41</f>
        <v>4516.1352532480087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34.376374918054047</v>
      </c>
      <c r="D42" s="32">
        <f>+'[3]1994'!C41</f>
        <v>34.376374918054047</v>
      </c>
      <c r="E42" s="32">
        <v>0</v>
      </c>
      <c r="F42" s="32">
        <f>+'[3]1994'!D41</f>
        <v>1.8849960272526028E-3</v>
      </c>
      <c r="G42" s="32">
        <f>+'[3]1994'!E41</f>
        <v>2.8274940408789043E-3</v>
      </c>
      <c r="H42" s="27"/>
      <c r="I42" s="27"/>
      <c r="J42" s="27"/>
      <c r="K42" s="32">
        <f>+'[3]1994'!F41</f>
        <v>0</v>
      </c>
      <c r="L42" s="32">
        <f>+'[3]1994'!G41</f>
        <v>0</v>
      </c>
      <c r="M42" s="32">
        <f>+'[3]1994'!H41</f>
        <v>0</v>
      </c>
      <c r="N42" s="32">
        <f>+'[3]1994'!I41</f>
        <v>0</v>
      </c>
      <c r="O42" s="31"/>
      <c r="P42" s="26">
        <f>+C42+F42*PCG!$C$4+G42*PCG!$C$5+H42+I42+J42</f>
        <v>35.266093042917277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+'[3]1994'!C43</f>
        <v>0</v>
      </c>
      <c r="E44" s="32">
        <v>0</v>
      </c>
      <c r="F44" s="27"/>
      <c r="G44" s="27"/>
      <c r="H44" s="27"/>
      <c r="I44" s="27"/>
      <c r="J44" s="27"/>
      <c r="K44" s="32">
        <f>+'[3]1994'!F43</f>
        <v>0</v>
      </c>
      <c r="L44" s="32">
        <f>+'[3]1994'!G43</f>
        <v>0</v>
      </c>
      <c r="M44" s="32">
        <f>+'[3]1994'!H43</f>
        <v>0</v>
      </c>
      <c r="N44" s="32">
        <f>+'[3]1994'!I43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43.619706000000001</v>
      </c>
      <c r="D45" s="32">
        <f>+'[3]1994'!C44</f>
        <v>43.619706000000001</v>
      </c>
      <c r="E45" s="32">
        <v>0</v>
      </c>
      <c r="F45" s="32">
        <f>+'[3]1994'!D44</f>
        <v>2.4429389999999999E-3</v>
      </c>
      <c r="G45" s="32">
        <f>+'[3]1994'!E44</f>
        <v>1.6835676000000001E-2</v>
      </c>
      <c r="H45" s="27"/>
      <c r="I45" s="27"/>
      <c r="J45" s="27"/>
      <c r="K45" s="32">
        <f>+'[3]1994'!F44</f>
        <v>0.71</v>
      </c>
      <c r="L45" s="32">
        <f>+'[3]1994'!G44</f>
        <v>0.15</v>
      </c>
      <c r="M45" s="32">
        <f>+'[3]1994'!H44</f>
        <v>0.06</v>
      </c>
      <c r="N45" s="32">
        <f>+'[3]1994'!I44</f>
        <v>0.25060901008111247</v>
      </c>
      <c r="O45" s="31"/>
      <c r="P45" s="26">
        <f>+C45+F45*PCG!$C$4+G45*PCG!$C$5+H45+I45+J45</f>
        <v>48.697810922999999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1035.7277790000001</v>
      </c>
      <c r="D46" s="26">
        <f t="shared" ref="D46:N46" si="35">+D48</f>
        <v>1035.7277790000001</v>
      </c>
      <c r="E46" s="26">
        <f t="shared" si="35"/>
        <v>0</v>
      </c>
      <c r="F46" s="26">
        <f t="shared" si="35"/>
        <v>9.767408000000001E-2</v>
      </c>
      <c r="G46" s="26">
        <f t="shared" si="35"/>
        <v>2.7906879999999998E-2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25.31</v>
      </c>
      <c r="L46" s="26">
        <f t="shared" si="35"/>
        <v>2.39</v>
      </c>
      <c r="M46" s="26">
        <f t="shared" si="35"/>
        <v>0.9</v>
      </c>
      <c r="N46" s="26">
        <f t="shared" si="35"/>
        <v>7.16</v>
      </c>
      <c r="O46" s="31"/>
      <c r="P46" s="26">
        <f t="shared" ref="P46" si="36">+P48</f>
        <v>1046.48588124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1035.7277790000001</v>
      </c>
      <c r="D48" s="32">
        <f>+'[3]1994'!C47</f>
        <v>1035.7277790000001</v>
      </c>
      <c r="E48" s="32">
        <v>0</v>
      </c>
      <c r="F48" s="32">
        <f>+'[3]1994'!D47</f>
        <v>9.767408000000001E-2</v>
      </c>
      <c r="G48" s="32">
        <f>+'[3]1994'!E47</f>
        <v>2.7906879999999998E-2</v>
      </c>
      <c r="H48" s="27"/>
      <c r="I48" s="27"/>
      <c r="J48" s="27"/>
      <c r="K48" s="32">
        <f>+'[3]1994'!F47</f>
        <v>25.31</v>
      </c>
      <c r="L48" s="32">
        <f>+'[3]1994'!G47</f>
        <v>2.39</v>
      </c>
      <c r="M48" s="32">
        <f>+'[3]1994'!H47</f>
        <v>0.9</v>
      </c>
      <c r="N48" s="32">
        <f>+'[3]1994'!I47</f>
        <v>7.16</v>
      </c>
      <c r="O48" s="31"/>
      <c r="P48" s="26">
        <f>+C48+F48*PCG!$C$4+G48*PCG!$C$5+H48+I48+J48</f>
        <v>1046.48588124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331.67088667097198</v>
      </c>
      <c r="D49" s="26">
        <f t="shared" ref="D49:N49" si="37">+D50+D51</f>
        <v>331.67088667097198</v>
      </c>
      <c r="E49" s="26">
        <f t="shared" si="37"/>
        <v>0</v>
      </c>
      <c r="F49" s="26">
        <f t="shared" si="37"/>
        <v>0.48493259322147503</v>
      </c>
      <c r="G49" s="26">
        <f t="shared" si="37"/>
        <v>2.8696846463843843E-2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352.34586174773432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+'[3]1994'!F49</f>
        <v>0</v>
      </c>
      <c r="L50" s="32">
        <f>+'[3]1994'!G49</f>
        <v>0</v>
      </c>
      <c r="M50" s="32">
        <f>+'[3]1994'!H49</f>
        <v>0</v>
      </c>
      <c r="N50" s="32">
        <f>+'[3]1994'!I49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331.67088667097198</v>
      </c>
      <c r="D51" s="32">
        <f>+'[3]1994'!C50</f>
        <v>331.67088667097198</v>
      </c>
      <c r="E51" s="32">
        <v>0</v>
      </c>
      <c r="F51" s="32">
        <f>+'[3]1994'!D50</f>
        <v>0.48493259322147503</v>
      </c>
      <c r="G51" s="32">
        <f>+'[3]1994'!E50</f>
        <v>2.8696846463843843E-2</v>
      </c>
      <c r="H51" s="27"/>
      <c r="I51" s="27"/>
      <c r="J51" s="27"/>
      <c r="K51" s="32">
        <f>+'[3]1994'!F50</f>
        <v>0</v>
      </c>
      <c r="L51" s="32">
        <f>+'[3]1994'!G50</f>
        <v>0</v>
      </c>
      <c r="M51" s="32">
        <f>+'[3]1994'!H50</f>
        <v>0</v>
      </c>
      <c r="N51" s="32">
        <f>+'[3]1994'!I50</f>
        <v>0</v>
      </c>
      <c r="O51" s="31"/>
      <c r="P51" s="26">
        <f>+C51+F51*PCG!$C$4+G51*PCG!$C$5+H51+I51+J51</f>
        <v>352.34586174773432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4587.962487931507</v>
      </c>
      <c r="D52" s="26">
        <f t="shared" ref="D52:N52" si="39">+D53+D54+D55</f>
        <v>4587.962487931507</v>
      </c>
      <c r="E52" s="26">
        <f t="shared" si="39"/>
        <v>0</v>
      </c>
      <c r="F52" s="26">
        <f t="shared" si="39"/>
        <v>28.652621342101995</v>
      </c>
      <c r="G52" s="26">
        <f t="shared" si="39"/>
        <v>0.3891550915261196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12.030000000000001</v>
      </c>
      <c r="L52" s="26">
        <f t="shared" si="39"/>
        <v>329.53</v>
      </c>
      <c r="M52" s="26">
        <f t="shared" si="39"/>
        <v>51.73</v>
      </c>
      <c r="N52" s="26">
        <f t="shared" si="39"/>
        <v>34.54</v>
      </c>
      <c r="O52" s="31"/>
      <c r="P52" s="26">
        <f t="shared" ref="P52" si="40">+P53+P54+P55</f>
        <v>5420.2462387588403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550.54512999999997</v>
      </c>
      <c r="D53" s="32">
        <f>+'[3]1994'!C52</f>
        <v>550.54512999999997</v>
      </c>
      <c r="E53" s="32">
        <v>0</v>
      </c>
      <c r="F53" s="32">
        <f>+'[3]1994'!D52</f>
        <v>3.8867585999999998</v>
      </c>
      <c r="G53" s="32">
        <f>+'[3]1994'!E52</f>
        <v>5.3383894000000001E-2</v>
      </c>
      <c r="H53" s="27"/>
      <c r="I53" s="27"/>
      <c r="J53" s="27"/>
      <c r="K53" s="32">
        <f>+'[3]1994'!F52</f>
        <v>3.44</v>
      </c>
      <c r="L53" s="32">
        <f>+'[3]1994'!G52</f>
        <v>8.02</v>
      </c>
      <c r="M53" s="32">
        <f>+'[3]1994'!H52</f>
        <v>4.01</v>
      </c>
      <c r="N53" s="32">
        <f>+'[3]1994'!I52</f>
        <v>3.04</v>
      </c>
      <c r="O53" s="31"/>
      <c r="P53" s="26">
        <f>+C53+F53*PCG!$C$4+G53*PCG!$C$5+H53+I53+J53</f>
        <v>663.62249541199992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3393.5794580000002</v>
      </c>
      <c r="D54" s="32">
        <f>+'[3]1994'!C53</f>
        <v>3393.5794580000002</v>
      </c>
      <c r="E54" s="32">
        <v>0</v>
      </c>
      <c r="F54" s="32">
        <f>+'[3]1994'!D53</f>
        <v>24.0523977</v>
      </c>
      <c r="G54" s="32">
        <f>+'[3]1994'!E53</f>
        <v>0.329060203</v>
      </c>
      <c r="H54" s="27"/>
      <c r="I54" s="27"/>
      <c r="J54" s="27"/>
      <c r="K54" s="32">
        <f>+'[3]1994'!F53</f>
        <v>6.62</v>
      </c>
      <c r="L54" s="32">
        <f>+'[3]1994'!G53</f>
        <v>318.99</v>
      </c>
      <c r="M54" s="32">
        <f>+'[3]1994'!H53</f>
        <v>47.42</v>
      </c>
      <c r="N54" s="32">
        <f>+'[3]1994'!I53</f>
        <v>18.739999999999998</v>
      </c>
      <c r="O54" s="31"/>
      <c r="P54" s="26">
        <f>+C54+F54*PCG!$C$4+G54*PCG!$C$5+H54+I54+J54</f>
        <v>4092.9493409940001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643.83789993150663</v>
      </c>
      <c r="D55" s="26">
        <f t="shared" ref="D55:N55" si="43">+D56+D57+D58</f>
        <v>643.83789993150663</v>
      </c>
      <c r="E55" s="26">
        <f t="shared" si="43"/>
        <v>0</v>
      </c>
      <c r="F55" s="26">
        <f t="shared" si="43"/>
        <v>0.71346504210199346</v>
      </c>
      <c r="G55" s="26">
        <f t="shared" si="43"/>
        <v>6.7109945261196067E-3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1.97</v>
      </c>
      <c r="L55" s="26">
        <f t="shared" si="43"/>
        <v>2.52</v>
      </c>
      <c r="M55" s="26">
        <f t="shared" si="43"/>
        <v>0.3</v>
      </c>
      <c r="N55" s="26">
        <f t="shared" si="43"/>
        <v>12.76</v>
      </c>
      <c r="O55" s="31"/>
      <c r="P55" s="26">
        <f t="shared" ref="P55" si="44">+P56+P57+P58</f>
        <v>663.67440235284005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+'[3]1994'!F55</f>
        <v>0</v>
      </c>
      <c r="L56" s="32">
        <f>+'[3]1994'!G55</f>
        <v>0</v>
      </c>
      <c r="M56" s="32">
        <f>+'[3]1994'!H55</f>
        <v>0</v>
      </c>
      <c r="N56" s="32">
        <f>+'[3]1994'!I55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37.660835931506604</v>
      </c>
      <c r="D57" s="34">
        <f>+'[3]1994'!C56</f>
        <v>37.660835931506604</v>
      </c>
      <c r="E57" s="34">
        <v>0</v>
      </c>
      <c r="F57" s="34">
        <f>+'[3]1994'!D56</f>
        <v>5.2934421019934595E-3</v>
      </c>
      <c r="G57" s="34">
        <f>+'[3]1994'!E56</f>
        <v>3.1760652611960763E-4</v>
      </c>
      <c r="H57" s="27"/>
      <c r="I57" s="27"/>
      <c r="J57" s="27"/>
      <c r="K57" s="32">
        <f>+'[3]1994'!F56</f>
        <v>0</v>
      </c>
      <c r="L57" s="32">
        <f>+'[3]1994'!G56</f>
        <v>0</v>
      </c>
      <c r="M57" s="32">
        <f>+'[3]1994'!H56</f>
        <v>0</v>
      </c>
      <c r="N57" s="32">
        <f>+'[3]1994'!I56</f>
        <v>0</v>
      </c>
      <c r="O57" s="31"/>
      <c r="P57" s="26">
        <f>+C57+F57*PCG!$C$4+G57*PCG!$C$5+H57+I57+J57</f>
        <v>37.887818728840088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606.17706399999997</v>
      </c>
      <c r="D58" s="34">
        <f>+'[3]1994'!C57</f>
        <v>606.17706399999997</v>
      </c>
      <c r="E58" s="34">
        <v>0</v>
      </c>
      <c r="F58" s="34">
        <f>+'[3]1994'!D57</f>
        <v>0.70817160000000001</v>
      </c>
      <c r="G58" s="34">
        <f>+'[3]1994'!E57</f>
        <v>6.393387999999999E-3</v>
      </c>
      <c r="H58" s="27"/>
      <c r="I58" s="27"/>
      <c r="J58" s="27"/>
      <c r="K58" s="32">
        <f>+'[3]1994'!F57</f>
        <v>1.97</v>
      </c>
      <c r="L58" s="32">
        <f>+'[3]1994'!G57</f>
        <v>2.52</v>
      </c>
      <c r="M58" s="32">
        <f>+'[3]1994'!H57</f>
        <v>0.3</v>
      </c>
      <c r="N58" s="32">
        <f>+'[3]1994'!I57</f>
        <v>12.76</v>
      </c>
      <c r="O58" s="31"/>
      <c r="P58" s="26">
        <f>+C58+F58*PCG!$C$4+G58*PCG!$C$5+H58+I58+J58</f>
        <v>625.78658362399995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+'[3]1994'!F59</f>
        <v>0</v>
      </c>
      <c r="L60" s="32">
        <f>+'[3]1994'!G59</f>
        <v>0</v>
      </c>
      <c r="M60" s="32">
        <f>+'[3]1994'!H59</f>
        <v>0</v>
      </c>
      <c r="N60" s="32">
        <f>+'[3]1994'!I59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+'[3]1994'!F61</f>
        <v>0</v>
      </c>
      <c r="L62" s="32">
        <f>+'[3]1994'!G61</f>
        <v>0</v>
      </c>
      <c r="M62" s="32">
        <f>+'[3]1994'!H61</f>
        <v>0</v>
      </c>
      <c r="N62" s="32">
        <f>+'[3]1994'!I61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+'[3]1994'!F62</f>
        <v>0</v>
      </c>
      <c r="L63" s="32">
        <f>+'[3]1994'!G62</f>
        <v>0</v>
      </c>
      <c r="M63" s="32">
        <f>+'[3]1994'!H62</f>
        <v>0</v>
      </c>
      <c r="N63" s="32">
        <f>+'[3]1994'!I62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+'[3]1994'!F63</f>
        <v>0</v>
      </c>
      <c r="L64" s="32">
        <f>+'[3]1994'!G63</f>
        <v>0</v>
      </c>
      <c r="M64" s="32">
        <f>+'[3]1994'!H63</f>
        <v>0</v>
      </c>
      <c r="N64" s="32">
        <f>+'[3]1994'!I63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1.86477687</v>
      </c>
      <c r="D66" s="26">
        <f t="shared" ref="D66:N66" si="51">+D67+D79+D100</f>
        <v>1.86477687</v>
      </c>
      <c r="E66" s="26">
        <f t="shared" si="51"/>
        <v>0</v>
      </c>
      <c r="F66" s="26">
        <f t="shared" si="51"/>
        <v>63.463417419999992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0.77</v>
      </c>
      <c r="L66" s="26">
        <f t="shared" si="51"/>
        <v>2.0699999999999998</v>
      </c>
      <c r="M66" s="26">
        <f t="shared" si="51"/>
        <v>4.9399999999999995</v>
      </c>
      <c r="N66" s="26">
        <f t="shared" si="51"/>
        <v>0</v>
      </c>
      <c r="O66" s="31"/>
      <c r="P66" s="26">
        <f t="shared" ref="P66" si="52">+P67+P79+P100</f>
        <v>1588.4502123699999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9.5468407200000005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1.42</v>
      </c>
      <c r="N67" s="26">
        <f t="shared" si="55"/>
        <v>0</v>
      </c>
      <c r="O67" s="31"/>
      <c r="P67" s="26">
        <f t="shared" si="55"/>
        <v>238.67101800000003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9.5468407200000005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1.42</v>
      </c>
      <c r="N68" s="26">
        <f t="shared" si="65"/>
        <v>0</v>
      </c>
      <c r="O68" s="31"/>
      <c r="P68" s="26">
        <f t="shared" ref="P68" si="66">+P69+P74</f>
        <v>238.67101800000003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8.6467319000000007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1</v>
      </c>
      <c r="N69" s="26">
        <f t="shared" si="67"/>
        <v>0</v>
      </c>
      <c r="O69" s="31"/>
      <c r="P69" s="26">
        <f t="shared" ref="P69" si="68">+P70+P71+P72+P73</f>
        <v>216.16829750000002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+'[3]1994'!C69</f>
        <v>0</v>
      </c>
      <c r="E70" s="32">
        <v>0</v>
      </c>
      <c r="F70" s="32">
        <f>+'[3]1994'!D69</f>
        <v>7.5922524000000005</v>
      </c>
      <c r="G70" s="27"/>
      <c r="H70" s="27"/>
      <c r="I70" s="27"/>
      <c r="J70" s="27"/>
      <c r="K70" s="27"/>
      <c r="L70" s="27"/>
      <c r="M70" s="32">
        <f>+'[3]1994'!H69</f>
        <v>0.5</v>
      </c>
      <c r="N70" s="27"/>
      <c r="O70" s="31"/>
      <c r="P70" s="26">
        <f>+C70+F70*PCG!$C$4+G70*PCG!$C$5+H70+I70+J70</f>
        <v>189.80631000000002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+'[3]1994'!C70</f>
        <v>0</v>
      </c>
      <c r="E71" s="32">
        <v>0</v>
      </c>
      <c r="F71" s="32">
        <f>+'[3]1994'!D70</f>
        <v>1.0544795</v>
      </c>
      <c r="G71" s="27"/>
      <c r="H71" s="27"/>
      <c r="I71" s="27"/>
      <c r="J71" s="27"/>
      <c r="K71" s="27"/>
      <c r="L71" s="27"/>
      <c r="M71" s="32">
        <f>+'[3]1994'!H70</f>
        <v>0.5</v>
      </c>
      <c r="N71" s="27"/>
      <c r="O71" s="31"/>
      <c r="P71" s="26">
        <f>+C71+F71*PCG!$C$4+G71*PCG!$C$5+H71+I71+J71</f>
        <v>26.361987500000001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+'[3]1994'!H71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+'[3]1994'!C72</f>
        <v>0</v>
      </c>
      <c r="E73" s="32">
        <v>0</v>
      </c>
      <c r="F73" s="32">
        <f>+'[3]1994'!D72</f>
        <v>0</v>
      </c>
      <c r="G73" s="27"/>
      <c r="H73" s="27"/>
      <c r="I73" s="27"/>
      <c r="J73" s="27"/>
      <c r="K73" s="27"/>
      <c r="L73" s="27"/>
      <c r="M73" s="32">
        <f>+'[3]1994'!H72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0.90010882000000003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0.42</v>
      </c>
      <c r="N74" s="26">
        <f t="shared" si="69"/>
        <v>0</v>
      </c>
      <c r="O74" s="31"/>
      <c r="P74" s="26">
        <f t="shared" ref="P74" si="70">+P75+P76</f>
        <v>22.502720499999999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+'[3]1994'!C74</f>
        <v>0</v>
      </c>
      <c r="E75" s="32">
        <v>0</v>
      </c>
      <c r="F75" s="32">
        <f>+'[3]1994'!D74</f>
        <v>0.83086968000000005</v>
      </c>
      <c r="G75" s="27"/>
      <c r="H75" s="27"/>
      <c r="I75" s="27"/>
      <c r="J75" s="27"/>
      <c r="K75" s="27"/>
      <c r="L75" s="27"/>
      <c r="M75" s="32">
        <f>+'[3]1994'!H74</f>
        <v>0.21</v>
      </c>
      <c r="N75" s="27"/>
      <c r="O75" s="31"/>
      <c r="P75" s="26">
        <f>+C75+F75*PCG!$C$4+G75*PCG!$C$5+H75+I75+J75</f>
        <v>20.771742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+'[3]1994'!C75</f>
        <v>0</v>
      </c>
      <c r="E76" s="32">
        <v>0</v>
      </c>
      <c r="F76" s="32">
        <f>+'[3]1994'!D75</f>
        <v>6.9239140000000005E-2</v>
      </c>
      <c r="G76" s="27"/>
      <c r="H76" s="27"/>
      <c r="I76" s="27"/>
      <c r="J76" s="27"/>
      <c r="K76" s="27"/>
      <c r="L76" s="27"/>
      <c r="M76" s="32">
        <f>+'[3]1994'!H75</f>
        <v>0.21</v>
      </c>
      <c r="N76" s="27"/>
      <c r="O76" s="31"/>
      <c r="P76" s="26">
        <f>+C76+F76*PCG!$C$4+G76*PCG!$C$5+H76+I76+J76</f>
        <v>1.7309785000000002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+'[3]1994'!F76</f>
        <v>0</v>
      </c>
      <c r="L77" s="32">
        <f>+'[3]1994'!G76</f>
        <v>0</v>
      </c>
      <c r="M77" s="32">
        <f>+'[3]1994'!H76</f>
        <v>0</v>
      </c>
      <c r="N77" s="32">
        <f>+'[3]1994'!I76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+'[3]1994'!F77</f>
        <v>0</v>
      </c>
      <c r="L78" s="32">
        <f>+'[3]1994'!G77</f>
        <v>0</v>
      </c>
      <c r="M78" s="32">
        <f>+'[3]1994'!H77</f>
        <v>0</v>
      </c>
      <c r="N78" s="32">
        <f>+'[3]1994'!I77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1.86477687</v>
      </c>
      <c r="D79" s="26">
        <f t="shared" ref="D79:N79" si="71">+D80+D90</f>
        <v>1.86477687</v>
      </c>
      <c r="E79" s="26">
        <f t="shared" si="71"/>
        <v>0</v>
      </c>
      <c r="F79" s="26">
        <f t="shared" si="71"/>
        <v>53.916576699999993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0.77</v>
      </c>
      <c r="L79" s="26">
        <f t="shared" si="71"/>
        <v>2.0699999999999998</v>
      </c>
      <c r="M79" s="26">
        <f t="shared" si="71"/>
        <v>3.52</v>
      </c>
      <c r="N79" s="26">
        <f t="shared" si="71"/>
        <v>0</v>
      </c>
      <c r="O79" s="31"/>
      <c r="P79" s="26">
        <f t="shared" ref="P79" si="72">+P80+P90</f>
        <v>1349.7791943699999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1.4336674899999999</v>
      </c>
      <c r="D80" s="26">
        <f t="shared" ref="D80:N80" si="75">+D81+D82+D83</f>
        <v>1.4336674899999999</v>
      </c>
      <c r="E80" s="26">
        <f t="shared" si="75"/>
        <v>0</v>
      </c>
      <c r="F80" s="26">
        <f t="shared" si="75"/>
        <v>21.657215699999998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0.77</v>
      </c>
      <c r="L80" s="26">
        <f t="shared" si="75"/>
        <v>2.0699999999999998</v>
      </c>
      <c r="M80" s="26">
        <f t="shared" si="75"/>
        <v>3.52</v>
      </c>
      <c r="N80" s="26">
        <f t="shared" si="75"/>
        <v>0</v>
      </c>
      <c r="O80" s="31"/>
      <c r="P80" s="26">
        <f t="shared" ref="P80" si="76">+P81+P82+P83</f>
        <v>542.86405998999999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1.5264999999999999E-3</v>
      </c>
      <c r="D81" s="32">
        <f>+'[3]1994'!C80</f>
        <v>1.5264999999999999E-3</v>
      </c>
      <c r="E81" s="32">
        <v>0</v>
      </c>
      <c r="F81" s="32">
        <f>+'[3]1994'!D80</f>
        <v>7.3484999999999991E-3</v>
      </c>
      <c r="G81" s="27"/>
      <c r="H81" s="27"/>
      <c r="I81" s="27"/>
      <c r="J81" s="27"/>
      <c r="K81" s="32">
        <f>+'[3]1994'!F80</f>
        <v>0.01</v>
      </c>
      <c r="L81" s="32">
        <f>+'[3]1994'!G80</f>
        <v>0.04</v>
      </c>
      <c r="M81" s="32">
        <f>+'[3]1994'!H80</f>
        <v>0</v>
      </c>
      <c r="N81" s="32">
        <f>+'[3]1994'!I80</f>
        <v>0</v>
      </c>
      <c r="O81" s="31"/>
      <c r="P81" s="26">
        <f>+C81+F81*PCG!$C$4+G81*PCG!$C$5+H81+I81+J81</f>
        <v>0.18523899999999996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+'[3]1994'!F81</f>
        <v>0</v>
      </c>
      <c r="L82" s="32">
        <f>+'[3]1994'!G81</f>
        <v>0</v>
      </c>
      <c r="M82" s="32">
        <f>+'[3]1994'!H81</f>
        <v>0</v>
      </c>
      <c r="N82" s="32">
        <f>+'[3]1994'!I81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1.4321409899999999</v>
      </c>
      <c r="D83" s="26">
        <f t="shared" ref="D83:N83" si="77">+D84+D85+D86+D87+D88+D89</f>
        <v>1.4321409899999999</v>
      </c>
      <c r="E83" s="26">
        <f t="shared" si="77"/>
        <v>0</v>
      </c>
      <c r="F83" s="26">
        <f t="shared" si="77"/>
        <v>21.649867199999999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0.76</v>
      </c>
      <c r="L83" s="26">
        <f t="shared" si="77"/>
        <v>2.0299999999999998</v>
      </c>
      <c r="M83" s="26">
        <f t="shared" si="77"/>
        <v>3.52</v>
      </c>
      <c r="N83" s="26">
        <f t="shared" si="77"/>
        <v>0</v>
      </c>
      <c r="O83" s="31"/>
      <c r="P83" s="26">
        <f t="shared" ref="P83" si="78">+P84+P85+P86+P87+P88+P89</f>
        <v>542.67882098999996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+'[3]1994'!F83</f>
        <v>0</v>
      </c>
      <c r="L84" s="32">
        <f>+'[3]1994'!G83</f>
        <v>0</v>
      </c>
      <c r="M84" s="32">
        <f>+'[3]1994'!H83</f>
        <v>0</v>
      </c>
      <c r="N84" s="32">
        <f>+'[3]1994'!I83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1.4279999999999999</v>
      </c>
      <c r="D85" s="32">
        <f>+'[3]1994'!C84</f>
        <v>1.4279999999999999</v>
      </c>
      <c r="E85" s="32">
        <v>0</v>
      </c>
      <c r="F85" s="32">
        <f>+'[3]1994'!D84</f>
        <v>21.42</v>
      </c>
      <c r="G85" s="32">
        <f>+'[3]1994'!E84</f>
        <v>0</v>
      </c>
      <c r="H85" s="27"/>
      <c r="I85" s="27"/>
      <c r="J85" s="27"/>
      <c r="K85" s="32">
        <f>+'[3]1994'!F84</f>
        <v>0</v>
      </c>
      <c r="L85" s="32">
        <f>+'[3]1994'!G84</f>
        <v>0</v>
      </c>
      <c r="M85" s="32">
        <f>+'[3]1994'!H84</f>
        <v>0.14000000000000001</v>
      </c>
      <c r="N85" s="32">
        <f>+'[3]1994'!I84</f>
        <v>0</v>
      </c>
      <c r="O85" s="31"/>
      <c r="P85" s="26">
        <f>+C85+F85*PCG!$C$4+G85*PCG!$C$5+H85+I85+J85</f>
        <v>536.928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4.1409899999999998E-3</v>
      </c>
      <c r="D86" s="32">
        <f>+'[3]1994'!C85</f>
        <v>4.1409899999999998E-3</v>
      </c>
      <c r="E86" s="32">
        <v>0</v>
      </c>
      <c r="F86" s="32">
        <f>+'[3]1994'!D85</f>
        <v>4.56354E-2</v>
      </c>
      <c r="G86" s="32">
        <f>+'[3]1994'!E85</f>
        <v>0</v>
      </c>
      <c r="H86" s="27"/>
      <c r="I86" s="27"/>
      <c r="J86" s="27"/>
      <c r="K86" s="32">
        <f>+'[3]1994'!F85</f>
        <v>0</v>
      </c>
      <c r="L86" s="32">
        <f>+'[3]1994'!G85</f>
        <v>0</v>
      </c>
      <c r="M86" s="32">
        <f>+'[3]1994'!H85</f>
        <v>1.69</v>
      </c>
      <c r="N86" s="32">
        <f>+'[3]1994'!I85</f>
        <v>0</v>
      </c>
      <c r="O86" s="31"/>
      <c r="P86" s="26">
        <f>+C86+F86*PCG!$C$4+G86*PCG!$C$5+H86+I86+J86</f>
        <v>1.1450259899999999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+'[3]1994'!C86</f>
        <v>0</v>
      </c>
      <c r="E87" s="32">
        <v>0</v>
      </c>
      <c r="F87" s="32">
        <f>+'[3]1994'!D86</f>
        <v>0.1842318</v>
      </c>
      <c r="G87" s="27"/>
      <c r="H87" s="27"/>
      <c r="I87" s="27"/>
      <c r="J87" s="27"/>
      <c r="K87" s="32">
        <f>+'[3]1994'!F86</f>
        <v>0.76</v>
      </c>
      <c r="L87" s="32">
        <f>+'[3]1994'!G86</f>
        <v>2.0299999999999998</v>
      </c>
      <c r="M87" s="32">
        <f>+'[3]1994'!H86</f>
        <v>1.69</v>
      </c>
      <c r="N87" s="32">
        <f>+'[3]1994'!I86</f>
        <v>0</v>
      </c>
      <c r="O87" s="31"/>
      <c r="P87" s="26">
        <f>+C87+F87*PCG!$C$4+G87*PCG!$C$5+H87+I87+J87</f>
        <v>4.6057949999999996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+'[3]1994'!H87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0.43110937999999999</v>
      </c>
      <c r="D90" s="26">
        <f t="shared" ref="D90:N90" si="79">+D91+D92+D93</f>
        <v>0.43110937999999999</v>
      </c>
      <c r="E90" s="26">
        <f t="shared" si="79"/>
        <v>0</v>
      </c>
      <c r="F90" s="26">
        <f t="shared" si="79"/>
        <v>32.259360999999998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0</v>
      </c>
      <c r="L90" s="26">
        <f t="shared" si="79"/>
        <v>0</v>
      </c>
      <c r="M90" s="26">
        <f t="shared" si="79"/>
        <v>0</v>
      </c>
      <c r="N90" s="26">
        <f t="shared" si="79"/>
        <v>0</v>
      </c>
      <c r="O90" s="31"/>
      <c r="P90" s="26">
        <f t="shared" ref="P90" si="80">+P91+P92+P93</f>
        <v>806.91513437999993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1.1362000000000001E-2</v>
      </c>
      <c r="D91" s="32">
        <f>+'[3]1994'!C90</f>
        <v>1.1362000000000001E-2</v>
      </c>
      <c r="E91" s="32">
        <v>0</v>
      </c>
      <c r="F91" s="32">
        <f>+'[3]1994'!D90</f>
        <v>0.85651999999999995</v>
      </c>
      <c r="G91" s="27"/>
      <c r="H91" s="27"/>
      <c r="I91" s="27"/>
      <c r="J91" s="27"/>
      <c r="K91" s="32">
        <f>+'[3]1994'!F90</f>
        <v>0</v>
      </c>
      <c r="L91" s="32">
        <f>+'[3]1994'!G90</f>
        <v>0</v>
      </c>
      <c r="M91" s="32">
        <f>+'[3]1994'!H90</f>
        <v>0</v>
      </c>
      <c r="N91" s="32">
        <f>+'[3]1994'!I90</f>
        <v>0</v>
      </c>
      <c r="O91" s="31"/>
      <c r="P91" s="26">
        <f>+C91+F91*PCG!$C$4+G91*PCG!$C$5+H91+I91+J91</f>
        <v>21.424361999999999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+'[3]1994'!F91</f>
        <v>0</v>
      </c>
      <c r="L92" s="32">
        <f>+'[3]1994'!G91</f>
        <v>0</v>
      </c>
      <c r="M92" s="32">
        <f>+'[3]1994'!H91</f>
        <v>0</v>
      </c>
      <c r="N92" s="32">
        <f>+'[3]1994'!I91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0.41974738</v>
      </c>
      <c r="D93" s="26">
        <f t="shared" ref="D93:N93" si="81">+D94+D95+D96+D97+D98+D99</f>
        <v>0.41974738</v>
      </c>
      <c r="E93" s="26">
        <f t="shared" si="81"/>
        <v>0</v>
      </c>
      <c r="F93" s="26">
        <f t="shared" si="81"/>
        <v>31.402840999999999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</v>
      </c>
      <c r="N93" s="26">
        <f t="shared" si="81"/>
        <v>0</v>
      </c>
      <c r="O93" s="31"/>
      <c r="P93" s="26">
        <f t="shared" ref="P93" si="82">+P94+P95+P96+P97+P98+P99</f>
        <v>785.49077237999995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+'[3]1994'!F93</f>
        <v>0</v>
      </c>
      <c r="L94" s="32">
        <f>+'[3]1994'!G93</f>
        <v>0</v>
      </c>
      <c r="M94" s="32">
        <f>+'[3]1994'!H93</f>
        <v>0</v>
      </c>
      <c r="N94" s="32">
        <f>+'[3]1994'!I93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0.21194499999999999</v>
      </c>
      <c r="D95" s="32">
        <f>+'[3]1994'!C94</f>
        <v>0.21194499999999999</v>
      </c>
      <c r="E95" s="32">
        <v>0</v>
      </c>
      <c r="F95" s="32">
        <f>+'[3]1994'!D94</f>
        <v>26.635149999999999</v>
      </c>
      <c r="G95" s="27"/>
      <c r="H95" s="27"/>
      <c r="I95" s="27"/>
      <c r="J95" s="27"/>
      <c r="K95" s="32">
        <f>+'[3]1994'!F94</f>
        <v>0</v>
      </c>
      <c r="L95" s="32">
        <f>+'[3]1994'!G94</f>
        <v>0</v>
      </c>
      <c r="M95" s="32">
        <f>+'[3]1994'!H94</f>
        <v>0</v>
      </c>
      <c r="N95" s="32">
        <f>+'[3]1994'!I94</f>
        <v>0</v>
      </c>
      <c r="O95" s="31"/>
      <c r="P95" s="26">
        <f>+C95+F95*PCG!$C$4+G95*PCG!$C$5+H95+I95+J95</f>
        <v>666.09069499999998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3.5540000000000002E-2</v>
      </c>
      <c r="D96" s="32">
        <f>+'[3]1994'!C95</f>
        <v>3.5540000000000002E-2</v>
      </c>
      <c r="E96" s="32">
        <v>0</v>
      </c>
      <c r="F96" s="32">
        <f>+'[3]1994'!D95</f>
        <v>0.44425000000000003</v>
      </c>
      <c r="G96" s="27"/>
      <c r="H96" s="27"/>
      <c r="I96" s="27"/>
      <c r="J96" s="27"/>
      <c r="K96" s="32">
        <f>+'[3]1994'!F95</f>
        <v>0</v>
      </c>
      <c r="L96" s="32">
        <f>+'[3]1994'!G95</f>
        <v>0</v>
      </c>
      <c r="M96" s="32">
        <f>+'[3]1994'!H95</f>
        <v>0</v>
      </c>
      <c r="N96" s="32">
        <f>+'[3]1994'!I95</f>
        <v>0</v>
      </c>
      <c r="O96" s="31"/>
      <c r="P96" s="26">
        <f>+C96+F96*PCG!$C$4+G96*PCG!$C$5+H96+I96+J96</f>
        <v>11.14179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2.5588799999999999E-3</v>
      </c>
      <c r="D97" s="32">
        <f>+'[3]1994'!C96</f>
        <v>2.5588799999999999E-3</v>
      </c>
      <c r="E97" s="32">
        <v>0</v>
      </c>
      <c r="F97" s="32">
        <f>+'[3]1994'!D96</f>
        <v>1.124841</v>
      </c>
      <c r="G97" s="27"/>
      <c r="H97" s="27"/>
      <c r="I97" s="27"/>
      <c r="J97" s="27"/>
      <c r="K97" s="32">
        <f>+'[3]1994'!F96</f>
        <v>0</v>
      </c>
      <c r="L97" s="32">
        <f>+'[3]1994'!G96</f>
        <v>0</v>
      </c>
      <c r="M97" s="32">
        <f>+'[3]1994'!H96</f>
        <v>0</v>
      </c>
      <c r="N97" s="32">
        <f>+'[3]1994'!I96</f>
        <v>0</v>
      </c>
      <c r="O97" s="31"/>
      <c r="P97" s="26">
        <f>+C97+F97*PCG!$C$4+G97*PCG!$C$5+H97+I97+J97</f>
        <v>28.123583879999998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0.16970350000000001</v>
      </c>
      <c r="D98" s="32">
        <f>+'[3]1994'!C97</f>
        <v>0.16970350000000001</v>
      </c>
      <c r="E98" s="32">
        <v>0</v>
      </c>
      <c r="F98" s="32">
        <f>+'[3]1994'!D97</f>
        <v>3.1985999999999999</v>
      </c>
      <c r="G98" s="27"/>
      <c r="H98" s="27"/>
      <c r="I98" s="27"/>
      <c r="J98" s="27"/>
      <c r="K98" s="32">
        <f>+'[3]1994'!F97</f>
        <v>0</v>
      </c>
      <c r="L98" s="32">
        <f>+'[3]1994'!G97</f>
        <v>0</v>
      </c>
      <c r="M98" s="32">
        <f>+'[3]1994'!H97</f>
        <v>0</v>
      </c>
      <c r="N98" s="32">
        <f>+'[3]1994'!I97</f>
        <v>0</v>
      </c>
      <c r="O98" s="31"/>
      <c r="P98" s="26">
        <f>+C98+F98*PCG!$C$4+G98*PCG!$C$5+H98+I98+J98</f>
        <v>80.134703500000001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+'[3]1994'!F98</f>
        <v>0</v>
      </c>
      <c r="L99" s="32">
        <f>+'[3]1994'!G98</f>
        <v>0</v>
      </c>
      <c r="M99" s="32">
        <f>+'[3]1994'!H98</f>
        <v>0</v>
      </c>
      <c r="N99" s="32">
        <f>+'[3]1994'!I98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+'[3]1994'!F99</f>
        <v>0</v>
      </c>
      <c r="L100" s="32">
        <f>+'[3]1994'!G99</f>
        <v>0</v>
      </c>
      <c r="M100" s="32">
        <f>+'[3]1994'!H99</f>
        <v>0</v>
      </c>
      <c r="N100" s="32">
        <f>+'[3]1994'!I99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+'[3]1994'!C102</f>
        <v>0</v>
      </c>
      <c r="E103" s="32">
        <v>0</v>
      </c>
      <c r="F103" s="27"/>
      <c r="G103" s="27"/>
      <c r="H103" s="27"/>
      <c r="I103" s="27"/>
      <c r="J103" s="27"/>
      <c r="K103" s="32">
        <f>+'[3]1994'!F102</f>
        <v>0</v>
      </c>
      <c r="L103" s="32">
        <f>+'[3]1994'!G102</f>
        <v>0</v>
      </c>
      <c r="M103" s="32">
        <f>+'[3]1994'!H102</f>
        <v>0</v>
      </c>
      <c r="N103" s="32">
        <f>+'[3]1994'!I102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+'[3]1994'!C103</f>
        <v>0</v>
      </c>
      <c r="E104" s="32">
        <v>0</v>
      </c>
      <c r="F104" s="27"/>
      <c r="G104" s="27"/>
      <c r="H104" s="27"/>
      <c r="I104" s="27"/>
      <c r="J104" s="27"/>
      <c r="K104" s="32">
        <f>+'[3]1994'!F103</f>
        <v>0</v>
      </c>
      <c r="L104" s="32">
        <f>+'[3]1994'!G103</f>
        <v>0</v>
      </c>
      <c r="M104" s="32">
        <f>+'[3]1994'!H103</f>
        <v>0</v>
      </c>
      <c r="N104" s="32">
        <f>+'[3]1994'!I103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+'[3]1994'!C104</f>
        <v>0</v>
      </c>
      <c r="E105" s="32">
        <v>0</v>
      </c>
      <c r="F105" s="27"/>
      <c r="G105" s="27"/>
      <c r="H105" s="27"/>
      <c r="I105" s="27"/>
      <c r="J105" s="27"/>
      <c r="K105" s="32">
        <f>+'[3]1994'!F104</f>
        <v>0</v>
      </c>
      <c r="L105" s="32">
        <f>+'[3]1994'!G104</f>
        <v>0</v>
      </c>
      <c r="M105" s="32">
        <f>+'[3]1994'!H104</f>
        <v>0</v>
      </c>
      <c r="N105" s="32">
        <f>+'[3]1994'!I104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+'[3]1994'!C106</f>
        <v>0</v>
      </c>
      <c r="E107" s="32">
        <v>0</v>
      </c>
      <c r="F107" s="27"/>
      <c r="G107" s="27"/>
      <c r="H107" s="27"/>
      <c r="I107" s="27"/>
      <c r="J107" s="27"/>
      <c r="K107" s="32">
        <f>+'[3]1994'!F106</f>
        <v>0</v>
      </c>
      <c r="L107" s="32">
        <f>+'[3]1994'!G106</f>
        <v>0</v>
      </c>
      <c r="M107" s="32">
        <f>+'[3]1994'!H106</f>
        <v>0</v>
      </c>
      <c r="N107" s="32">
        <f>+'[3]1994'!I106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+'[3]1994'!C107</f>
        <v>0</v>
      </c>
      <c r="E108" s="32">
        <v>0</v>
      </c>
      <c r="F108" s="27"/>
      <c r="G108" s="27"/>
      <c r="H108" s="27"/>
      <c r="I108" s="27"/>
      <c r="J108" s="27"/>
      <c r="K108" s="32">
        <f>+'[3]1994'!F107</f>
        <v>0</v>
      </c>
      <c r="L108" s="32">
        <f>+'[3]1994'!G107</f>
        <v>0</v>
      </c>
      <c r="M108" s="32">
        <f>+'[3]1994'!H107</f>
        <v>0</v>
      </c>
      <c r="N108" s="32">
        <f>+'[3]1994'!I107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+'[3]1994'!C108</f>
        <v>0</v>
      </c>
      <c r="E109" s="32">
        <v>0</v>
      </c>
      <c r="F109" s="27"/>
      <c r="G109" s="27"/>
      <c r="H109" s="27"/>
      <c r="I109" s="27"/>
      <c r="J109" s="27"/>
      <c r="K109" s="32">
        <f>+'[3]1994'!F108</f>
        <v>0</v>
      </c>
      <c r="L109" s="32">
        <f>+'[3]1994'!G108</f>
        <v>0</v>
      </c>
      <c r="M109" s="32">
        <f>+'[3]1994'!H108</f>
        <v>0</v>
      </c>
      <c r="N109" s="32">
        <f>+'[3]1994'!I108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1715.406575</v>
      </c>
      <c r="D112" s="26">
        <f>+D113+D114</f>
        <v>1715.406575</v>
      </c>
      <c r="E112" s="26">
        <f t="shared" ref="E112:N112" si="95">+E113+E114</f>
        <v>0</v>
      </c>
      <c r="F112" s="26">
        <f t="shared" si="95"/>
        <v>0.100750885</v>
      </c>
      <c r="G112" s="26">
        <f t="shared" si="95"/>
        <v>4.5815800000000004E-2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2.8453997868076701</v>
      </c>
      <c r="L112" s="26">
        <f t="shared" si="95"/>
        <v>28.129308902059499</v>
      </c>
      <c r="M112" s="26">
        <f t="shared" si="95"/>
        <v>1.056159914723068</v>
      </c>
      <c r="N112" s="26">
        <f t="shared" si="95"/>
        <v>38.29</v>
      </c>
      <c r="O112" s="31"/>
      <c r="P112" s="26">
        <f>+P113+P114</f>
        <v>1731.578455525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655.64856499999996</v>
      </c>
      <c r="D113" s="32">
        <f>+'[3]1994'!C115</f>
        <v>655.64856499999996</v>
      </c>
      <c r="E113" s="32">
        <v>0</v>
      </c>
      <c r="F113" s="32">
        <f>+'[3]1994'!D115</f>
        <v>4.5849549999999999E-3</v>
      </c>
      <c r="G113" s="32">
        <f>+'[3]1994'!E115</f>
        <v>1.833982E-2</v>
      </c>
      <c r="H113" s="27"/>
      <c r="I113" s="27"/>
      <c r="J113" s="27"/>
      <c r="K113" s="12">
        <f>'[3]1994'!F115</f>
        <v>0.41539978680767015</v>
      </c>
      <c r="L113" s="12">
        <f>'[3]1994'!G115</f>
        <v>2.1393089020595015</v>
      </c>
      <c r="M113" s="12">
        <f>'[3]1994'!H115</f>
        <v>0.16615991472306807</v>
      </c>
      <c r="N113" s="12">
        <f>'[3]1994'!I115</f>
        <v>3.88</v>
      </c>
      <c r="O113" s="31"/>
      <c r="P113" s="26">
        <f>+C113+F113*PCG!$C$4+G113*PCG!$C$5+H113+I113+J113</f>
        <v>661.22845523499996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1059.75801</v>
      </c>
      <c r="D114" s="32">
        <f>+'[3]1994'!C116</f>
        <v>1059.75801</v>
      </c>
      <c r="E114" s="32">
        <v>0</v>
      </c>
      <c r="F114" s="32">
        <f>+'[3]1994'!D116</f>
        <v>9.6165929999999997E-2</v>
      </c>
      <c r="G114" s="32">
        <f>+'[3]1994'!E116</f>
        <v>2.7475980000000001E-2</v>
      </c>
      <c r="H114" s="27"/>
      <c r="I114" s="27"/>
      <c r="J114" s="27"/>
      <c r="K114" s="12">
        <f>'[3]1994'!F116</f>
        <v>2.4300000000000002</v>
      </c>
      <c r="L114" s="12">
        <f>'[3]1994'!G116</f>
        <v>25.99</v>
      </c>
      <c r="M114" s="12">
        <f>'[3]1994'!H116</f>
        <v>0.89</v>
      </c>
      <c r="N114" s="12">
        <f>'[3]1994'!I116</f>
        <v>34.409999999999997</v>
      </c>
      <c r="O114" s="31"/>
      <c r="P114" s="26">
        <f>+C114+F114*PCG!$C$4+G114*PCG!$C$5+H114+I114+J114</f>
        <v>1070.35000029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14268.579360000002</v>
      </c>
      <c r="D116" s="32">
        <f>+'[3]1994'!$C$119</f>
        <v>14268.579360000002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14268.579360000002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34632.066709986</v>
      </c>
      <c r="D127" s="26">
        <f>+D128+D134+D138</f>
        <v>34632.066709986</v>
      </c>
      <c r="E127" s="26">
        <f t="shared" ref="E127:N127" si="98">+E128+E134+E138</f>
        <v>0</v>
      </c>
      <c r="F127" s="26">
        <f t="shared" si="98"/>
        <v>97.513263393410142</v>
      </c>
      <c r="G127" s="26">
        <f t="shared" si="98"/>
        <v>1.3099857622529743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97.821107263866693</v>
      </c>
      <c r="L127" s="26">
        <f t="shared" si="98"/>
        <v>482.06160904192831</v>
      </c>
      <c r="M127" s="26">
        <f t="shared" si="98"/>
        <v>114.81110726386669</v>
      </c>
      <c r="N127" s="26">
        <f t="shared" si="98"/>
        <v>320.17060901008114</v>
      </c>
      <c r="O127" s="31"/>
      <c r="P127" s="26">
        <f t="shared" ref="P127" si="99">+P128+P134+P138</f>
        <v>37460.274051972636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34630.201933115997</v>
      </c>
      <c r="D128" s="26">
        <f>+D129+D130+D131+D132+D133</f>
        <v>34630.201933115997</v>
      </c>
      <c r="E128" s="26">
        <f t="shared" ref="E128:N128" si="102">+E129+E130+E131+E132+E133</f>
        <v>0</v>
      </c>
      <c r="F128" s="26">
        <f t="shared" si="102"/>
        <v>34.049845973410143</v>
      </c>
      <c r="G128" s="26">
        <f t="shared" si="102"/>
        <v>1.3099857622529743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97.051107263866697</v>
      </c>
      <c r="L128" s="26">
        <f t="shared" si="102"/>
        <v>479.99160904192831</v>
      </c>
      <c r="M128" s="26">
        <f t="shared" si="102"/>
        <v>109.87110726386669</v>
      </c>
      <c r="N128" s="26">
        <f t="shared" si="102"/>
        <v>320.17060901008114</v>
      </c>
      <c r="O128" s="31"/>
      <c r="P128" s="26">
        <f t="shared" ref="P128" si="103">+P129+P130+P131+P132+P133</f>
        <v>35871.823839602635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4577.3970989999998</v>
      </c>
      <c r="D129" s="39">
        <f>+D7</f>
        <v>4577.3970989999998</v>
      </c>
      <c r="E129" s="39">
        <f t="shared" ref="E129:G129" si="107">+E7</f>
        <v>0</v>
      </c>
      <c r="F129" s="39">
        <f t="shared" si="107"/>
        <v>7.5432249999999992E-2</v>
      </c>
      <c r="G129" s="39">
        <f t="shared" si="107"/>
        <v>4.2239938000000005E-2</v>
      </c>
      <c r="H129" s="27"/>
      <c r="I129" s="27"/>
      <c r="J129" s="27"/>
      <c r="K129" s="39">
        <f t="shared" ref="K129:N129" si="108">+K7</f>
        <v>9.7199999999999989</v>
      </c>
      <c r="L129" s="39">
        <f t="shared" si="108"/>
        <v>4.18</v>
      </c>
      <c r="M129" s="39">
        <f t="shared" si="108"/>
        <v>0.11000000000000001</v>
      </c>
      <c r="N129" s="39">
        <f t="shared" si="108"/>
        <v>41.84</v>
      </c>
      <c r="O129" s="31"/>
      <c r="P129" s="26">
        <f>+C129+F129*PCG!$C$4+G129*PCG!$C$5+H129+I129+J129</f>
        <v>4591.870406774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13191.513821116001</v>
      </c>
      <c r="D130" s="39">
        <f>+D16</f>
        <v>13191.513821116001</v>
      </c>
      <c r="E130" s="39">
        <f t="shared" ref="E130:G130" si="109">+E16</f>
        <v>0</v>
      </c>
      <c r="F130" s="39">
        <f t="shared" si="109"/>
        <v>1.8936954799999999</v>
      </c>
      <c r="G130" s="39">
        <f t="shared" si="109"/>
        <v>0.27879817600000001</v>
      </c>
      <c r="H130" s="27"/>
      <c r="I130" s="27"/>
      <c r="J130" s="27"/>
      <c r="K130" s="39">
        <f t="shared" ref="K130:N130" si="110">+K16</f>
        <v>38.650000000000006</v>
      </c>
      <c r="L130" s="39">
        <f t="shared" si="110"/>
        <v>74.61999999999999</v>
      </c>
      <c r="M130" s="39">
        <f t="shared" si="110"/>
        <v>16.809999999999999</v>
      </c>
      <c r="N130" s="39">
        <f t="shared" si="110"/>
        <v>177.26000000000002</v>
      </c>
      <c r="O130" s="31"/>
      <c r="P130" s="26">
        <f>+C130+F130*PCG!$C$4+G130*PCG!$C$5+H130+I130+J130</f>
        <v>13321.938064564001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12273.328525068488</v>
      </c>
      <c r="D131" s="39">
        <f>+D30</f>
        <v>12273.328525068488</v>
      </c>
      <c r="E131" s="39">
        <f t="shared" ref="E131:G131" si="111">+E30</f>
        <v>0</v>
      </c>
      <c r="F131" s="39">
        <f t="shared" si="111"/>
        <v>3.4280969013081486</v>
      </c>
      <c r="G131" s="39">
        <f t="shared" si="111"/>
        <v>0.5997925567268545</v>
      </c>
      <c r="H131" s="27"/>
      <c r="I131" s="27"/>
      <c r="J131" s="27"/>
      <c r="K131" s="39">
        <f t="shared" ref="K131:N131" si="112">+K30</f>
        <v>36.651107263866685</v>
      </c>
      <c r="L131" s="39">
        <f t="shared" si="112"/>
        <v>71.66160904192833</v>
      </c>
      <c r="M131" s="39">
        <f t="shared" si="112"/>
        <v>41.221107263866692</v>
      </c>
      <c r="N131" s="39">
        <f t="shared" si="112"/>
        <v>66.530609010081122</v>
      </c>
      <c r="O131" s="31"/>
      <c r="P131" s="26">
        <f>+C131+F131*PCG!$C$4+G131*PCG!$C$5+H131+I131+J131</f>
        <v>12537.769129505794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4587.962487931507</v>
      </c>
      <c r="D132" s="39">
        <f>+D52</f>
        <v>4587.962487931507</v>
      </c>
      <c r="E132" s="39">
        <f t="shared" ref="E132:G132" si="113">+E52</f>
        <v>0</v>
      </c>
      <c r="F132" s="39">
        <f t="shared" si="113"/>
        <v>28.652621342101995</v>
      </c>
      <c r="G132" s="39">
        <f t="shared" si="113"/>
        <v>0.3891550915261196</v>
      </c>
      <c r="H132" s="27"/>
      <c r="I132" s="27"/>
      <c r="J132" s="27"/>
      <c r="K132" s="39">
        <f t="shared" ref="K132:N132" si="114">+K52</f>
        <v>12.030000000000001</v>
      </c>
      <c r="L132" s="39">
        <f t="shared" si="114"/>
        <v>329.53</v>
      </c>
      <c r="M132" s="39">
        <f t="shared" si="114"/>
        <v>51.73</v>
      </c>
      <c r="N132" s="39">
        <f t="shared" si="114"/>
        <v>34.54</v>
      </c>
      <c r="O132" s="31"/>
      <c r="P132" s="26">
        <f>+C132+F132*PCG!$C$4+G132*PCG!$C$5+H132+I132+J132</f>
        <v>5420.2462387588403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1.86477687</v>
      </c>
      <c r="D134" s="26">
        <f>+D135+D136+D137</f>
        <v>1.86477687</v>
      </c>
      <c r="E134" s="26">
        <f t="shared" ref="E134:N134" si="117">+E135+E136+E137</f>
        <v>0</v>
      </c>
      <c r="F134" s="26">
        <f t="shared" si="117"/>
        <v>63.463417419999992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0.77</v>
      </c>
      <c r="L134" s="26">
        <f t="shared" si="117"/>
        <v>2.0699999999999998</v>
      </c>
      <c r="M134" s="26">
        <f t="shared" si="117"/>
        <v>4.9399999999999995</v>
      </c>
      <c r="N134" s="26">
        <f t="shared" si="117"/>
        <v>0</v>
      </c>
      <c r="O134" s="31"/>
      <c r="P134" s="26">
        <f t="shared" ref="P134" si="118">+P135+P136+P137</f>
        <v>1588.4502123699999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9.5468407200000005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1.42</v>
      </c>
      <c r="N135" s="39">
        <f t="shared" si="122"/>
        <v>0</v>
      </c>
      <c r="O135" s="31"/>
      <c r="P135" s="26">
        <f>+C135+F135*PCG!$C$4+G135*PCG!$C$5+H135+I135+J135</f>
        <v>238.671018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1.86477687</v>
      </c>
      <c r="D136" s="39">
        <f>+D79</f>
        <v>1.86477687</v>
      </c>
      <c r="E136" s="39">
        <f t="shared" ref="E136:G136" si="123">+E79</f>
        <v>0</v>
      </c>
      <c r="F136" s="39">
        <f t="shared" si="123"/>
        <v>53.916576699999993</v>
      </c>
      <c r="G136" s="39">
        <f t="shared" si="123"/>
        <v>0</v>
      </c>
      <c r="H136" s="27"/>
      <c r="I136" s="27"/>
      <c r="J136" s="27"/>
      <c r="K136" s="39">
        <f t="shared" ref="K136:N136" si="124">+K79</f>
        <v>0.77</v>
      </c>
      <c r="L136" s="39">
        <f t="shared" si="124"/>
        <v>2.0699999999999998</v>
      </c>
      <c r="M136" s="39">
        <f t="shared" si="124"/>
        <v>3.52</v>
      </c>
      <c r="N136" s="39">
        <f t="shared" si="124"/>
        <v>0</v>
      </c>
      <c r="O136" s="31"/>
      <c r="P136" s="26">
        <f>+C136+F136*PCG!$C$4+G136*PCG!$C$5+H136+I136+J136</f>
        <v>1349.7791943699999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1715.406575</v>
      </c>
      <c r="D144" s="26">
        <f>+D145+D146</f>
        <v>1715.406575</v>
      </c>
      <c r="E144" s="26"/>
      <c r="F144" s="26">
        <f t="shared" ref="F144:N144" si="135">+F145+F146</f>
        <v>0.100750885</v>
      </c>
      <c r="G144" s="26">
        <f t="shared" si="135"/>
        <v>4.5815800000000004E-2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2.8453997868076701</v>
      </c>
      <c r="L144" s="26">
        <f t="shared" si="135"/>
        <v>28.129308902059499</v>
      </c>
      <c r="M144" s="26">
        <f t="shared" si="135"/>
        <v>1.056159914723068</v>
      </c>
      <c r="N144" s="26">
        <f t="shared" si="135"/>
        <v>38.29</v>
      </c>
      <c r="O144" s="31"/>
      <c r="P144" s="26">
        <f t="shared" ref="P144" si="136">+P145+P146</f>
        <v>1731.578455525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655.64856499999996</v>
      </c>
      <c r="D145" s="39">
        <f>+D113</f>
        <v>655.64856499999996</v>
      </c>
      <c r="E145" s="39">
        <f t="shared" ref="E145:G145" si="139">+E113</f>
        <v>0</v>
      </c>
      <c r="F145" s="39">
        <f t="shared" si="139"/>
        <v>4.5849549999999999E-3</v>
      </c>
      <c r="G145" s="39">
        <f t="shared" si="139"/>
        <v>1.833982E-2</v>
      </c>
      <c r="H145" s="27"/>
      <c r="I145" s="27"/>
      <c r="J145" s="27"/>
      <c r="K145" s="39">
        <f t="shared" ref="K145:N145" si="140">+K113</f>
        <v>0.41539978680767015</v>
      </c>
      <c r="L145" s="39">
        <f t="shared" si="140"/>
        <v>2.1393089020595015</v>
      </c>
      <c r="M145" s="39">
        <f t="shared" si="140"/>
        <v>0.16615991472306807</v>
      </c>
      <c r="N145" s="39">
        <f t="shared" si="140"/>
        <v>3.88</v>
      </c>
      <c r="O145" s="31"/>
      <c r="P145" s="26">
        <f>+C145+F145*PCG!$C$4+G145*PCG!$C$5+H145+I145+J145</f>
        <v>661.22845523499996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1059.75801</v>
      </c>
      <c r="D146" s="39">
        <f t="shared" ref="D146:G147" si="141">+D114</f>
        <v>1059.75801</v>
      </c>
      <c r="E146" s="39">
        <f t="shared" si="141"/>
        <v>0</v>
      </c>
      <c r="F146" s="39">
        <f t="shared" si="141"/>
        <v>9.6165929999999997E-2</v>
      </c>
      <c r="G146" s="39">
        <f t="shared" si="141"/>
        <v>2.7475980000000001E-2</v>
      </c>
      <c r="H146" s="27"/>
      <c r="I146" s="27"/>
      <c r="J146" s="27"/>
      <c r="K146" s="39">
        <f t="shared" ref="K146:N146" si="142">+K114</f>
        <v>2.4300000000000002</v>
      </c>
      <c r="L146" s="39">
        <f t="shared" si="142"/>
        <v>25.99</v>
      </c>
      <c r="M146" s="39">
        <f t="shared" si="142"/>
        <v>0.89</v>
      </c>
      <c r="N146" s="39">
        <f t="shared" si="142"/>
        <v>34.409999999999997</v>
      </c>
      <c r="O146" s="31"/>
      <c r="P146" s="26">
        <f>+C146+F146*PCG!$C$4+G146*PCG!$C$5+H146+I146+J146</f>
        <v>1070.35000029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14268.579360000002</v>
      </c>
      <c r="D148" s="26">
        <f>+D116</f>
        <v>14268.579360000002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14268.579360000002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34632.066709986</v>
      </c>
      <c r="D159" s="26">
        <f>+D160+D161+D162</f>
        <v>34632.066709986</v>
      </c>
      <c r="E159" s="26">
        <f t="shared" ref="E159:N159" si="144">+E160+E161+E162</f>
        <v>0</v>
      </c>
      <c r="F159" s="26">
        <f t="shared" si="144"/>
        <v>97.513263393410142</v>
      </c>
      <c r="G159" s="26">
        <f t="shared" si="144"/>
        <v>1.3099857622529743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97.821107263866693</v>
      </c>
      <c r="L159" s="26">
        <f t="shared" si="144"/>
        <v>482.06160904192831</v>
      </c>
      <c r="M159" s="26">
        <f t="shared" si="144"/>
        <v>114.81110726386669</v>
      </c>
      <c r="N159" s="26">
        <f t="shared" si="144"/>
        <v>320.17060901008114</v>
      </c>
      <c r="O159" s="31"/>
      <c r="P159" s="26">
        <f t="shared" ref="P159" si="145">+P160+P161+P162</f>
        <v>37460.274051972636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34630.201933115997</v>
      </c>
      <c r="D160" s="26">
        <f>+D6</f>
        <v>34630.201933115997</v>
      </c>
      <c r="E160" s="26">
        <f t="shared" ref="E160:G160" si="148">+E6</f>
        <v>0</v>
      </c>
      <c r="F160" s="26">
        <f t="shared" si="148"/>
        <v>34.049845973410143</v>
      </c>
      <c r="G160" s="26">
        <f t="shared" si="148"/>
        <v>1.3099857622529743</v>
      </c>
      <c r="H160" s="27"/>
      <c r="I160" s="27"/>
      <c r="J160" s="27"/>
      <c r="K160" s="26">
        <f t="shared" ref="K160:N160" si="149">+K6</f>
        <v>97.051107263866697</v>
      </c>
      <c r="L160" s="26">
        <f t="shared" si="149"/>
        <v>479.99160904192831</v>
      </c>
      <c r="M160" s="26">
        <f t="shared" si="149"/>
        <v>109.87110726386669</v>
      </c>
      <c r="N160" s="26">
        <f t="shared" si="149"/>
        <v>320.17060901008114</v>
      </c>
      <c r="O160" s="31"/>
      <c r="P160" s="26">
        <f>+C160+F160*PCG!$C$4+G160*PCG!$C$5+H160+I160+J160</f>
        <v>35871.823839602635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1.86477687</v>
      </c>
      <c r="D161" s="26">
        <f>+D66</f>
        <v>1.86477687</v>
      </c>
      <c r="E161" s="26">
        <f t="shared" ref="E161:G161" si="150">+E66</f>
        <v>0</v>
      </c>
      <c r="F161" s="26">
        <f t="shared" si="150"/>
        <v>63.463417419999992</v>
      </c>
      <c r="G161" s="26">
        <f t="shared" si="150"/>
        <v>0</v>
      </c>
      <c r="H161" s="27"/>
      <c r="I161" s="27"/>
      <c r="J161" s="27"/>
      <c r="K161" s="26">
        <f t="shared" ref="K161:N161" si="151">+K66</f>
        <v>0.77</v>
      </c>
      <c r="L161" s="26">
        <f t="shared" si="151"/>
        <v>2.0699999999999998</v>
      </c>
      <c r="M161" s="26">
        <f t="shared" si="151"/>
        <v>4.9399999999999995</v>
      </c>
      <c r="N161" s="26">
        <f t="shared" si="151"/>
        <v>0</v>
      </c>
      <c r="O161" s="31"/>
      <c r="P161" s="26">
        <f>+C161+F161*PCG!$C$4+G161*PCG!$C$5+H161+I161+J161</f>
        <v>1588.4502123699999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1715.406575</v>
      </c>
      <c r="D165" s="26">
        <f>+D166+D167</f>
        <v>1715.406575</v>
      </c>
      <c r="E165" s="26">
        <f t="shared" ref="E165:N165" si="154">+E166+E167</f>
        <v>0</v>
      </c>
      <c r="F165" s="26">
        <f t="shared" si="154"/>
        <v>0.100750885</v>
      </c>
      <c r="G165" s="26">
        <f t="shared" si="154"/>
        <v>4.5815800000000004E-2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1731.578455525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655.64856499999996</v>
      </c>
      <c r="D166" s="39">
        <f>+D113</f>
        <v>655.64856499999996</v>
      </c>
      <c r="E166" s="39">
        <f t="shared" ref="E166:G166" si="158">+E113</f>
        <v>0</v>
      </c>
      <c r="F166" s="39">
        <f t="shared" si="158"/>
        <v>4.5849549999999999E-3</v>
      </c>
      <c r="G166" s="39">
        <f t="shared" si="158"/>
        <v>1.833982E-2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661.22845523499996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1059.75801</v>
      </c>
      <c r="D167" s="39">
        <f t="shared" ref="D167:G168" si="159">+D114</f>
        <v>1059.75801</v>
      </c>
      <c r="E167" s="39">
        <f t="shared" si="159"/>
        <v>0</v>
      </c>
      <c r="F167" s="39">
        <f t="shared" si="159"/>
        <v>9.6165929999999997E-2</v>
      </c>
      <c r="G167" s="39">
        <f t="shared" si="159"/>
        <v>2.7475980000000001E-2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1070.35000029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14268.579360000002</v>
      </c>
      <c r="D169" s="26">
        <f>+D148</f>
        <v>14268.579360000002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14268.579360000002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57" priority="2" operator="lessThan">
      <formula>0</formula>
    </cfRule>
  </conditionalFormatting>
  <conditionalFormatting sqref="P2">
    <cfRule type="cellIs" dxfId="56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0700-000000000000}"/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37622.225612442002</v>
      </c>
      <c r="D4" s="26">
        <f t="shared" ref="D4:N4" si="1">+D6+D66+D101</f>
        <v>37622.225612442002</v>
      </c>
      <c r="E4" s="26">
        <f t="shared" si="1"/>
        <v>0</v>
      </c>
      <c r="F4" s="26">
        <f t="shared" si="1"/>
        <v>89.748951110731952</v>
      </c>
      <c r="G4" s="26">
        <f t="shared" si="1"/>
        <v>1.4494549396572656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114.96817754741325</v>
      </c>
      <c r="L4" s="26">
        <f t="shared" si="1"/>
        <v>520.56646552770394</v>
      </c>
      <c r="M4" s="26">
        <f t="shared" si="1"/>
        <v>128.46471772030947</v>
      </c>
      <c r="N4" s="26">
        <f t="shared" si="1"/>
        <v>350.33</v>
      </c>
      <c r="O4" s="31"/>
      <c r="P4" s="26">
        <f t="shared" ref="P4" si="2">+P6+P66+P101</f>
        <v>40297.886962228164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37470.241944666661</v>
      </c>
      <c r="D5" s="32">
        <f>+'[8]Table 1.5 - Reference Approach'!$S$76</f>
        <v>37470.241944666661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37470.241944666661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37620.797813992001</v>
      </c>
      <c r="D6" s="26">
        <f t="shared" ref="D6:N6" si="5">+D7+D16+D30+D52+D59</f>
        <v>37620.797813992001</v>
      </c>
      <c r="E6" s="26">
        <f t="shared" si="5"/>
        <v>0</v>
      </c>
      <c r="F6" s="26">
        <f t="shared" si="5"/>
        <v>35.564306470731957</v>
      </c>
      <c r="G6" s="26">
        <f t="shared" si="5"/>
        <v>1.4494549396572656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112.04817754741325</v>
      </c>
      <c r="L6" s="26">
        <f t="shared" si="5"/>
        <v>493.12646552770389</v>
      </c>
      <c r="M6" s="26">
        <f t="shared" si="5"/>
        <v>123.12471772030948</v>
      </c>
      <c r="N6" s="26">
        <f t="shared" si="5"/>
        <v>350.33</v>
      </c>
      <c r="O6" s="31"/>
      <c r="P6" s="26">
        <f t="shared" ref="P6" si="6">+P7+P16+P30+P52+P59</f>
        <v>38941.843047778166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7863.3344900000011</v>
      </c>
      <c r="D7" s="26">
        <f t="shared" ref="D7:N7" si="9">+D8+D12+D13</f>
        <v>7863.3344900000011</v>
      </c>
      <c r="E7" s="26">
        <f t="shared" si="9"/>
        <v>0</v>
      </c>
      <c r="F7" s="26">
        <f t="shared" si="9"/>
        <v>0.11468138</v>
      </c>
      <c r="G7" s="26">
        <f t="shared" si="9"/>
        <v>9.4280608000000002E-2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20.5</v>
      </c>
      <c r="L7" s="26">
        <f t="shared" si="9"/>
        <v>9.33</v>
      </c>
      <c r="M7" s="26">
        <f t="shared" si="9"/>
        <v>0.15000000000000002</v>
      </c>
      <c r="N7" s="26">
        <f t="shared" si="9"/>
        <v>55.78</v>
      </c>
      <c r="O7" s="31"/>
      <c r="P7" s="26">
        <f t="shared" ref="P7" si="10">+P8+P12+P13</f>
        <v>7894.2971456840005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5903.8359580000006</v>
      </c>
      <c r="D8" s="26">
        <f t="shared" ref="D8:G8" si="11">+D9+D10+D11</f>
        <v>5903.8359580000006</v>
      </c>
      <c r="E8" s="26">
        <f t="shared" si="11"/>
        <v>0</v>
      </c>
      <c r="F8" s="26">
        <f t="shared" si="11"/>
        <v>7.5082620000000003E-2</v>
      </c>
      <c r="G8" s="26">
        <f t="shared" si="11"/>
        <v>8.8634513000000012E-2</v>
      </c>
      <c r="H8" s="26"/>
      <c r="I8" s="26"/>
      <c r="J8" s="26"/>
      <c r="K8" s="26">
        <f t="shared" ref="K8:N8" si="12">+K9+K10+K11</f>
        <v>18.43</v>
      </c>
      <c r="L8" s="26">
        <f t="shared" si="12"/>
        <v>8.69</v>
      </c>
      <c r="M8" s="26">
        <f t="shared" si="12"/>
        <v>0.08</v>
      </c>
      <c r="N8" s="26">
        <f t="shared" si="12"/>
        <v>27.43</v>
      </c>
      <c r="O8" s="31"/>
      <c r="P8" s="26">
        <f t="shared" ref="P8" si="13">+P9+P10+P11</f>
        <v>5932.1261083740001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5903.8359580000006</v>
      </c>
      <c r="D9" s="32">
        <f>+'[3]1995'!C8</f>
        <v>5903.8359580000006</v>
      </c>
      <c r="E9" s="32">
        <v>0</v>
      </c>
      <c r="F9" s="32">
        <f>+'[3]1995'!D8</f>
        <v>7.5082620000000003E-2</v>
      </c>
      <c r="G9" s="32">
        <f>+'[3]1995'!E8</f>
        <v>8.8634513000000012E-2</v>
      </c>
      <c r="H9" s="27"/>
      <c r="I9" s="27"/>
      <c r="J9" s="27"/>
      <c r="K9" s="32">
        <f>+'[3]1995'!F8</f>
        <v>18.43</v>
      </c>
      <c r="L9" s="32">
        <f>+'[3]1995'!G8</f>
        <v>8.69</v>
      </c>
      <c r="M9" s="32">
        <f>+'[3]1995'!H8</f>
        <v>0.08</v>
      </c>
      <c r="N9" s="32">
        <f>+'[3]1995'!I8</f>
        <v>27.43</v>
      </c>
      <c r="O9" s="31"/>
      <c r="P9" s="26">
        <f>+C9+F9*PCG!$C$4+G9*PCG!$C$5+H9+I9+J9</f>
        <v>5932.1261083740001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+'[3]1995'!F9</f>
        <v>0</v>
      </c>
      <c r="L10" s="32">
        <f>+'[3]1995'!G9</f>
        <v>0</v>
      </c>
      <c r="M10" s="32">
        <f>+'[3]1995'!H9</f>
        <v>0</v>
      </c>
      <c r="N10" s="32">
        <f>+'[3]1995'!I9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+'[3]1995'!F10</f>
        <v>0</v>
      </c>
      <c r="L11" s="32">
        <f>+'[3]1995'!G10</f>
        <v>0</v>
      </c>
      <c r="M11" s="32">
        <f>+'[3]1995'!H10</f>
        <v>0</v>
      </c>
      <c r="N11" s="32">
        <f>+'[3]1995'!I10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1630.0905729999999</v>
      </c>
      <c r="D12" s="32">
        <f>+'[3]1995'!C11</f>
        <v>1630.0905729999999</v>
      </c>
      <c r="E12" s="32">
        <v>0</v>
      </c>
      <c r="F12" s="32">
        <f>+'[3]1995'!D11</f>
        <v>3.7978320000000003E-2</v>
      </c>
      <c r="G12" s="32">
        <f>+'[3]1995'!E11</f>
        <v>5.4834900000000006E-3</v>
      </c>
      <c r="H12" s="27"/>
      <c r="I12" s="27"/>
      <c r="J12" s="27"/>
      <c r="K12" s="32">
        <f>+'[3]1995'!F11</f>
        <v>2.0699999999999998</v>
      </c>
      <c r="L12" s="32">
        <f>+'[3]1995'!G11</f>
        <v>0.64</v>
      </c>
      <c r="M12" s="32">
        <f>+'[3]1995'!H11</f>
        <v>7.0000000000000007E-2</v>
      </c>
      <c r="N12" s="32">
        <f>+'[3]1995'!I11</f>
        <v>27.89</v>
      </c>
      <c r="O12" s="31"/>
      <c r="P12" s="26">
        <f>+C12+F12*PCG!$C$4+G12*PCG!$C$5+H12+I12+J12</f>
        <v>1632.6741110200001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329.40795900000001</v>
      </c>
      <c r="D13" s="26">
        <f t="shared" ref="D13:N13" si="14">+D14+D15</f>
        <v>329.40795900000001</v>
      </c>
      <c r="E13" s="26">
        <f t="shared" si="14"/>
        <v>0</v>
      </c>
      <c r="F13" s="26">
        <f t="shared" si="14"/>
        <v>1.6204400000000001E-3</v>
      </c>
      <c r="G13" s="26">
        <f t="shared" si="14"/>
        <v>1.6260500000000002E-4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0.46</v>
      </c>
      <c r="O13" s="31"/>
      <c r="P13" s="26">
        <f t="shared" ref="P13" si="15">+P14+P15</f>
        <v>329.49692628999998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329.40795900000001</v>
      </c>
      <c r="D14" s="32">
        <f>+'[3]1995'!C13</f>
        <v>329.40795900000001</v>
      </c>
      <c r="E14" s="32">
        <v>0</v>
      </c>
      <c r="F14" s="32">
        <f>+'[3]1995'!D13</f>
        <v>1.6204400000000001E-3</v>
      </c>
      <c r="G14" s="32">
        <f>+'[3]1995'!E13</f>
        <v>1.6260500000000002E-4</v>
      </c>
      <c r="H14" s="27"/>
      <c r="I14" s="27"/>
      <c r="J14" s="27"/>
      <c r="K14" s="32">
        <f>+'[3]1995'!F13</f>
        <v>0</v>
      </c>
      <c r="L14" s="32">
        <f>+'[3]1995'!G13</f>
        <v>0</v>
      </c>
      <c r="M14" s="32">
        <f>+'[3]1995'!H13</f>
        <v>0</v>
      </c>
      <c r="N14" s="32">
        <f>+'[3]1995'!I13</f>
        <v>0.46</v>
      </c>
      <c r="O14" s="31"/>
      <c r="P14" s="26">
        <f>+C14+F14*PCG!$C$4+G14*PCG!$C$5+H14+I14+J14</f>
        <v>329.49692628999998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+'[3]1995'!C14</f>
        <v>0</v>
      </c>
      <c r="E15" s="32">
        <v>0</v>
      </c>
      <c r="F15" s="32">
        <f>+'[3]1995'!D14</f>
        <v>0</v>
      </c>
      <c r="G15" s="32">
        <f>+'[3]1995'!E14</f>
        <v>0</v>
      </c>
      <c r="H15" s="27"/>
      <c r="I15" s="27"/>
      <c r="J15" s="27"/>
      <c r="K15" s="32">
        <f>+'[3]1995'!F14</f>
        <v>0</v>
      </c>
      <c r="L15" s="32">
        <f>+'[3]1995'!G14</f>
        <v>0</v>
      </c>
      <c r="M15" s="32">
        <f>+'[3]1995'!H14</f>
        <v>0</v>
      </c>
      <c r="N15" s="32">
        <f>+'[3]1995'!I14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11691.721305992</v>
      </c>
      <c r="D16" s="26">
        <f t="shared" ref="D16:N16" si="16">+D17+D18+D19+D20+D21+D22+D23+D24+D25+D26+D27+D28+D29</f>
        <v>11691.721305992</v>
      </c>
      <c r="E16" s="26">
        <f t="shared" si="16"/>
        <v>0</v>
      </c>
      <c r="F16" s="26">
        <f t="shared" si="16"/>
        <v>1.7769767000000001</v>
      </c>
      <c r="G16" s="26">
        <f t="shared" si="16"/>
        <v>0.261260135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38.83</v>
      </c>
      <c r="L16" s="26">
        <f t="shared" si="16"/>
        <v>52.98</v>
      </c>
      <c r="M16" s="26">
        <f t="shared" si="16"/>
        <v>15.759999999999998</v>
      </c>
      <c r="N16" s="26">
        <f t="shared" si="16"/>
        <v>186.38</v>
      </c>
      <c r="O16" s="31"/>
      <c r="P16" s="26">
        <f t="shared" ref="P16" si="17">+P17+P18+P19+P20+P21+P22+P23+P24+P25+P26+P27+P28+P29</f>
        <v>11814.001243721999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1704.5729379999998</v>
      </c>
      <c r="D17" s="32">
        <f>+'[3]1995'!C16</f>
        <v>1704.5729379999998</v>
      </c>
      <c r="E17" s="32">
        <v>0</v>
      </c>
      <c r="F17" s="32">
        <f>+'[3]1995'!D16</f>
        <v>7.9296919999999993E-2</v>
      </c>
      <c r="G17" s="32">
        <f>+'[3]1995'!E16</f>
        <v>1.1909809E-2</v>
      </c>
      <c r="H17" s="27"/>
      <c r="I17" s="27"/>
      <c r="J17" s="27"/>
      <c r="K17" s="32">
        <f>+'[3]1995'!F16</f>
        <v>3.51</v>
      </c>
      <c r="L17" s="32">
        <f>+'[3]1995'!G16</f>
        <v>6.53</v>
      </c>
      <c r="M17" s="32">
        <f>+'[3]1995'!H16</f>
        <v>0.71</v>
      </c>
      <c r="N17" s="32">
        <f>+'[3]1995'!I16</f>
        <v>7.6</v>
      </c>
      <c r="O17" s="31"/>
      <c r="P17" s="26">
        <f>+C17+F17*PCG!$C$4+G17*PCG!$C$5+H17+I17+J17</f>
        <v>1710.1044840819998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+'[3]1995'!F17</f>
        <v>0</v>
      </c>
      <c r="L18" s="32">
        <f>+'[3]1995'!G17</f>
        <v>0</v>
      </c>
      <c r="M18" s="32">
        <f>+'[3]1995'!H17</f>
        <v>0</v>
      </c>
      <c r="N18" s="32">
        <f>+'[3]1995'!I17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148.26806099999999</v>
      </c>
      <c r="D19" s="34">
        <f>+'[3]1995'!C18</f>
        <v>148.26806099999999</v>
      </c>
      <c r="E19" s="34">
        <v>0</v>
      </c>
      <c r="F19" s="34">
        <f>+'[3]1995'!D18</f>
        <v>3.1490999999999997E-3</v>
      </c>
      <c r="G19" s="34">
        <f>+'[3]1995'!E18</f>
        <v>4.08396E-4</v>
      </c>
      <c r="H19" s="27"/>
      <c r="I19" s="27"/>
      <c r="J19" s="27"/>
      <c r="K19" s="32">
        <f>+'[3]1995'!F18</f>
        <v>0.2</v>
      </c>
      <c r="L19" s="32">
        <f>+'[3]1995'!G18</f>
        <v>7.0000000000000007E-2</v>
      </c>
      <c r="M19" s="32">
        <f>+'[3]1995'!H18</f>
        <v>0.05</v>
      </c>
      <c r="N19" s="32">
        <f>+'[3]1995'!I18</f>
        <v>1.43</v>
      </c>
      <c r="O19" s="31"/>
      <c r="P19" s="26">
        <f>+C19+F19*PCG!$C$4+G19*PCG!$C$5+H19+I19+J19</f>
        <v>148.468490508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861.52565099999993</v>
      </c>
      <c r="D20" s="34">
        <f>+'[3]1995'!C19</f>
        <v>861.52565099999993</v>
      </c>
      <c r="E20" s="34">
        <v>0</v>
      </c>
      <c r="F20" s="34">
        <f>+'[3]1995'!D19</f>
        <v>0.84898382999999988</v>
      </c>
      <c r="G20" s="34">
        <f>+'[3]1995'!E19</f>
        <v>0.115407024</v>
      </c>
      <c r="H20" s="27"/>
      <c r="I20" s="27"/>
      <c r="J20" s="27"/>
      <c r="K20" s="32">
        <f>+'[3]1995'!F19</f>
        <v>3.37</v>
      </c>
      <c r="L20" s="32">
        <f>+'[3]1995'!G19</f>
        <v>15.85</v>
      </c>
      <c r="M20" s="32">
        <f>+'[3]1995'!H19</f>
        <v>8.19</v>
      </c>
      <c r="N20" s="32">
        <f>+'[3]1995'!I19</f>
        <v>29.04</v>
      </c>
      <c r="O20" s="31"/>
      <c r="P20" s="26">
        <f>+C20+F20*PCG!$C$4+G20*PCG!$C$5+H20+I20+J20</f>
        <v>917.14153990199998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569.64064500000006</v>
      </c>
      <c r="D21" s="34">
        <f>+'[3]1995'!C20</f>
        <v>569.64064500000006</v>
      </c>
      <c r="E21" s="34">
        <v>0</v>
      </c>
      <c r="F21" s="34">
        <f>+'[3]1995'!D20</f>
        <v>6.0685190000000007E-2</v>
      </c>
      <c r="G21" s="34">
        <f>+'[3]1995'!E20</f>
        <v>9.1121830000000011E-3</v>
      </c>
      <c r="H21" s="27"/>
      <c r="I21" s="27"/>
      <c r="J21" s="27"/>
      <c r="K21" s="32">
        <f>+'[3]1995'!F20</f>
        <v>1.02</v>
      </c>
      <c r="L21" s="32">
        <f>+'[3]1995'!G20</f>
        <v>5.35</v>
      </c>
      <c r="M21" s="32">
        <f>+'[3]1995'!H20</f>
        <v>0.53</v>
      </c>
      <c r="N21" s="32">
        <f>+'[3]1995'!I20</f>
        <v>2.62</v>
      </c>
      <c r="O21" s="31"/>
      <c r="P21" s="26">
        <f>+C21+F21*PCG!$C$4+G21*PCG!$C$5+H21+I21+J21</f>
        <v>573.87320528400005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981.38695700000017</v>
      </c>
      <c r="D22" s="34">
        <f>+'[3]1995'!C21</f>
        <v>981.38695700000017</v>
      </c>
      <c r="E22" s="34">
        <v>0</v>
      </c>
      <c r="F22" s="34">
        <f>+'[3]1995'!D21</f>
        <v>9.374768E-2</v>
      </c>
      <c r="G22" s="34">
        <f>+'[3]1995'!E21</f>
        <v>1.4195346000000001E-2</v>
      </c>
      <c r="H22" s="27"/>
      <c r="I22" s="27"/>
      <c r="J22" s="27"/>
      <c r="K22" s="32">
        <f>+'[3]1995'!F21</f>
        <v>1.7</v>
      </c>
      <c r="L22" s="32">
        <f>+'[3]1995'!G21</f>
        <v>8.51</v>
      </c>
      <c r="M22" s="32">
        <f>+'[3]1995'!H21</f>
        <v>0.81</v>
      </c>
      <c r="N22" s="32">
        <f>+'[3]1995'!I21</f>
        <v>4.7</v>
      </c>
      <c r="O22" s="31"/>
      <c r="P22" s="26">
        <f>+C22+F22*PCG!$C$4+G22*PCG!$C$5+H22+I22+J22</f>
        <v>987.96086210800024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+'[3]1995'!F22</f>
        <v>0</v>
      </c>
      <c r="L23" s="32">
        <f>+'[3]1995'!G22</f>
        <v>0</v>
      </c>
      <c r="M23" s="32">
        <f>+'[3]1995'!H22</f>
        <v>0</v>
      </c>
      <c r="N23" s="32">
        <f>+'[3]1995'!I22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+'[3]1995'!F23</f>
        <v>0</v>
      </c>
      <c r="L24" s="32">
        <f>+'[3]1995'!G23</f>
        <v>0</v>
      </c>
      <c r="M24" s="32">
        <f>+'[3]1995'!H23</f>
        <v>0</v>
      </c>
      <c r="N24" s="32">
        <f>+'[3]1995'!I23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4036.6853269999997</v>
      </c>
      <c r="D25" s="34">
        <f>+'[3]1995'!C24</f>
        <v>4036.6853269999997</v>
      </c>
      <c r="E25" s="34">
        <v>0</v>
      </c>
      <c r="F25" s="34">
        <f>+'[3]1995'!D24</f>
        <v>0.17479375999999999</v>
      </c>
      <c r="G25" s="34">
        <f>+'[3]1995'!E24</f>
        <v>3.3703201000000002E-2</v>
      </c>
      <c r="H25" s="27"/>
      <c r="I25" s="27"/>
      <c r="J25" s="27"/>
      <c r="K25" s="32">
        <f>+'[3]1995'!F24</f>
        <v>13.71</v>
      </c>
      <c r="L25" s="32">
        <f>+'[3]1995'!G24</f>
        <v>4.3899999999999997</v>
      </c>
      <c r="M25" s="32">
        <f>+'[3]1995'!H24</f>
        <v>0.84</v>
      </c>
      <c r="N25" s="32">
        <f>+'[3]1995'!I24</f>
        <v>84.93</v>
      </c>
      <c r="O25" s="31"/>
      <c r="P25" s="26">
        <f>+C25+F25*PCG!$C$4+G25*PCG!$C$5+H25+I25+J25</f>
        <v>4051.0987248979995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+'[3]1995'!F25</f>
        <v>0</v>
      </c>
      <c r="L26" s="32">
        <f>+'[3]1995'!G25</f>
        <v>0</v>
      </c>
      <c r="M26" s="32">
        <f>+'[3]1995'!H25</f>
        <v>0</v>
      </c>
      <c r="N26" s="32">
        <f>+'[3]1995'!I25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+'[3]1995'!F26</f>
        <v>0</v>
      </c>
      <c r="L27" s="32">
        <f>+'[3]1995'!G26</f>
        <v>0</v>
      </c>
      <c r="M27" s="32">
        <f>+'[3]1995'!H26</f>
        <v>0</v>
      </c>
      <c r="N27" s="32">
        <f>+'[3]1995'!I26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+'[3]1995'!F27</f>
        <v>0</v>
      </c>
      <c r="L28" s="32">
        <f>+'[3]1995'!G27</f>
        <v>0</v>
      </c>
      <c r="M28" s="32">
        <f>+'[3]1995'!H27</f>
        <v>0</v>
      </c>
      <c r="N28" s="32">
        <f>+'[3]1995'!I27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3389.6417269920003</v>
      </c>
      <c r="D29" s="32">
        <f>+'[3]1995'!C28</f>
        <v>3389.6417269920003</v>
      </c>
      <c r="E29" s="32">
        <v>0</v>
      </c>
      <c r="F29" s="32">
        <f>+'[3]1995'!D28</f>
        <v>0.51632022</v>
      </c>
      <c r="G29" s="32">
        <f>+'[3]1995'!E28</f>
        <v>7.6524175999999999E-2</v>
      </c>
      <c r="H29" s="27"/>
      <c r="I29" s="27"/>
      <c r="J29" s="27"/>
      <c r="K29" s="32">
        <f>+'[3]1995'!F28</f>
        <v>15.32</v>
      </c>
      <c r="L29" s="32">
        <f>+'[3]1995'!G28</f>
        <v>12.28</v>
      </c>
      <c r="M29" s="32">
        <f>+'[3]1995'!H28</f>
        <v>4.63</v>
      </c>
      <c r="N29" s="32">
        <f>+'[3]1995'!I28</f>
        <v>56.06</v>
      </c>
      <c r="O29" s="31"/>
      <c r="P29" s="26">
        <f>+C29+F29*PCG!$C$4+G29*PCG!$C$5+H29+I29+J29</f>
        <v>3425.35393694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13578.002061295214</v>
      </c>
      <c r="D30" s="26">
        <f t="shared" ref="D30:N30" si="20">+D31+D34+D45+D46+D49</f>
        <v>13578.002061295214</v>
      </c>
      <c r="E30" s="26">
        <f t="shared" si="20"/>
        <v>0</v>
      </c>
      <c r="F30" s="26">
        <f t="shared" si="20"/>
        <v>3.6823110094910247</v>
      </c>
      <c r="G30" s="26">
        <f t="shared" si="20"/>
        <v>0.68556864378280968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40.738177547413244</v>
      </c>
      <c r="L30" s="26">
        <f t="shared" si="20"/>
        <v>83.256465527703895</v>
      </c>
      <c r="M30" s="26">
        <f t="shared" si="20"/>
        <v>52.564717720309467</v>
      </c>
      <c r="N30" s="26">
        <f t="shared" si="20"/>
        <v>75.16</v>
      </c>
      <c r="O30" s="31"/>
      <c r="P30" s="26">
        <f t="shared" ref="P30" si="21">+P31+P34+P45+P46+P49</f>
        <v>13874.35929237977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652.06406100000004</v>
      </c>
      <c r="D31" s="26">
        <f t="shared" ref="D31:N31" si="24">+D33</f>
        <v>652.06406100000004</v>
      </c>
      <c r="E31" s="26">
        <f t="shared" si="24"/>
        <v>0</v>
      </c>
      <c r="F31" s="26">
        <f t="shared" si="24"/>
        <v>4.5637949999999998E-3</v>
      </c>
      <c r="G31" s="26">
        <f t="shared" si="24"/>
        <v>1.8255179999999999E-2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2.09</v>
      </c>
      <c r="L31" s="26">
        <f t="shared" si="24"/>
        <v>7.12</v>
      </c>
      <c r="M31" s="26">
        <f t="shared" si="24"/>
        <v>0.27</v>
      </c>
      <c r="N31" s="26">
        <f t="shared" si="24"/>
        <v>2.97</v>
      </c>
      <c r="O31" s="31"/>
      <c r="P31" s="26">
        <f t="shared" ref="P31" si="25">+P33</f>
        <v>657.61819951500001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652.06406100000004</v>
      </c>
      <c r="D33" s="32">
        <f>+'[3]1995'!C32</f>
        <v>652.06406100000004</v>
      </c>
      <c r="E33" s="32">
        <v>0</v>
      </c>
      <c r="F33" s="32">
        <f>+'[3]1995'!D32</f>
        <v>4.5637949999999998E-3</v>
      </c>
      <c r="G33" s="32">
        <f>+'[3]1995'!E32</f>
        <v>1.8255179999999999E-2</v>
      </c>
      <c r="H33" s="27"/>
      <c r="I33" s="27"/>
      <c r="J33" s="27"/>
      <c r="K33" s="32">
        <f>+'[3]1995'!F32</f>
        <v>2.09</v>
      </c>
      <c r="L33" s="32">
        <f>+'[3]1995'!G32</f>
        <v>7.12</v>
      </c>
      <c r="M33" s="32">
        <f>+'[3]1995'!H32</f>
        <v>0.27</v>
      </c>
      <c r="N33" s="32">
        <f>+'[3]1995'!I32</f>
        <v>2.97</v>
      </c>
      <c r="O33" s="31"/>
      <c r="P33" s="26">
        <f>+C33+F33*PCG!$C$4+G33*PCG!$C$5+H33+I33+J33</f>
        <v>657.61819951500001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11374.357959504518</v>
      </c>
      <c r="D34" s="26">
        <f t="shared" ref="D34:G34" si="26">+D35+D38+D41+D42+D43+D44</f>
        <v>11374.357959504518</v>
      </c>
      <c r="E34" s="26">
        <f t="shared" si="26"/>
        <v>0</v>
      </c>
      <c r="F34" s="26">
        <f t="shared" si="26"/>
        <v>3.029088313008335</v>
      </c>
      <c r="G34" s="26">
        <f t="shared" si="26"/>
        <v>0.59051644340335474</v>
      </c>
      <c r="H34" s="26"/>
      <c r="I34" s="26"/>
      <c r="J34" s="26"/>
      <c r="K34" s="26">
        <f t="shared" ref="K34:N34" si="27">+K35+K38+K41+K42+K43+K44</f>
        <v>10.018177547413242</v>
      </c>
      <c r="L34" s="26">
        <f t="shared" si="27"/>
        <v>73.376465527703886</v>
      </c>
      <c r="M34" s="26">
        <f t="shared" si="27"/>
        <v>51.254717720309465</v>
      </c>
      <c r="N34" s="26">
        <f t="shared" si="27"/>
        <v>60.78</v>
      </c>
      <c r="O34" s="31"/>
      <c r="P34" s="26">
        <f t="shared" ref="P34" si="28">+P35+P38+P41+P42+P43+P44</f>
        <v>11626.059067463928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3672.860457141986</v>
      </c>
      <c r="D35" s="26">
        <f t="shared" ref="D35:G35" si="29">+D36+D37</f>
        <v>3672.860457141986</v>
      </c>
      <c r="E35" s="26">
        <f t="shared" si="29"/>
        <v>0</v>
      </c>
      <c r="F35" s="26">
        <f t="shared" si="29"/>
        <v>1.2341869830340173</v>
      </c>
      <c r="G35" s="26">
        <f t="shared" si="29"/>
        <v>0.19587797120718597</v>
      </c>
      <c r="H35" s="26"/>
      <c r="I35" s="26"/>
      <c r="J35" s="26"/>
      <c r="K35" s="26">
        <f t="shared" ref="K35:N35" si="30">+K36+K37</f>
        <v>7.9181775474132419</v>
      </c>
      <c r="L35" s="26">
        <f t="shared" si="30"/>
        <v>65.086465527703879</v>
      </c>
      <c r="M35" s="26">
        <f t="shared" si="30"/>
        <v>14.794717720309464</v>
      </c>
      <c r="N35" s="26">
        <f t="shared" si="30"/>
        <v>22.49</v>
      </c>
      <c r="O35" s="31"/>
      <c r="P35" s="26">
        <f t="shared" ref="P35" si="31">+P36+P37</f>
        <v>3762.0867671375781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280.53941406544851</v>
      </c>
      <c r="D36" s="32">
        <f>+'[3]1995'!C35</f>
        <v>280.53941406544851</v>
      </c>
      <c r="E36" s="32">
        <v>0</v>
      </c>
      <c r="F36" s="32">
        <f>+'[3]1995'!D35</f>
        <v>9.890433909077502E-2</v>
      </c>
      <c r="G36" s="32">
        <f>+'[3]1995'!E35</f>
        <v>3.1916585856346359E-2</v>
      </c>
      <c r="H36" s="27"/>
      <c r="I36" s="27"/>
      <c r="J36" s="27"/>
      <c r="K36" s="32">
        <f>+'[3]1995'!F35</f>
        <v>7.9181775474132419</v>
      </c>
      <c r="L36" s="32">
        <f>+'[3]1995'!G35</f>
        <v>65.086465527703879</v>
      </c>
      <c r="M36" s="32">
        <f>+'[3]1995'!H35</f>
        <v>14.794717720309464</v>
      </c>
      <c r="N36" s="32">
        <f>+'[3]1995'!I35</f>
        <v>22.49</v>
      </c>
      <c r="O36" s="31"/>
      <c r="P36" s="26">
        <f>+C36+F36*PCG!$C$4+G36*PCG!$C$5+H36+I36+J36</f>
        <v>292.52316512790912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3392.3210430765375</v>
      </c>
      <c r="D37" s="32">
        <f>+'[3]1995'!C36</f>
        <v>3392.3210430765375</v>
      </c>
      <c r="E37" s="32">
        <v>0</v>
      </c>
      <c r="F37" s="32">
        <f>+'[3]1995'!D36</f>
        <v>1.1352826439432422</v>
      </c>
      <c r="G37" s="32">
        <f>+'[3]1995'!E36</f>
        <v>0.16396138535083962</v>
      </c>
      <c r="H37" s="27"/>
      <c r="I37" s="27"/>
      <c r="J37" s="27"/>
      <c r="K37" s="32">
        <f>+'[3]1995'!F36</f>
        <v>0</v>
      </c>
      <c r="L37" s="32">
        <f>+'[3]1995'!G36</f>
        <v>0</v>
      </c>
      <c r="M37" s="32">
        <f>+'[3]1995'!H36</f>
        <v>0</v>
      </c>
      <c r="N37" s="32">
        <f>+'[3]1995'!I36</f>
        <v>0</v>
      </c>
      <c r="O37" s="31"/>
      <c r="P37" s="26">
        <f>+C37+F37*PCG!$C$4+G37*PCG!$C$5+H37+I37+J37</f>
        <v>3469.563602009669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2790.9222752267233</v>
      </c>
      <c r="D38" s="26">
        <f t="shared" ref="D38:G38" si="32">+D39+D40</f>
        <v>2790.9222752267233</v>
      </c>
      <c r="E38" s="26">
        <f t="shared" si="32"/>
        <v>0</v>
      </c>
      <c r="F38" s="26">
        <f t="shared" si="32"/>
        <v>0.93388946801006578</v>
      </c>
      <c r="G38" s="26">
        <f t="shared" si="32"/>
        <v>0.14437562843741622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2857.2934492013251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178.08965765626019</v>
      </c>
      <c r="D39" s="32">
        <f>+'[3]1995'!C38</f>
        <v>178.08965765626019</v>
      </c>
      <c r="E39" s="32">
        <v>0</v>
      </c>
      <c r="F39" s="32">
        <f>+'[3]1995'!D38</f>
        <v>5.2642669959392131E-2</v>
      </c>
      <c r="G39" s="32">
        <f>+'[3]1995'!E38</f>
        <v>1.8193426141972273E-2</v>
      </c>
      <c r="H39" s="27"/>
      <c r="I39" s="27"/>
      <c r="J39" s="27"/>
      <c r="K39" s="32">
        <f>+'[3]1995'!F38</f>
        <v>0</v>
      </c>
      <c r="L39" s="32">
        <f>+'[3]1995'!G38</f>
        <v>0</v>
      </c>
      <c r="M39" s="32">
        <f>+'[3]1995'!H38</f>
        <v>0</v>
      </c>
      <c r="N39" s="32">
        <f>+'[3]1995'!I38</f>
        <v>0</v>
      </c>
      <c r="O39" s="31"/>
      <c r="P39" s="26">
        <f>+C39+F39*PCG!$C$4+G39*PCG!$C$5+H39+I39+J39</f>
        <v>184.82736539555273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2612.8326175704633</v>
      </c>
      <c r="D40" s="32">
        <f>+'[3]1995'!C39</f>
        <v>2612.8326175704633</v>
      </c>
      <c r="E40" s="32">
        <v>0</v>
      </c>
      <c r="F40" s="32">
        <f>+'[3]1995'!D39</f>
        <v>0.88124679805067363</v>
      </c>
      <c r="G40" s="32">
        <f>+'[3]1995'!E39</f>
        <v>0.12618220229544394</v>
      </c>
      <c r="H40" s="27"/>
      <c r="I40" s="27"/>
      <c r="J40" s="27"/>
      <c r="K40" s="32">
        <f>+'[3]1995'!F39</f>
        <v>0</v>
      </c>
      <c r="L40" s="32">
        <f>+'[3]1995'!G39</f>
        <v>0</v>
      </c>
      <c r="M40" s="32">
        <f>+'[3]1995'!H39</f>
        <v>0</v>
      </c>
      <c r="N40" s="32">
        <f>+'[3]1995'!I39</f>
        <v>0</v>
      </c>
      <c r="O40" s="31"/>
      <c r="P40" s="26">
        <f>+C40+F40*PCG!$C$4+G40*PCG!$C$5+H40+I40+J40</f>
        <v>2672.4660838057725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4877.0113787642349</v>
      </c>
      <c r="D41" s="32">
        <f>+'[3]1995'!C40</f>
        <v>4877.0113787642349</v>
      </c>
      <c r="E41" s="32">
        <v>0</v>
      </c>
      <c r="F41" s="32">
        <f>+'[3]1995'!D40</f>
        <v>0.85917142215654041</v>
      </c>
      <c r="G41" s="32">
        <f>+'[3]1995'!E40</f>
        <v>0.24750220907090481</v>
      </c>
      <c r="H41" s="27"/>
      <c r="I41" s="27"/>
      <c r="J41" s="27"/>
      <c r="K41" s="32">
        <f>+'[3]1995'!F40</f>
        <v>2.1</v>
      </c>
      <c r="L41" s="32">
        <f>+'[3]1995'!G40</f>
        <v>8.2899999999999991</v>
      </c>
      <c r="M41" s="32">
        <f>+'[3]1995'!H40</f>
        <v>36.46</v>
      </c>
      <c r="N41" s="32">
        <f>+'[3]1995'!I40</f>
        <v>38.29</v>
      </c>
      <c r="O41" s="31"/>
      <c r="P41" s="26">
        <f>+C41+F41*PCG!$C$4+G41*PCG!$C$5+H41+I41+J41</f>
        <v>4972.2463226212785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33.563848371574458</v>
      </c>
      <c r="D42" s="32">
        <f>+'[3]1995'!C41</f>
        <v>33.563848371574458</v>
      </c>
      <c r="E42" s="32">
        <v>0</v>
      </c>
      <c r="F42" s="32">
        <f>+'[3]1995'!D41</f>
        <v>1.8404398077115367E-3</v>
      </c>
      <c r="G42" s="32">
        <f>+'[3]1995'!E41</f>
        <v>2.7606346878477441E-3</v>
      </c>
      <c r="H42" s="27"/>
      <c r="I42" s="27"/>
      <c r="J42" s="27"/>
      <c r="K42" s="32">
        <f>+'[3]1995'!F41</f>
        <v>0</v>
      </c>
      <c r="L42" s="32">
        <f>+'[3]1995'!G41</f>
        <v>0</v>
      </c>
      <c r="M42" s="32">
        <f>+'[3]1995'!H41</f>
        <v>0</v>
      </c>
      <c r="N42" s="32">
        <f>+'[3]1995'!I41</f>
        <v>0</v>
      </c>
      <c r="O42" s="31"/>
      <c r="P42" s="26">
        <f>+C42+F42*PCG!$C$4+G42*PCG!$C$5+H42+I42+J42</f>
        <v>34.432528503745871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+'[3]1995'!C43</f>
        <v>0</v>
      </c>
      <c r="E44" s="32">
        <v>0</v>
      </c>
      <c r="F44" s="27"/>
      <c r="G44" s="27"/>
      <c r="H44" s="27"/>
      <c r="I44" s="27"/>
      <c r="J44" s="27"/>
      <c r="K44" s="32">
        <f>+'[3]1995'!F43</f>
        <v>0</v>
      </c>
      <c r="L44" s="32">
        <f>+'[3]1995'!G43</f>
        <v>0</v>
      </c>
      <c r="M44" s="32">
        <f>+'[3]1995'!H43</f>
        <v>0</v>
      </c>
      <c r="N44" s="32">
        <f>+'[3]1995'!I43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37.135956</v>
      </c>
      <c r="D45" s="32">
        <f>+'[3]1995'!C44</f>
        <v>37.135956</v>
      </c>
      <c r="E45" s="32">
        <v>0</v>
      </c>
      <c r="F45" s="32">
        <f>+'[3]1995'!D44</f>
        <v>2.0798140000000001E-3</v>
      </c>
      <c r="G45" s="32">
        <f>+'[3]1995'!E44</f>
        <v>1.4333176000000001E-2</v>
      </c>
      <c r="H45" s="27"/>
      <c r="I45" s="27"/>
      <c r="J45" s="27"/>
      <c r="K45" s="32">
        <f>+'[3]1995'!F44</f>
        <v>0.61</v>
      </c>
      <c r="L45" s="32">
        <f>+'[3]1995'!G44</f>
        <v>0.12</v>
      </c>
      <c r="M45" s="32">
        <f>+'[3]1995'!H44</f>
        <v>0.05</v>
      </c>
      <c r="N45" s="32">
        <f>+'[3]1995'!I44</f>
        <v>0.2</v>
      </c>
      <c r="O45" s="31"/>
      <c r="P45" s="26">
        <f>+C45+F45*PCG!$C$4+G45*PCG!$C$5+H45+I45+J45</f>
        <v>41.459237797999997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1146.2074769999999</v>
      </c>
      <c r="D46" s="26">
        <f t="shared" ref="D46:N46" si="35">+D48</f>
        <v>1146.2074769999999</v>
      </c>
      <c r="E46" s="26">
        <f t="shared" si="35"/>
        <v>0</v>
      </c>
      <c r="F46" s="26">
        <f t="shared" si="35"/>
        <v>0.10758607999999999</v>
      </c>
      <c r="G46" s="26">
        <f t="shared" si="35"/>
        <v>3.0738879999999996E-2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28.02</v>
      </c>
      <c r="L46" s="26">
        <f t="shared" si="35"/>
        <v>2.64</v>
      </c>
      <c r="M46" s="26">
        <f t="shared" si="35"/>
        <v>0.99</v>
      </c>
      <c r="N46" s="26">
        <f t="shared" si="35"/>
        <v>11.21</v>
      </c>
      <c r="O46" s="31"/>
      <c r="P46" s="26">
        <f t="shared" ref="P46" si="36">+P48</f>
        <v>1158.05731524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1146.2074769999999</v>
      </c>
      <c r="D48" s="32">
        <f>+'[3]1995'!C47</f>
        <v>1146.2074769999999</v>
      </c>
      <c r="E48" s="32">
        <v>0</v>
      </c>
      <c r="F48" s="32">
        <f>+'[3]1995'!D47</f>
        <v>0.10758607999999999</v>
      </c>
      <c r="G48" s="32">
        <f>+'[3]1995'!E47</f>
        <v>3.0738879999999996E-2</v>
      </c>
      <c r="H48" s="27"/>
      <c r="I48" s="27"/>
      <c r="J48" s="27"/>
      <c r="K48" s="32">
        <f>+'[3]1995'!F47</f>
        <v>28.02</v>
      </c>
      <c r="L48" s="32">
        <f>+'[3]1995'!G47</f>
        <v>2.64</v>
      </c>
      <c r="M48" s="32">
        <f>+'[3]1995'!H47</f>
        <v>0.99</v>
      </c>
      <c r="N48" s="32">
        <f>+'[3]1995'!I47</f>
        <v>11.21</v>
      </c>
      <c r="O48" s="31"/>
      <c r="P48" s="26">
        <f>+C48+F48*PCG!$C$4+G48*PCG!$C$5+H48+I48+J48</f>
        <v>1158.05731524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368.23660779069735</v>
      </c>
      <c r="D49" s="26">
        <f t="shared" ref="D49:N49" si="37">+D50+D51</f>
        <v>368.23660779069735</v>
      </c>
      <c r="E49" s="26">
        <f t="shared" si="37"/>
        <v>0</v>
      </c>
      <c r="F49" s="26">
        <f t="shared" si="37"/>
        <v>0.53899300748268975</v>
      </c>
      <c r="G49" s="26">
        <f t="shared" si="37"/>
        <v>3.1724964379454934E-2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391.16547236284219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+'[3]1995'!F49</f>
        <v>0</v>
      </c>
      <c r="L50" s="32">
        <f>+'[3]1995'!G49</f>
        <v>0</v>
      </c>
      <c r="M50" s="32">
        <f>+'[3]1995'!H49</f>
        <v>0</v>
      </c>
      <c r="N50" s="32">
        <f>+'[3]1995'!I49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368.23660779069735</v>
      </c>
      <c r="D51" s="32">
        <f>+'[3]1995'!C50</f>
        <v>368.23660779069735</v>
      </c>
      <c r="E51" s="32">
        <v>0</v>
      </c>
      <c r="F51" s="32">
        <f>+'[3]1995'!D50</f>
        <v>0.53899300748268975</v>
      </c>
      <c r="G51" s="32">
        <f>+'[3]1995'!E50</f>
        <v>3.1724964379454934E-2</v>
      </c>
      <c r="H51" s="27"/>
      <c r="I51" s="27"/>
      <c r="J51" s="27"/>
      <c r="K51" s="32">
        <f>+'[3]1995'!F50</f>
        <v>0</v>
      </c>
      <c r="L51" s="32">
        <f>+'[3]1995'!G50</f>
        <v>0</v>
      </c>
      <c r="M51" s="32">
        <f>+'[3]1995'!H50</f>
        <v>0</v>
      </c>
      <c r="N51" s="32">
        <f>+'[3]1995'!I50</f>
        <v>0</v>
      </c>
      <c r="O51" s="31"/>
      <c r="P51" s="26">
        <f>+C51+F51*PCG!$C$4+G51*PCG!$C$5+H51+I51+J51</f>
        <v>391.16547236284219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4487.7399567047869</v>
      </c>
      <c r="D52" s="26">
        <f t="shared" ref="D52:N52" si="39">+D53+D54+D55</f>
        <v>4487.7399567047869</v>
      </c>
      <c r="E52" s="26">
        <f t="shared" si="39"/>
        <v>0</v>
      </c>
      <c r="F52" s="26">
        <f t="shared" si="39"/>
        <v>29.990337381240934</v>
      </c>
      <c r="G52" s="26">
        <f t="shared" si="39"/>
        <v>0.40834555287445606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11.98</v>
      </c>
      <c r="L52" s="26">
        <f t="shared" si="39"/>
        <v>347.56</v>
      </c>
      <c r="M52" s="26">
        <f t="shared" si="39"/>
        <v>54.650000000000006</v>
      </c>
      <c r="N52" s="26">
        <f t="shared" si="39"/>
        <v>33.01</v>
      </c>
      <c r="O52" s="31"/>
      <c r="P52" s="26">
        <f t="shared" ref="P52" si="40">+P53+P54+P55</f>
        <v>5359.1853659923981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557.67655100000002</v>
      </c>
      <c r="D53" s="32">
        <f>+'[3]1995'!C52</f>
        <v>557.67655100000002</v>
      </c>
      <c r="E53" s="32">
        <v>0</v>
      </c>
      <c r="F53" s="32">
        <f>+'[3]1995'!D52</f>
        <v>4.1149240000000002</v>
      </c>
      <c r="G53" s="32">
        <f>+'[3]1995'!E52</f>
        <v>5.6322415999999993E-2</v>
      </c>
      <c r="H53" s="27"/>
      <c r="I53" s="27"/>
      <c r="J53" s="27"/>
      <c r="K53" s="32">
        <f>+'[3]1995'!F52</f>
        <v>3.54</v>
      </c>
      <c r="L53" s="32">
        <f>+'[3]1995'!G52</f>
        <v>8.4600000000000009</v>
      </c>
      <c r="M53" s="32">
        <f>+'[3]1995'!H52</f>
        <v>4.24</v>
      </c>
      <c r="N53" s="32">
        <f>+'[3]1995'!I52</f>
        <v>3.13</v>
      </c>
      <c r="O53" s="31"/>
      <c r="P53" s="26">
        <f>+C53+F53*PCG!$C$4+G53*PCG!$C$5+H53+I53+J53</f>
        <v>677.33373096800005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3437.5378419999997</v>
      </c>
      <c r="D54" s="32">
        <f>+'[3]1995'!C53</f>
        <v>3437.5378419999997</v>
      </c>
      <c r="E54" s="32">
        <v>0</v>
      </c>
      <c r="F54" s="32">
        <f>+'[3]1995'!D53</f>
        <v>25.437980800000002</v>
      </c>
      <c r="G54" s="32">
        <f>+'[3]1995'!E53</f>
        <v>0.34717341499999999</v>
      </c>
      <c r="H54" s="27"/>
      <c r="I54" s="27"/>
      <c r="J54" s="27"/>
      <c r="K54" s="32">
        <f>+'[3]1995'!F53</f>
        <v>6.9</v>
      </c>
      <c r="L54" s="32">
        <f>+'[3]1995'!G53</f>
        <v>337.49</v>
      </c>
      <c r="M54" s="32">
        <f>+'[3]1995'!H53</f>
        <v>50.21</v>
      </c>
      <c r="N54" s="32">
        <f>+'[3]1995'!I53</f>
        <v>19.32</v>
      </c>
      <c r="O54" s="31"/>
      <c r="P54" s="26">
        <f>+C54+F54*PCG!$C$4+G54*PCG!$C$5+H54+I54+J54</f>
        <v>4176.9450396699995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492.52556370478749</v>
      </c>
      <c r="D55" s="26">
        <f t="shared" ref="D55:N55" si="43">+D56+D57+D58</f>
        <v>492.52556370478749</v>
      </c>
      <c r="E55" s="26">
        <f t="shared" si="43"/>
        <v>0</v>
      </c>
      <c r="F55" s="26">
        <f t="shared" si="43"/>
        <v>0.43743258124093504</v>
      </c>
      <c r="G55" s="26">
        <f t="shared" si="43"/>
        <v>4.8497218744561034E-3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1.54</v>
      </c>
      <c r="L55" s="26">
        <f t="shared" si="43"/>
        <v>1.61</v>
      </c>
      <c r="M55" s="26">
        <f t="shared" si="43"/>
        <v>0.2</v>
      </c>
      <c r="N55" s="26">
        <f t="shared" si="43"/>
        <v>10.56</v>
      </c>
      <c r="O55" s="31"/>
      <c r="P55" s="26">
        <f t="shared" ref="P55" si="44">+P56+P57+P58</f>
        <v>504.90659535439875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+'[3]1995'!F55</f>
        <v>0</v>
      </c>
      <c r="L56" s="32">
        <f>+'[3]1995'!G55</f>
        <v>0</v>
      </c>
      <c r="M56" s="32">
        <f>+'[3]1995'!H55</f>
        <v>0</v>
      </c>
      <c r="N56" s="32">
        <f>+'[3]1995'!I55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38.087924704787497</v>
      </c>
      <c r="D57" s="34">
        <f>+'[3]1995'!C56</f>
        <v>38.087924704787497</v>
      </c>
      <c r="E57" s="34">
        <v>0</v>
      </c>
      <c r="F57" s="34">
        <f>+'[3]1995'!D56</f>
        <v>5.3410812409350498E-3</v>
      </c>
      <c r="G57" s="34">
        <f>+'[3]1995'!E56</f>
        <v>3.2046487445610297E-4</v>
      </c>
      <c r="H57" s="27"/>
      <c r="I57" s="27"/>
      <c r="J57" s="27"/>
      <c r="K57" s="32">
        <f>+'[3]1995'!F56</f>
        <v>0</v>
      </c>
      <c r="L57" s="32">
        <f>+'[3]1995'!G56</f>
        <v>0</v>
      </c>
      <c r="M57" s="32">
        <f>+'[3]1995'!H56</f>
        <v>0</v>
      </c>
      <c r="N57" s="32">
        <f>+'[3]1995'!I56</f>
        <v>0</v>
      </c>
      <c r="O57" s="31"/>
      <c r="P57" s="26">
        <f>+C57+F57*PCG!$C$4+G57*PCG!$C$5+H57+I57+J57</f>
        <v>38.316950268398791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454.43763899999999</v>
      </c>
      <c r="D58" s="34">
        <f>+'[3]1995'!C57</f>
        <v>454.43763899999999</v>
      </c>
      <c r="E58" s="34">
        <v>0</v>
      </c>
      <c r="F58" s="34">
        <f>+'[3]1995'!D57</f>
        <v>0.43209149999999996</v>
      </c>
      <c r="G58" s="34">
        <f>+'[3]1995'!E57</f>
        <v>4.5292570000000001E-3</v>
      </c>
      <c r="H58" s="27"/>
      <c r="I58" s="27"/>
      <c r="J58" s="27"/>
      <c r="K58" s="32">
        <f>+'[3]1995'!F57</f>
        <v>1.54</v>
      </c>
      <c r="L58" s="32">
        <f>+'[3]1995'!G57</f>
        <v>1.61</v>
      </c>
      <c r="M58" s="32">
        <f>+'[3]1995'!H57</f>
        <v>0.2</v>
      </c>
      <c r="N58" s="32">
        <f>+'[3]1995'!I57</f>
        <v>10.56</v>
      </c>
      <c r="O58" s="31"/>
      <c r="P58" s="26">
        <f>+C58+F58*PCG!$C$4+G58*PCG!$C$5+H58+I58+J58</f>
        <v>466.58964508599996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+'[3]1995'!F59</f>
        <v>0</v>
      </c>
      <c r="L60" s="32">
        <f>+'[3]1995'!G59</f>
        <v>0</v>
      </c>
      <c r="M60" s="32">
        <f>+'[3]1995'!H59</f>
        <v>0</v>
      </c>
      <c r="N60" s="32">
        <f>+'[3]1995'!I59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+'[3]1995'!F61</f>
        <v>0</v>
      </c>
      <c r="L62" s="32">
        <f>+'[3]1995'!G61</f>
        <v>0</v>
      </c>
      <c r="M62" s="32">
        <f>+'[3]1995'!H61</f>
        <v>0</v>
      </c>
      <c r="N62" s="32">
        <f>+'[3]1995'!I61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+'[3]1995'!F62</f>
        <v>0</v>
      </c>
      <c r="L63" s="32">
        <f>+'[3]1995'!G62</f>
        <v>0</v>
      </c>
      <c r="M63" s="32">
        <f>+'[3]1995'!H62</f>
        <v>0</v>
      </c>
      <c r="N63" s="32">
        <f>+'[3]1995'!I62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+'[3]1995'!F63</f>
        <v>0</v>
      </c>
      <c r="L64" s="32">
        <f>+'[3]1995'!G63</f>
        <v>0</v>
      </c>
      <c r="M64" s="32">
        <f>+'[3]1995'!H63</f>
        <v>0</v>
      </c>
      <c r="N64" s="32">
        <f>+'[3]1995'!I63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1.4277984499999998</v>
      </c>
      <c r="D66" s="26">
        <f t="shared" ref="D66:N66" si="51">+D67+D79+D100</f>
        <v>1.4277984499999998</v>
      </c>
      <c r="E66" s="26">
        <f t="shared" si="51"/>
        <v>0</v>
      </c>
      <c r="F66" s="26">
        <f t="shared" si="51"/>
        <v>54.184644640000002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2.92</v>
      </c>
      <c r="L66" s="26">
        <f t="shared" si="51"/>
        <v>27.439999999999998</v>
      </c>
      <c r="M66" s="26">
        <f t="shared" si="51"/>
        <v>5.3400000000000007</v>
      </c>
      <c r="N66" s="26">
        <f t="shared" si="51"/>
        <v>0</v>
      </c>
      <c r="O66" s="31"/>
      <c r="P66" s="26">
        <f t="shared" ref="P66" si="52">+P67+P79+P100</f>
        <v>1356.0439144499999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7.7637000400000007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1.2000000000000002</v>
      </c>
      <c r="N67" s="26">
        <f t="shared" si="55"/>
        <v>0</v>
      </c>
      <c r="O67" s="31"/>
      <c r="P67" s="26">
        <f t="shared" si="55"/>
        <v>194.092501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7.7637000400000007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1.2000000000000002</v>
      </c>
      <c r="N68" s="26">
        <f t="shared" si="65"/>
        <v>0</v>
      </c>
      <c r="O68" s="31"/>
      <c r="P68" s="26">
        <f t="shared" ref="P68" si="66">+P69+P74</f>
        <v>194.092501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6.9084303000000009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0.8</v>
      </c>
      <c r="N69" s="26">
        <f t="shared" si="67"/>
        <v>0</v>
      </c>
      <c r="O69" s="31"/>
      <c r="P69" s="26">
        <f t="shared" ref="P69" si="68">+P70+P71+P72+P73</f>
        <v>172.7107575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+'[3]1995'!C69</f>
        <v>0</v>
      </c>
      <c r="E70" s="32">
        <v>0</v>
      </c>
      <c r="F70" s="32">
        <f>+'[3]1995'!D69</f>
        <v>6.0659388000000005</v>
      </c>
      <c r="G70" s="27"/>
      <c r="H70" s="27"/>
      <c r="I70" s="27"/>
      <c r="J70" s="27"/>
      <c r="K70" s="27"/>
      <c r="L70" s="27"/>
      <c r="M70" s="32">
        <f>+'[3]1995'!H69</f>
        <v>0.4</v>
      </c>
      <c r="N70" s="27"/>
      <c r="O70" s="31"/>
      <c r="P70" s="26">
        <f>+C70+F70*PCG!$C$4+G70*PCG!$C$5+H70+I70+J70</f>
        <v>151.64847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+'[3]1995'!C70</f>
        <v>0</v>
      </c>
      <c r="E71" s="32">
        <v>0</v>
      </c>
      <c r="F71" s="32">
        <f>+'[3]1995'!D70</f>
        <v>0.84249150000000006</v>
      </c>
      <c r="G71" s="27"/>
      <c r="H71" s="27"/>
      <c r="I71" s="27"/>
      <c r="J71" s="27"/>
      <c r="K71" s="27"/>
      <c r="L71" s="27"/>
      <c r="M71" s="32">
        <f>+'[3]1995'!H70</f>
        <v>0.4</v>
      </c>
      <c r="N71" s="27"/>
      <c r="O71" s="31"/>
      <c r="P71" s="26">
        <f>+C71+F71*PCG!$C$4+G71*PCG!$C$5+H71+I71+J71</f>
        <v>21.0622875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+'[3]1995'!H71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+'[3]1995'!C72</f>
        <v>0</v>
      </c>
      <c r="E73" s="32">
        <v>0</v>
      </c>
      <c r="F73" s="32">
        <f>+'[3]1995'!D72</f>
        <v>0</v>
      </c>
      <c r="G73" s="27"/>
      <c r="H73" s="27"/>
      <c r="I73" s="27"/>
      <c r="J73" s="27"/>
      <c r="K73" s="27"/>
      <c r="L73" s="27"/>
      <c r="M73" s="32">
        <f>+'[3]1995'!H72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0.85526974000000011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0.4</v>
      </c>
      <c r="N74" s="26">
        <f t="shared" si="69"/>
        <v>0</v>
      </c>
      <c r="O74" s="31"/>
      <c r="P74" s="26">
        <f t="shared" ref="P74" si="70">+P75+P76</f>
        <v>21.381743500000002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+'[3]1995'!C74</f>
        <v>0</v>
      </c>
      <c r="E75" s="32">
        <v>0</v>
      </c>
      <c r="F75" s="32">
        <f>+'[3]1995'!D74</f>
        <v>0.78947976000000009</v>
      </c>
      <c r="G75" s="27"/>
      <c r="H75" s="27"/>
      <c r="I75" s="27"/>
      <c r="J75" s="27"/>
      <c r="K75" s="27"/>
      <c r="L75" s="27"/>
      <c r="M75" s="32">
        <f>+'[3]1995'!H74</f>
        <v>0.2</v>
      </c>
      <c r="N75" s="27"/>
      <c r="O75" s="31"/>
      <c r="P75" s="26">
        <f>+C75+F75*PCG!$C$4+G75*PCG!$C$5+H75+I75+J75</f>
        <v>19.736994000000003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+'[3]1995'!C75</f>
        <v>0</v>
      </c>
      <c r="E76" s="32">
        <v>0</v>
      </c>
      <c r="F76" s="32">
        <f>+'[3]1995'!D75</f>
        <v>6.5789979999999998E-2</v>
      </c>
      <c r="G76" s="27"/>
      <c r="H76" s="27"/>
      <c r="I76" s="27"/>
      <c r="J76" s="27"/>
      <c r="K76" s="27"/>
      <c r="L76" s="27"/>
      <c r="M76" s="32">
        <f>+'[3]1995'!H75</f>
        <v>0.2</v>
      </c>
      <c r="N76" s="27"/>
      <c r="O76" s="31"/>
      <c r="P76" s="26">
        <f>+C76+F76*PCG!$C$4+G76*PCG!$C$5+H76+I76+J76</f>
        <v>1.6447494999999999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+'[3]1995'!F76</f>
        <v>0</v>
      </c>
      <c r="L77" s="32">
        <f>+'[3]1995'!G76</f>
        <v>0</v>
      </c>
      <c r="M77" s="32">
        <f>+'[3]1995'!H76</f>
        <v>0</v>
      </c>
      <c r="N77" s="32">
        <f>+'[3]1995'!I76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+'[3]1995'!F77</f>
        <v>0</v>
      </c>
      <c r="L78" s="32">
        <f>+'[3]1995'!G77</f>
        <v>0</v>
      </c>
      <c r="M78" s="32">
        <f>+'[3]1995'!H77</f>
        <v>0</v>
      </c>
      <c r="N78" s="32">
        <f>+'[3]1995'!I77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1.4277984499999998</v>
      </c>
      <c r="D79" s="26">
        <f t="shared" ref="D79:N79" si="71">+D80+D90</f>
        <v>1.4277984499999998</v>
      </c>
      <c r="E79" s="26">
        <f t="shared" si="71"/>
        <v>0</v>
      </c>
      <c r="F79" s="26">
        <f t="shared" si="71"/>
        <v>46.420944599999999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2.92</v>
      </c>
      <c r="L79" s="26">
        <f t="shared" si="71"/>
        <v>27.439999999999998</v>
      </c>
      <c r="M79" s="26">
        <f t="shared" si="71"/>
        <v>4.1400000000000006</v>
      </c>
      <c r="N79" s="26">
        <f t="shared" si="71"/>
        <v>0</v>
      </c>
      <c r="O79" s="31"/>
      <c r="P79" s="26">
        <f t="shared" ref="P79" si="72">+P80+P90</f>
        <v>1161.9514134499998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1.0115011699999998</v>
      </c>
      <c r="D80" s="26">
        <f t="shared" ref="D80:N80" si="75">+D81+D82+D83</f>
        <v>1.0115011699999998</v>
      </c>
      <c r="E80" s="26">
        <f t="shared" si="75"/>
        <v>0</v>
      </c>
      <c r="F80" s="26">
        <f t="shared" si="75"/>
        <v>15.340872599999999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0.82000000000000006</v>
      </c>
      <c r="L80" s="26">
        <f t="shared" si="75"/>
        <v>2.1999999999999997</v>
      </c>
      <c r="M80" s="26">
        <f t="shared" si="75"/>
        <v>3.72</v>
      </c>
      <c r="N80" s="26">
        <f t="shared" si="75"/>
        <v>0</v>
      </c>
      <c r="O80" s="31"/>
      <c r="P80" s="26">
        <f t="shared" ref="P80" si="76">+P81+P82+P83</f>
        <v>384.53331616999998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1.075E-3</v>
      </c>
      <c r="D81" s="32">
        <f>+'[3]1995'!C80</f>
        <v>1.075E-3</v>
      </c>
      <c r="E81" s="32">
        <v>0</v>
      </c>
      <c r="F81" s="32">
        <f>+'[3]1995'!D80</f>
        <v>5.1749999999999999E-3</v>
      </c>
      <c r="G81" s="27"/>
      <c r="H81" s="27"/>
      <c r="I81" s="27"/>
      <c r="J81" s="27"/>
      <c r="K81" s="32">
        <f>+'[3]1995'!F80</f>
        <v>0.01</v>
      </c>
      <c r="L81" s="32">
        <f>+'[3]1995'!G80</f>
        <v>0.03</v>
      </c>
      <c r="M81" s="32">
        <f>+'[3]1995'!H80</f>
        <v>0</v>
      </c>
      <c r="N81" s="32">
        <f>+'[3]1995'!I80</f>
        <v>0</v>
      </c>
      <c r="O81" s="31"/>
      <c r="P81" s="26">
        <f>+C81+F81*PCG!$C$4+G81*PCG!$C$5+H81+I81+J81</f>
        <v>0.13044999999999998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+'[3]1995'!F81</f>
        <v>0</v>
      </c>
      <c r="L82" s="32">
        <f>+'[3]1995'!G81</f>
        <v>0</v>
      </c>
      <c r="M82" s="32">
        <f>+'[3]1995'!H81</f>
        <v>0</v>
      </c>
      <c r="N82" s="32">
        <f>+'[3]1995'!I81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1.0104261699999999</v>
      </c>
      <c r="D83" s="26">
        <f t="shared" ref="D83:N83" si="77">+D84+D85+D86+D87+D88+D89</f>
        <v>1.0104261699999999</v>
      </c>
      <c r="E83" s="26">
        <f t="shared" si="77"/>
        <v>0</v>
      </c>
      <c r="F83" s="26">
        <f t="shared" si="77"/>
        <v>15.3356976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0.81</v>
      </c>
      <c r="L83" s="26">
        <f t="shared" si="77"/>
        <v>2.17</v>
      </c>
      <c r="M83" s="26">
        <f t="shared" si="77"/>
        <v>3.72</v>
      </c>
      <c r="N83" s="26">
        <f t="shared" si="77"/>
        <v>0</v>
      </c>
      <c r="O83" s="31"/>
      <c r="P83" s="26">
        <f t="shared" ref="P83" si="78">+P84+P85+P86+P87+P88+P89</f>
        <v>384.40286616999998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+'[3]1995'!F83</f>
        <v>0</v>
      </c>
      <c r="L84" s="32">
        <f>+'[3]1995'!G83</f>
        <v>0</v>
      </c>
      <c r="M84" s="32">
        <f>+'[3]1995'!H83</f>
        <v>0</v>
      </c>
      <c r="N84" s="32">
        <f>+'[3]1995'!I83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1.006</v>
      </c>
      <c r="D85" s="32">
        <f>+'[3]1995'!C84</f>
        <v>1.006</v>
      </c>
      <c r="E85" s="32">
        <v>0</v>
      </c>
      <c r="F85" s="32">
        <f>+'[3]1995'!D84</f>
        <v>15.09</v>
      </c>
      <c r="G85" s="32">
        <f>+'[3]1995'!E84</f>
        <v>0</v>
      </c>
      <c r="H85" s="27"/>
      <c r="I85" s="27"/>
      <c r="J85" s="27"/>
      <c r="K85" s="32">
        <f>+'[3]1995'!F84</f>
        <v>0</v>
      </c>
      <c r="L85" s="32">
        <f>+'[3]1995'!G84</f>
        <v>0</v>
      </c>
      <c r="M85" s="32">
        <f>+'[3]1995'!H84</f>
        <v>0.1</v>
      </c>
      <c r="N85" s="32">
        <f>+'[3]1995'!I84</f>
        <v>0</v>
      </c>
      <c r="O85" s="31"/>
      <c r="P85" s="26">
        <f>+C85+F85*PCG!$C$4+G85*PCG!$C$5+H85+I85+J85</f>
        <v>378.25599999999997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4.4261700000000001E-3</v>
      </c>
      <c r="D86" s="32">
        <f>+'[3]1995'!C85</f>
        <v>4.4261700000000001E-3</v>
      </c>
      <c r="E86" s="32">
        <v>0</v>
      </c>
      <c r="F86" s="32">
        <f>+'[3]1995'!D85</f>
        <v>4.8778200000000001E-2</v>
      </c>
      <c r="G86" s="32">
        <f>+'[3]1995'!E85</f>
        <v>0</v>
      </c>
      <c r="H86" s="27"/>
      <c r="I86" s="27"/>
      <c r="J86" s="27"/>
      <c r="K86" s="32">
        <f>+'[3]1995'!F85</f>
        <v>0</v>
      </c>
      <c r="L86" s="32">
        <f>+'[3]1995'!G85</f>
        <v>0</v>
      </c>
      <c r="M86" s="32">
        <f>+'[3]1995'!H85</f>
        <v>1.81</v>
      </c>
      <c r="N86" s="32">
        <f>+'[3]1995'!I85</f>
        <v>0</v>
      </c>
      <c r="O86" s="31"/>
      <c r="P86" s="26">
        <f>+C86+F86*PCG!$C$4+G86*PCG!$C$5+H86+I86+J86</f>
        <v>1.2238811699999999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+'[3]1995'!C86</f>
        <v>0</v>
      </c>
      <c r="E87" s="32">
        <v>0</v>
      </c>
      <c r="F87" s="32">
        <f>+'[3]1995'!D86</f>
        <v>0.19691940000000002</v>
      </c>
      <c r="G87" s="27"/>
      <c r="H87" s="27"/>
      <c r="I87" s="27"/>
      <c r="J87" s="27"/>
      <c r="K87" s="32">
        <f>+'[3]1995'!F86</f>
        <v>0.81</v>
      </c>
      <c r="L87" s="32">
        <f>+'[3]1995'!G86</f>
        <v>2.17</v>
      </c>
      <c r="M87" s="32">
        <f>+'[3]1995'!H86</f>
        <v>1.81</v>
      </c>
      <c r="N87" s="32">
        <f>+'[3]1995'!I86</f>
        <v>0</v>
      </c>
      <c r="O87" s="31"/>
      <c r="P87" s="26">
        <f>+C87+F87*PCG!$C$4+G87*PCG!$C$5+H87+I87+J87</f>
        <v>4.9229850000000006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+'[3]1995'!H87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0.41629728000000005</v>
      </c>
      <c r="D90" s="26">
        <f t="shared" ref="D90:N90" si="79">+D91+D92+D93</f>
        <v>0.41629728000000005</v>
      </c>
      <c r="E90" s="26">
        <f t="shared" si="79"/>
        <v>0</v>
      </c>
      <c r="F90" s="26">
        <f t="shared" si="79"/>
        <v>31.080071999999998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2.1</v>
      </c>
      <c r="L90" s="26">
        <f t="shared" si="79"/>
        <v>25.24</v>
      </c>
      <c r="M90" s="26">
        <f t="shared" si="79"/>
        <v>0.42</v>
      </c>
      <c r="N90" s="26">
        <f t="shared" si="79"/>
        <v>0</v>
      </c>
      <c r="O90" s="31"/>
      <c r="P90" s="26">
        <f t="shared" ref="P90" si="80">+P91+P92+P93</f>
        <v>777.41809727999987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1.09356E-2</v>
      </c>
      <c r="D91" s="32">
        <f>+'[3]1995'!C90</f>
        <v>1.09356E-2</v>
      </c>
      <c r="E91" s="32">
        <v>0</v>
      </c>
      <c r="F91" s="32">
        <f>+'[3]1995'!D90</f>
        <v>0.824376</v>
      </c>
      <c r="G91" s="27"/>
      <c r="H91" s="27"/>
      <c r="I91" s="27"/>
      <c r="J91" s="27"/>
      <c r="K91" s="32">
        <f>+'[3]1995'!F90</f>
        <v>2.1</v>
      </c>
      <c r="L91" s="32">
        <f>+'[3]1995'!G90</f>
        <v>25.24</v>
      </c>
      <c r="M91" s="32">
        <f>+'[3]1995'!H90</f>
        <v>0.21</v>
      </c>
      <c r="N91" s="32">
        <f>+'[3]1995'!I90</f>
        <v>0</v>
      </c>
      <c r="O91" s="31"/>
      <c r="P91" s="26">
        <f>+C91+F91*PCG!$C$4+G91*PCG!$C$5+H91+I91+J91</f>
        <v>20.620335600000001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+'[3]1995'!F91</f>
        <v>0</v>
      </c>
      <c r="L92" s="32">
        <f>+'[3]1995'!G91</f>
        <v>0</v>
      </c>
      <c r="M92" s="32">
        <f>+'[3]1995'!H91</f>
        <v>0</v>
      </c>
      <c r="N92" s="32">
        <f>+'[3]1995'!I91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0.40536168000000006</v>
      </c>
      <c r="D93" s="26">
        <f t="shared" ref="D93:N93" si="81">+D94+D95+D96+D97+D98+D99</f>
        <v>0.40536168000000006</v>
      </c>
      <c r="E93" s="26">
        <f t="shared" si="81"/>
        <v>0</v>
      </c>
      <c r="F93" s="26">
        <f t="shared" si="81"/>
        <v>30.255695999999997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0.21</v>
      </c>
      <c r="N93" s="26">
        <f t="shared" si="81"/>
        <v>0</v>
      </c>
      <c r="O93" s="31"/>
      <c r="P93" s="26">
        <f t="shared" ref="P93" si="82">+P94+P95+P96+P97+P98+P99</f>
        <v>756.79776167999989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+'[3]1995'!F93</f>
        <v>0</v>
      </c>
      <c r="L94" s="32">
        <f>+'[3]1995'!G93</f>
        <v>0</v>
      </c>
      <c r="M94" s="32">
        <f>+'[3]1995'!H93</f>
        <v>0</v>
      </c>
      <c r="N94" s="32">
        <f>+'[3]1995'!I93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0.20399100000000001</v>
      </c>
      <c r="D95" s="32">
        <f>+'[3]1995'!C94</f>
        <v>0.20399100000000001</v>
      </c>
      <c r="E95" s="32">
        <v>0</v>
      </c>
      <c r="F95" s="32">
        <f>+'[3]1995'!D94</f>
        <v>25.635569999999998</v>
      </c>
      <c r="G95" s="27"/>
      <c r="H95" s="27"/>
      <c r="I95" s="27"/>
      <c r="J95" s="27"/>
      <c r="K95" s="32">
        <f>+'[3]1995'!F94</f>
        <v>0</v>
      </c>
      <c r="L95" s="32">
        <f>+'[3]1995'!G94</f>
        <v>0</v>
      </c>
      <c r="M95" s="32">
        <f>+'[3]1995'!H94</f>
        <v>0.21</v>
      </c>
      <c r="N95" s="32">
        <f>+'[3]1995'!I94</f>
        <v>0</v>
      </c>
      <c r="O95" s="31"/>
      <c r="P95" s="26">
        <f>+C95+F95*PCG!$C$4+G95*PCG!$C$5+H95+I95+J95</f>
        <v>641.09324099999992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3.4440000000000005E-2</v>
      </c>
      <c r="D96" s="32">
        <f>+'[3]1995'!C95</f>
        <v>3.4440000000000005E-2</v>
      </c>
      <c r="E96" s="32">
        <v>0</v>
      </c>
      <c r="F96" s="32">
        <f>+'[3]1995'!D95</f>
        <v>0.43049999999999999</v>
      </c>
      <c r="G96" s="27"/>
      <c r="H96" s="27"/>
      <c r="I96" s="27"/>
      <c r="J96" s="27"/>
      <c r="K96" s="32">
        <f>+'[3]1995'!F95</f>
        <v>0</v>
      </c>
      <c r="L96" s="32">
        <f>+'[3]1995'!G95</f>
        <v>0</v>
      </c>
      <c r="M96" s="32">
        <f>+'[3]1995'!H95</f>
        <v>0</v>
      </c>
      <c r="N96" s="32">
        <f>+'[3]1995'!I95</f>
        <v>0</v>
      </c>
      <c r="O96" s="31"/>
      <c r="P96" s="26">
        <f>+C96+F96*PCG!$C$4+G96*PCG!$C$5+H96+I96+J96</f>
        <v>10.796939999999999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2.4796800000000002E-3</v>
      </c>
      <c r="D97" s="32">
        <f>+'[3]1995'!C96</f>
        <v>2.4796800000000002E-3</v>
      </c>
      <c r="E97" s="32">
        <v>0</v>
      </c>
      <c r="F97" s="32">
        <f>+'[3]1995'!D96</f>
        <v>1.0900259999999999</v>
      </c>
      <c r="G97" s="27"/>
      <c r="H97" s="27"/>
      <c r="I97" s="27"/>
      <c r="J97" s="27"/>
      <c r="K97" s="32">
        <f>+'[3]1995'!F96</f>
        <v>0</v>
      </c>
      <c r="L97" s="32">
        <f>+'[3]1995'!G96</f>
        <v>0</v>
      </c>
      <c r="M97" s="32">
        <f>+'[3]1995'!H96</f>
        <v>0</v>
      </c>
      <c r="N97" s="32">
        <f>+'[3]1995'!I96</f>
        <v>0</v>
      </c>
      <c r="O97" s="31"/>
      <c r="P97" s="26">
        <f>+C97+F97*PCG!$C$4+G97*PCG!$C$5+H97+I97+J97</f>
        <v>27.253129680000001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0.16445100000000001</v>
      </c>
      <c r="D98" s="32">
        <f>+'[3]1995'!C97</f>
        <v>0.16445100000000001</v>
      </c>
      <c r="E98" s="32">
        <v>0</v>
      </c>
      <c r="F98" s="32">
        <f>+'[3]1995'!D97</f>
        <v>3.0996000000000001</v>
      </c>
      <c r="G98" s="27"/>
      <c r="H98" s="27"/>
      <c r="I98" s="27"/>
      <c r="J98" s="27"/>
      <c r="K98" s="32">
        <f>+'[3]1995'!F97</f>
        <v>0</v>
      </c>
      <c r="L98" s="32">
        <f>+'[3]1995'!G97</f>
        <v>0</v>
      </c>
      <c r="M98" s="32">
        <f>+'[3]1995'!H97</f>
        <v>0</v>
      </c>
      <c r="N98" s="32">
        <f>+'[3]1995'!I97</f>
        <v>0</v>
      </c>
      <c r="O98" s="31"/>
      <c r="P98" s="26">
        <f>+C98+F98*PCG!$C$4+G98*PCG!$C$5+H98+I98+J98</f>
        <v>77.654451000000009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+'[3]1995'!F98</f>
        <v>0</v>
      </c>
      <c r="L99" s="32">
        <f>+'[3]1995'!G98</f>
        <v>0</v>
      </c>
      <c r="M99" s="32">
        <f>+'[3]1995'!H98</f>
        <v>0</v>
      </c>
      <c r="N99" s="32">
        <f>+'[3]1995'!I98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+'[3]1995'!F99</f>
        <v>0</v>
      </c>
      <c r="L100" s="32">
        <f>+'[3]1995'!G99</f>
        <v>0</v>
      </c>
      <c r="M100" s="32">
        <f>+'[3]1995'!H99</f>
        <v>0</v>
      </c>
      <c r="N100" s="32">
        <f>+'[3]1995'!I99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+'[3]1995'!C102</f>
        <v>0</v>
      </c>
      <c r="E103" s="32">
        <v>0</v>
      </c>
      <c r="F103" s="27"/>
      <c r="G103" s="27"/>
      <c r="H103" s="27"/>
      <c r="I103" s="27"/>
      <c r="J103" s="27"/>
      <c r="K103" s="32">
        <f>+'[3]1995'!F102</f>
        <v>0</v>
      </c>
      <c r="L103" s="32">
        <f>+'[3]1995'!G102</f>
        <v>0</v>
      </c>
      <c r="M103" s="32">
        <f>+'[3]1995'!H102</f>
        <v>0</v>
      </c>
      <c r="N103" s="32">
        <f>+'[3]1995'!I102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+'[3]1995'!C103</f>
        <v>0</v>
      </c>
      <c r="E104" s="32">
        <v>0</v>
      </c>
      <c r="F104" s="27"/>
      <c r="G104" s="27"/>
      <c r="H104" s="27"/>
      <c r="I104" s="27"/>
      <c r="J104" s="27"/>
      <c r="K104" s="32">
        <f>+'[3]1995'!F103</f>
        <v>0</v>
      </c>
      <c r="L104" s="32">
        <f>+'[3]1995'!G103</f>
        <v>0</v>
      </c>
      <c r="M104" s="32">
        <f>+'[3]1995'!H103</f>
        <v>0</v>
      </c>
      <c r="N104" s="32">
        <f>+'[3]1995'!I103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+'[3]1995'!C104</f>
        <v>0</v>
      </c>
      <c r="E105" s="32">
        <v>0</v>
      </c>
      <c r="F105" s="27"/>
      <c r="G105" s="27"/>
      <c r="H105" s="27"/>
      <c r="I105" s="27"/>
      <c r="J105" s="27"/>
      <c r="K105" s="32">
        <f>+'[3]1995'!F104</f>
        <v>0</v>
      </c>
      <c r="L105" s="32">
        <f>+'[3]1995'!G104</f>
        <v>0</v>
      </c>
      <c r="M105" s="32">
        <f>+'[3]1995'!H104</f>
        <v>0</v>
      </c>
      <c r="N105" s="32">
        <f>+'[3]1995'!I104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+'[3]1995'!C106</f>
        <v>0</v>
      </c>
      <c r="E107" s="32">
        <v>0</v>
      </c>
      <c r="F107" s="27"/>
      <c r="G107" s="27"/>
      <c r="H107" s="27"/>
      <c r="I107" s="27"/>
      <c r="J107" s="27"/>
      <c r="K107" s="32">
        <f>+'[3]1995'!F106</f>
        <v>0</v>
      </c>
      <c r="L107" s="32">
        <f>+'[3]1995'!G106</f>
        <v>0</v>
      </c>
      <c r="M107" s="32">
        <f>+'[3]1995'!H106</f>
        <v>0</v>
      </c>
      <c r="N107" s="32">
        <f>+'[3]1995'!I106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+'[3]1995'!C107</f>
        <v>0</v>
      </c>
      <c r="E108" s="32">
        <v>0</v>
      </c>
      <c r="F108" s="27"/>
      <c r="G108" s="27"/>
      <c r="H108" s="27"/>
      <c r="I108" s="27"/>
      <c r="J108" s="27"/>
      <c r="K108" s="32">
        <f>+'[3]1995'!F107</f>
        <v>0</v>
      </c>
      <c r="L108" s="32">
        <f>+'[3]1995'!G107</f>
        <v>0</v>
      </c>
      <c r="M108" s="32">
        <f>+'[3]1995'!H107</f>
        <v>0</v>
      </c>
      <c r="N108" s="32">
        <f>+'[3]1995'!I107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+'[3]1995'!C108</f>
        <v>0</v>
      </c>
      <c r="E109" s="32">
        <v>0</v>
      </c>
      <c r="F109" s="27"/>
      <c r="G109" s="27"/>
      <c r="H109" s="27"/>
      <c r="I109" s="27"/>
      <c r="J109" s="27"/>
      <c r="K109" s="32">
        <f>+'[3]1995'!F108</f>
        <v>0</v>
      </c>
      <c r="L109" s="32">
        <f>+'[3]1995'!G108</f>
        <v>0</v>
      </c>
      <c r="M109" s="32">
        <f>+'[3]1995'!H108</f>
        <v>0</v>
      </c>
      <c r="N109" s="32">
        <f>+'[3]1995'!I108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1809.9967299999998</v>
      </c>
      <c r="D112" s="26">
        <f>+D113+D114</f>
        <v>1809.9967299999998</v>
      </c>
      <c r="E112" s="26">
        <f t="shared" ref="E112:N112" si="95">+E113+E114</f>
        <v>0</v>
      </c>
      <c r="F112" s="26">
        <f t="shared" si="95"/>
        <v>0.11058146999999999</v>
      </c>
      <c r="G112" s="26">
        <f t="shared" si="95"/>
        <v>4.8255579999999999E-2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3.0863999737620591</v>
      </c>
      <c r="L112" s="26">
        <f t="shared" si="95"/>
        <v>30.752959864874605</v>
      </c>
      <c r="M112" s="26">
        <f t="shared" si="95"/>
        <v>1.1425599895048237</v>
      </c>
      <c r="N112" s="26">
        <f t="shared" si="95"/>
        <v>40.42</v>
      </c>
      <c r="O112" s="31"/>
      <c r="P112" s="26">
        <f>+P113+P114</f>
        <v>1827.1414295900001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641.44366000000002</v>
      </c>
      <c r="D113" s="32">
        <f>+'[3]1995'!C115</f>
        <v>641.44366000000002</v>
      </c>
      <c r="E113" s="32">
        <v>0</v>
      </c>
      <c r="F113" s="32">
        <f>+'[3]1995'!D115</f>
        <v>4.4856200000000001E-3</v>
      </c>
      <c r="G113" s="32">
        <f>+'[3]1995'!E115</f>
        <v>1.794248E-2</v>
      </c>
      <c r="H113" s="27"/>
      <c r="I113" s="27"/>
      <c r="J113" s="27"/>
      <c r="K113" s="12">
        <f>'[3]1995'!F115</f>
        <v>0.40639997376205905</v>
      </c>
      <c r="L113" s="12">
        <f>'[3]1995'!G115</f>
        <v>2.0929598648746044</v>
      </c>
      <c r="M113" s="12">
        <f>'[3]1995'!H115</f>
        <v>0.16255998950482364</v>
      </c>
      <c r="N113" s="12">
        <f>'[3]1995'!I115</f>
        <v>2.93</v>
      </c>
      <c r="O113" s="31"/>
      <c r="P113" s="26">
        <f>+C113+F113*PCG!$C$4+G113*PCG!$C$5+H113+I113+J113</f>
        <v>646.90265954000006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1168.5530699999999</v>
      </c>
      <c r="D114" s="32">
        <f>+'[3]1995'!C116</f>
        <v>1168.5530699999999</v>
      </c>
      <c r="E114" s="32">
        <v>0</v>
      </c>
      <c r="F114" s="32">
        <f>+'[3]1995'!D116</f>
        <v>0.10609584999999999</v>
      </c>
      <c r="G114" s="32">
        <f>+'[3]1995'!E116</f>
        <v>3.0313099999999999E-2</v>
      </c>
      <c r="H114" s="27"/>
      <c r="I114" s="27"/>
      <c r="J114" s="27"/>
      <c r="K114" s="12">
        <f>'[3]1995'!F116</f>
        <v>2.68</v>
      </c>
      <c r="L114" s="12">
        <f>'[3]1995'!G116</f>
        <v>28.66</v>
      </c>
      <c r="M114" s="12">
        <f>'[3]1995'!H116</f>
        <v>0.98</v>
      </c>
      <c r="N114" s="12">
        <f>'[3]1995'!I116</f>
        <v>37.49</v>
      </c>
      <c r="O114" s="31"/>
      <c r="P114" s="26">
        <f>+C114+F114*PCG!$C$4+G114*PCG!$C$5+H114+I114+J114</f>
        <v>1180.2387700500001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15280.699839999997</v>
      </c>
      <c r="D116" s="32">
        <f>+'[3]1995'!$C$119</f>
        <v>15280.699839999997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15280.699839999997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37622.225612442002</v>
      </c>
      <c r="D127" s="26">
        <f>+D128+D134+D138</f>
        <v>37622.225612442002</v>
      </c>
      <c r="E127" s="26">
        <f t="shared" ref="E127:N127" si="98">+E128+E134+E138</f>
        <v>0</v>
      </c>
      <c r="F127" s="26">
        <f t="shared" si="98"/>
        <v>89.748951110731952</v>
      </c>
      <c r="G127" s="26">
        <f t="shared" si="98"/>
        <v>1.4494549396572656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114.96817754741325</v>
      </c>
      <c r="L127" s="26">
        <f t="shared" si="98"/>
        <v>520.56646552770394</v>
      </c>
      <c r="M127" s="26">
        <f t="shared" si="98"/>
        <v>128.46471772030947</v>
      </c>
      <c r="N127" s="26">
        <f t="shared" si="98"/>
        <v>350.33</v>
      </c>
      <c r="O127" s="31"/>
      <c r="P127" s="26">
        <f t="shared" ref="P127" si="99">+P128+P134+P138</f>
        <v>40297.886962228164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37620.797813992001</v>
      </c>
      <c r="D128" s="26">
        <f>+D129+D130+D131+D132+D133</f>
        <v>37620.797813992001</v>
      </c>
      <c r="E128" s="26">
        <f t="shared" ref="E128:N128" si="102">+E129+E130+E131+E132+E133</f>
        <v>0</v>
      </c>
      <c r="F128" s="26">
        <f t="shared" si="102"/>
        <v>35.564306470731957</v>
      </c>
      <c r="G128" s="26">
        <f t="shared" si="102"/>
        <v>1.4494549396572656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112.04817754741325</v>
      </c>
      <c r="L128" s="26">
        <f t="shared" si="102"/>
        <v>493.12646552770389</v>
      </c>
      <c r="M128" s="26">
        <f t="shared" si="102"/>
        <v>123.12471772030948</v>
      </c>
      <c r="N128" s="26">
        <f t="shared" si="102"/>
        <v>350.33</v>
      </c>
      <c r="O128" s="31"/>
      <c r="P128" s="26">
        <f t="shared" ref="P128" si="103">+P129+P130+P131+P132+P133</f>
        <v>38941.843047778166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7863.3344900000011</v>
      </c>
      <c r="D129" s="39">
        <f>+D7</f>
        <v>7863.3344900000011</v>
      </c>
      <c r="E129" s="39">
        <f t="shared" ref="E129:G129" si="107">+E7</f>
        <v>0</v>
      </c>
      <c r="F129" s="39">
        <f t="shared" si="107"/>
        <v>0.11468138</v>
      </c>
      <c r="G129" s="39">
        <f t="shared" si="107"/>
        <v>9.4280608000000002E-2</v>
      </c>
      <c r="H129" s="27"/>
      <c r="I129" s="27"/>
      <c r="J129" s="27"/>
      <c r="K129" s="39">
        <f t="shared" ref="K129:N129" si="108">+K7</f>
        <v>20.5</v>
      </c>
      <c r="L129" s="39">
        <f t="shared" si="108"/>
        <v>9.33</v>
      </c>
      <c r="M129" s="39">
        <f t="shared" si="108"/>
        <v>0.15000000000000002</v>
      </c>
      <c r="N129" s="39">
        <f t="shared" si="108"/>
        <v>55.78</v>
      </c>
      <c r="O129" s="31"/>
      <c r="P129" s="26">
        <f>+C129+F129*PCG!$C$4+G129*PCG!$C$5+H129+I129+J129</f>
        <v>7894.2971456840014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11691.721305992</v>
      </c>
      <c r="D130" s="39">
        <f>+D16</f>
        <v>11691.721305992</v>
      </c>
      <c r="E130" s="39">
        <f t="shared" ref="E130:G130" si="109">+E16</f>
        <v>0</v>
      </c>
      <c r="F130" s="39">
        <f t="shared" si="109"/>
        <v>1.7769767000000001</v>
      </c>
      <c r="G130" s="39">
        <f t="shared" si="109"/>
        <v>0.261260135</v>
      </c>
      <c r="H130" s="27"/>
      <c r="I130" s="27"/>
      <c r="J130" s="27"/>
      <c r="K130" s="39">
        <f t="shared" ref="K130:N130" si="110">+K16</f>
        <v>38.83</v>
      </c>
      <c r="L130" s="39">
        <f t="shared" si="110"/>
        <v>52.98</v>
      </c>
      <c r="M130" s="39">
        <f t="shared" si="110"/>
        <v>15.759999999999998</v>
      </c>
      <c r="N130" s="39">
        <f t="shared" si="110"/>
        <v>186.38</v>
      </c>
      <c r="O130" s="31"/>
      <c r="P130" s="26">
        <f>+C130+F130*PCG!$C$4+G130*PCG!$C$5+H130+I130+J130</f>
        <v>11814.001243721999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13578.002061295214</v>
      </c>
      <c r="D131" s="39">
        <f>+D30</f>
        <v>13578.002061295214</v>
      </c>
      <c r="E131" s="39">
        <f t="shared" ref="E131:G131" si="111">+E30</f>
        <v>0</v>
      </c>
      <c r="F131" s="39">
        <f t="shared" si="111"/>
        <v>3.6823110094910247</v>
      </c>
      <c r="G131" s="39">
        <f t="shared" si="111"/>
        <v>0.68556864378280968</v>
      </c>
      <c r="H131" s="27"/>
      <c r="I131" s="27"/>
      <c r="J131" s="27"/>
      <c r="K131" s="39">
        <f t="shared" ref="K131:N131" si="112">+K30</f>
        <v>40.738177547413244</v>
      </c>
      <c r="L131" s="39">
        <f t="shared" si="112"/>
        <v>83.256465527703895</v>
      </c>
      <c r="M131" s="39">
        <f t="shared" si="112"/>
        <v>52.564717720309467</v>
      </c>
      <c r="N131" s="39">
        <f t="shared" si="112"/>
        <v>75.16</v>
      </c>
      <c r="O131" s="31"/>
      <c r="P131" s="26">
        <f>+C131+F131*PCG!$C$4+G131*PCG!$C$5+H131+I131+J131</f>
        <v>13874.359292379766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4487.7399567047869</v>
      </c>
      <c r="D132" s="39">
        <f>+D52</f>
        <v>4487.7399567047869</v>
      </c>
      <c r="E132" s="39">
        <f t="shared" ref="E132:G132" si="113">+E52</f>
        <v>0</v>
      </c>
      <c r="F132" s="39">
        <f t="shared" si="113"/>
        <v>29.990337381240934</v>
      </c>
      <c r="G132" s="39">
        <f t="shared" si="113"/>
        <v>0.40834555287445606</v>
      </c>
      <c r="H132" s="27"/>
      <c r="I132" s="27"/>
      <c r="J132" s="27"/>
      <c r="K132" s="39">
        <f t="shared" ref="K132:N132" si="114">+K52</f>
        <v>11.98</v>
      </c>
      <c r="L132" s="39">
        <f t="shared" si="114"/>
        <v>347.56</v>
      </c>
      <c r="M132" s="39">
        <f t="shared" si="114"/>
        <v>54.650000000000006</v>
      </c>
      <c r="N132" s="39">
        <f t="shared" si="114"/>
        <v>33.01</v>
      </c>
      <c r="O132" s="31"/>
      <c r="P132" s="26">
        <f>+C132+F132*PCG!$C$4+G132*PCG!$C$5+H132+I132+J132</f>
        <v>5359.1853659923981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1.4277984499999998</v>
      </c>
      <c r="D134" s="26">
        <f>+D135+D136+D137</f>
        <v>1.4277984499999998</v>
      </c>
      <c r="E134" s="26">
        <f t="shared" ref="E134:N134" si="117">+E135+E136+E137</f>
        <v>0</v>
      </c>
      <c r="F134" s="26">
        <f t="shared" si="117"/>
        <v>54.184644640000002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2.92</v>
      </c>
      <c r="L134" s="26">
        <f t="shared" si="117"/>
        <v>27.439999999999998</v>
      </c>
      <c r="M134" s="26">
        <f t="shared" si="117"/>
        <v>5.3400000000000007</v>
      </c>
      <c r="N134" s="26">
        <f t="shared" si="117"/>
        <v>0</v>
      </c>
      <c r="O134" s="31"/>
      <c r="P134" s="26">
        <f t="shared" ref="P134" si="118">+P135+P136+P137</f>
        <v>1356.0439144500001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7.7637000400000007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1.2000000000000002</v>
      </c>
      <c r="N135" s="39">
        <f t="shared" si="122"/>
        <v>0</v>
      </c>
      <c r="O135" s="31"/>
      <c r="P135" s="26">
        <f>+C135+F135*PCG!$C$4+G135*PCG!$C$5+H135+I135+J135</f>
        <v>194.09250100000003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1.4277984499999998</v>
      </c>
      <c r="D136" s="39">
        <f>+D79</f>
        <v>1.4277984499999998</v>
      </c>
      <c r="E136" s="39">
        <f t="shared" ref="E136:G136" si="123">+E79</f>
        <v>0</v>
      </c>
      <c r="F136" s="39">
        <f t="shared" si="123"/>
        <v>46.420944599999999</v>
      </c>
      <c r="G136" s="39">
        <f t="shared" si="123"/>
        <v>0</v>
      </c>
      <c r="H136" s="27"/>
      <c r="I136" s="27"/>
      <c r="J136" s="27"/>
      <c r="K136" s="39">
        <f t="shared" ref="K136:N136" si="124">+K79</f>
        <v>2.92</v>
      </c>
      <c r="L136" s="39">
        <f t="shared" si="124"/>
        <v>27.439999999999998</v>
      </c>
      <c r="M136" s="39">
        <f t="shared" si="124"/>
        <v>4.1400000000000006</v>
      </c>
      <c r="N136" s="39">
        <f t="shared" si="124"/>
        <v>0</v>
      </c>
      <c r="O136" s="31"/>
      <c r="P136" s="26">
        <f>+C136+F136*PCG!$C$4+G136*PCG!$C$5+H136+I136+J136</f>
        <v>1161.95141345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1809.9967299999998</v>
      </c>
      <c r="D144" s="26">
        <f>+D145+D146</f>
        <v>1809.9967299999998</v>
      </c>
      <c r="E144" s="26"/>
      <c r="F144" s="26">
        <f t="shared" ref="F144:N144" si="135">+F145+F146</f>
        <v>0.11058146999999999</v>
      </c>
      <c r="G144" s="26">
        <f t="shared" si="135"/>
        <v>4.8255579999999999E-2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3.0863999737620591</v>
      </c>
      <c r="L144" s="26">
        <f t="shared" si="135"/>
        <v>30.752959864874605</v>
      </c>
      <c r="M144" s="26">
        <f t="shared" si="135"/>
        <v>1.1425599895048237</v>
      </c>
      <c r="N144" s="26">
        <f t="shared" si="135"/>
        <v>40.42</v>
      </c>
      <c r="O144" s="31"/>
      <c r="P144" s="26">
        <f t="shared" ref="P144" si="136">+P145+P146</f>
        <v>1827.1414295900001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641.44366000000002</v>
      </c>
      <c r="D145" s="39">
        <f>+D113</f>
        <v>641.44366000000002</v>
      </c>
      <c r="E145" s="39">
        <f t="shared" ref="E145:G145" si="139">+E113</f>
        <v>0</v>
      </c>
      <c r="F145" s="39">
        <f t="shared" si="139"/>
        <v>4.4856200000000001E-3</v>
      </c>
      <c r="G145" s="39">
        <f t="shared" si="139"/>
        <v>1.794248E-2</v>
      </c>
      <c r="H145" s="27"/>
      <c r="I145" s="27"/>
      <c r="J145" s="27"/>
      <c r="K145" s="39">
        <f t="shared" ref="K145:N145" si="140">+K113</f>
        <v>0.40639997376205905</v>
      </c>
      <c r="L145" s="39">
        <f t="shared" si="140"/>
        <v>2.0929598648746044</v>
      </c>
      <c r="M145" s="39">
        <f t="shared" si="140"/>
        <v>0.16255998950482364</v>
      </c>
      <c r="N145" s="39">
        <f t="shared" si="140"/>
        <v>2.93</v>
      </c>
      <c r="O145" s="31"/>
      <c r="P145" s="26">
        <f>+C145+F145*PCG!$C$4+G145*PCG!$C$5+H145+I145+J145</f>
        <v>646.90265954000006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1168.5530699999999</v>
      </c>
      <c r="D146" s="39">
        <f t="shared" ref="D146:G147" si="141">+D114</f>
        <v>1168.5530699999999</v>
      </c>
      <c r="E146" s="39">
        <f t="shared" si="141"/>
        <v>0</v>
      </c>
      <c r="F146" s="39">
        <f t="shared" si="141"/>
        <v>0.10609584999999999</v>
      </c>
      <c r="G146" s="39">
        <f t="shared" si="141"/>
        <v>3.0313099999999999E-2</v>
      </c>
      <c r="H146" s="27"/>
      <c r="I146" s="27"/>
      <c r="J146" s="27"/>
      <c r="K146" s="39">
        <f t="shared" ref="K146:N146" si="142">+K114</f>
        <v>2.68</v>
      </c>
      <c r="L146" s="39">
        <f t="shared" si="142"/>
        <v>28.66</v>
      </c>
      <c r="M146" s="39">
        <f t="shared" si="142"/>
        <v>0.98</v>
      </c>
      <c r="N146" s="39">
        <f t="shared" si="142"/>
        <v>37.49</v>
      </c>
      <c r="O146" s="31"/>
      <c r="P146" s="26">
        <f>+C146+F146*PCG!$C$4+G146*PCG!$C$5+H146+I146+J146</f>
        <v>1180.2387700500001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15280.699839999997</v>
      </c>
      <c r="D148" s="26">
        <f>+D116</f>
        <v>15280.699839999997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15280.699839999997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37622.225612442002</v>
      </c>
      <c r="D159" s="26">
        <f>+D160+D161+D162</f>
        <v>37622.225612442002</v>
      </c>
      <c r="E159" s="26">
        <f t="shared" ref="E159:N159" si="144">+E160+E161+E162</f>
        <v>0</v>
      </c>
      <c r="F159" s="26">
        <f t="shared" si="144"/>
        <v>89.748951110731952</v>
      </c>
      <c r="G159" s="26">
        <f t="shared" si="144"/>
        <v>1.4494549396572656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114.96817754741325</v>
      </c>
      <c r="L159" s="26">
        <f t="shared" si="144"/>
        <v>520.56646552770394</v>
      </c>
      <c r="M159" s="26">
        <f t="shared" si="144"/>
        <v>128.46471772030947</v>
      </c>
      <c r="N159" s="26">
        <f t="shared" si="144"/>
        <v>350.33</v>
      </c>
      <c r="O159" s="31"/>
      <c r="P159" s="26">
        <f t="shared" ref="P159" si="145">+P160+P161+P162</f>
        <v>40297.886962228164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37620.797813992001</v>
      </c>
      <c r="D160" s="26">
        <f>+D6</f>
        <v>37620.797813992001</v>
      </c>
      <c r="E160" s="26">
        <f t="shared" ref="E160:G160" si="148">+E6</f>
        <v>0</v>
      </c>
      <c r="F160" s="26">
        <f t="shared" si="148"/>
        <v>35.564306470731957</v>
      </c>
      <c r="G160" s="26">
        <f t="shared" si="148"/>
        <v>1.4494549396572656</v>
      </c>
      <c r="H160" s="27"/>
      <c r="I160" s="27"/>
      <c r="J160" s="27"/>
      <c r="K160" s="26">
        <f t="shared" ref="K160:N160" si="149">+K6</f>
        <v>112.04817754741325</v>
      </c>
      <c r="L160" s="26">
        <f t="shared" si="149"/>
        <v>493.12646552770389</v>
      </c>
      <c r="M160" s="26">
        <f t="shared" si="149"/>
        <v>123.12471772030948</v>
      </c>
      <c r="N160" s="26">
        <f t="shared" si="149"/>
        <v>350.33</v>
      </c>
      <c r="O160" s="31"/>
      <c r="P160" s="26">
        <f>+C160+F160*PCG!$C$4+G160*PCG!$C$5+H160+I160+J160</f>
        <v>38941.843047778166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1.4277984499999998</v>
      </c>
      <c r="D161" s="26">
        <f>+D66</f>
        <v>1.4277984499999998</v>
      </c>
      <c r="E161" s="26">
        <f t="shared" ref="E161:G161" si="150">+E66</f>
        <v>0</v>
      </c>
      <c r="F161" s="26">
        <f t="shared" si="150"/>
        <v>54.184644640000002</v>
      </c>
      <c r="G161" s="26">
        <f t="shared" si="150"/>
        <v>0</v>
      </c>
      <c r="H161" s="27"/>
      <c r="I161" s="27"/>
      <c r="J161" s="27"/>
      <c r="K161" s="26">
        <f t="shared" ref="K161:N161" si="151">+K66</f>
        <v>2.92</v>
      </c>
      <c r="L161" s="26">
        <f t="shared" si="151"/>
        <v>27.439999999999998</v>
      </c>
      <c r="M161" s="26">
        <f t="shared" si="151"/>
        <v>5.3400000000000007</v>
      </c>
      <c r="N161" s="26">
        <f t="shared" si="151"/>
        <v>0</v>
      </c>
      <c r="O161" s="31"/>
      <c r="P161" s="26">
        <f>+C161+F161*PCG!$C$4+G161*PCG!$C$5+H161+I161+J161</f>
        <v>1356.0439144500001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1809.9967299999998</v>
      </c>
      <c r="D165" s="26">
        <f>+D166+D167</f>
        <v>1809.9967299999998</v>
      </c>
      <c r="E165" s="26">
        <f t="shared" ref="E165:N165" si="154">+E166+E167</f>
        <v>0</v>
      </c>
      <c r="F165" s="26">
        <f t="shared" si="154"/>
        <v>0.11058146999999999</v>
      </c>
      <c r="G165" s="26">
        <f t="shared" si="154"/>
        <v>4.8255579999999999E-2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1827.1414295900001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641.44366000000002</v>
      </c>
      <c r="D166" s="39">
        <f>+D113</f>
        <v>641.44366000000002</v>
      </c>
      <c r="E166" s="39">
        <f t="shared" ref="E166:G166" si="158">+E113</f>
        <v>0</v>
      </c>
      <c r="F166" s="39">
        <f t="shared" si="158"/>
        <v>4.4856200000000001E-3</v>
      </c>
      <c r="G166" s="39">
        <f t="shared" si="158"/>
        <v>1.794248E-2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646.90265954000006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1168.5530699999999</v>
      </c>
      <c r="D167" s="39">
        <f t="shared" ref="D167:G168" si="159">+D114</f>
        <v>1168.5530699999999</v>
      </c>
      <c r="E167" s="39">
        <f t="shared" si="159"/>
        <v>0</v>
      </c>
      <c r="F167" s="39">
        <f t="shared" si="159"/>
        <v>0.10609584999999999</v>
      </c>
      <c r="G167" s="39">
        <f t="shared" si="159"/>
        <v>3.0313099999999999E-2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1180.2387700500001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15280.699839999997</v>
      </c>
      <c r="D169" s="26">
        <f>+D148</f>
        <v>15280.699839999997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15280.699839999997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55" priority="2" operator="lessThan">
      <formula>0</formula>
    </cfRule>
  </conditionalFormatting>
  <conditionalFormatting sqref="P2">
    <cfRule type="cellIs" dxfId="54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800-000000000000}"/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43406.394060268001</v>
      </c>
      <c r="D4" s="26">
        <f t="shared" ref="D4:N4" si="1">+D6+D66+D101</f>
        <v>43406.394060268001</v>
      </c>
      <c r="E4" s="26">
        <f t="shared" si="1"/>
        <v>0</v>
      </c>
      <c r="F4" s="26">
        <f t="shared" si="1"/>
        <v>89.063638764206104</v>
      </c>
      <c r="G4" s="26">
        <f t="shared" si="1"/>
        <v>1.6377571194263925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151.50683829921996</v>
      </c>
      <c r="L4" s="26">
        <f t="shared" si="1"/>
        <v>672.12336060181929</v>
      </c>
      <c r="M4" s="26">
        <f t="shared" si="1"/>
        <v>149.73605950287487</v>
      </c>
      <c r="N4" s="26">
        <f t="shared" si="1"/>
        <v>384.66999999999996</v>
      </c>
      <c r="O4" s="31"/>
      <c r="P4" s="26">
        <f t="shared" ref="P4" si="2">+P6+P66+P101</f>
        <v>46121.036650962218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44432.965850533335</v>
      </c>
      <c r="D5" s="32">
        <f>+'[9]Table 1.5 - Reference Approach'!$S$76</f>
        <v>44432.965850533335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44432.965850533335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43405.092838388002</v>
      </c>
      <c r="D6" s="26">
        <f t="shared" ref="D6:N6" si="5">+D7+D16+D30+D52+D59</f>
        <v>43405.092838388002</v>
      </c>
      <c r="E6" s="26">
        <f t="shared" si="5"/>
        <v>0</v>
      </c>
      <c r="F6" s="26">
        <f t="shared" si="5"/>
        <v>38.306007364206117</v>
      </c>
      <c r="G6" s="26">
        <f t="shared" si="5"/>
        <v>1.6377571194263925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148.53683829921997</v>
      </c>
      <c r="L6" s="26">
        <f t="shared" si="5"/>
        <v>644.51336060181927</v>
      </c>
      <c r="M6" s="26">
        <f t="shared" si="5"/>
        <v>144.44605950287487</v>
      </c>
      <c r="N6" s="26">
        <f t="shared" si="5"/>
        <v>384.66999999999996</v>
      </c>
      <c r="O6" s="31"/>
      <c r="P6" s="26">
        <f t="shared" ref="P6" si="6">+P7+P16+P30+P52+P59</f>
        <v>44850.79464408222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12227.968829999998</v>
      </c>
      <c r="D7" s="26">
        <f t="shared" ref="D7:N7" si="9">+D8+D12+D13</f>
        <v>12227.968829999998</v>
      </c>
      <c r="E7" s="26">
        <f t="shared" si="9"/>
        <v>0</v>
      </c>
      <c r="F7" s="26">
        <f t="shared" si="9"/>
        <v>0.22382183</v>
      </c>
      <c r="G7" s="26">
        <f t="shared" si="9"/>
        <v>0.15728052399999998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32.9</v>
      </c>
      <c r="L7" s="26">
        <f t="shared" si="9"/>
        <v>14.65</v>
      </c>
      <c r="M7" s="26">
        <f t="shared" si="9"/>
        <v>0.23</v>
      </c>
      <c r="N7" s="26">
        <f t="shared" si="9"/>
        <v>101.33999999999999</v>
      </c>
      <c r="O7" s="31"/>
      <c r="P7" s="26">
        <f t="shared" ref="P7" si="10">+P8+P12+P13</f>
        <v>12280.433971901999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10007.185818999998</v>
      </c>
      <c r="D8" s="26">
        <f t="shared" ref="D8:G8" si="11">+D9+D10+D11</f>
        <v>10007.185818999998</v>
      </c>
      <c r="E8" s="26">
        <f t="shared" si="11"/>
        <v>0</v>
      </c>
      <c r="F8" s="26">
        <f t="shared" si="11"/>
        <v>0.17846959000000001</v>
      </c>
      <c r="G8" s="26">
        <f t="shared" si="11"/>
        <v>0.15066616799999999</v>
      </c>
      <c r="H8" s="26"/>
      <c r="I8" s="26"/>
      <c r="J8" s="26"/>
      <c r="K8" s="26">
        <f t="shared" ref="K8:N8" si="12">+K9+K10+K11</f>
        <v>30.55</v>
      </c>
      <c r="L8" s="26">
        <f t="shared" si="12"/>
        <v>14.01</v>
      </c>
      <c r="M8" s="26">
        <f t="shared" si="12"/>
        <v>0.16</v>
      </c>
      <c r="N8" s="26">
        <f t="shared" si="12"/>
        <v>66.709999999999994</v>
      </c>
      <c r="O8" s="31"/>
      <c r="P8" s="26">
        <f t="shared" ref="P8" si="13">+P9+P10+P11</f>
        <v>10056.546076813998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10007.185818999998</v>
      </c>
      <c r="D9" s="32">
        <f>+'[3]1996'!C8</f>
        <v>10007.185818999998</v>
      </c>
      <c r="E9" s="32">
        <v>0</v>
      </c>
      <c r="F9" s="32">
        <f>+'[3]1996'!D8</f>
        <v>0.17846959000000001</v>
      </c>
      <c r="G9" s="32">
        <f>+'[3]1996'!E8</f>
        <v>0.15066616799999999</v>
      </c>
      <c r="H9" s="27"/>
      <c r="I9" s="27"/>
      <c r="J9" s="27"/>
      <c r="K9" s="32">
        <f>+'[3]1996'!F8</f>
        <v>30.55</v>
      </c>
      <c r="L9" s="32">
        <f>+'[3]1996'!G8</f>
        <v>14.01</v>
      </c>
      <c r="M9" s="32">
        <f>+'[3]1996'!H8</f>
        <v>0.16</v>
      </c>
      <c r="N9" s="32">
        <f>+'[3]1996'!I8</f>
        <v>66.709999999999994</v>
      </c>
      <c r="O9" s="31"/>
      <c r="P9" s="26">
        <f>+C9+F9*PCG!$C$4+G9*PCG!$C$5+H9+I9+J9</f>
        <v>10056.546076813998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+'[3]1996'!F9</f>
        <v>0</v>
      </c>
      <c r="L10" s="32">
        <f>+'[3]1996'!G9</f>
        <v>0</v>
      </c>
      <c r="M10" s="32">
        <f>+'[3]1996'!H9</f>
        <v>0</v>
      </c>
      <c r="N10" s="32">
        <f>+'[3]1996'!I9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+'[3]1996'!F10</f>
        <v>0</v>
      </c>
      <c r="L11" s="32">
        <f>+'[3]1996'!G10</f>
        <v>0</v>
      </c>
      <c r="M11" s="32">
        <f>+'[3]1996'!H10</f>
        <v>0</v>
      </c>
      <c r="N11" s="32">
        <f>+'[3]1996'!I10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1827.9933099999998</v>
      </c>
      <c r="D12" s="32">
        <f>+'[3]1996'!C11</f>
        <v>1827.9933099999998</v>
      </c>
      <c r="E12" s="32">
        <v>0</v>
      </c>
      <c r="F12" s="32">
        <f>+'[3]1996'!D11</f>
        <v>4.3551960000000001E-2</v>
      </c>
      <c r="G12" s="32">
        <f>+'[3]1996'!E11</f>
        <v>6.4338450000000005E-3</v>
      </c>
      <c r="H12" s="27"/>
      <c r="I12" s="27"/>
      <c r="J12" s="27"/>
      <c r="K12" s="32">
        <f>+'[3]1996'!F11</f>
        <v>2.35</v>
      </c>
      <c r="L12" s="32">
        <f>+'[3]1996'!G11</f>
        <v>0.64</v>
      </c>
      <c r="M12" s="32">
        <f>+'[3]1996'!H11</f>
        <v>7.0000000000000007E-2</v>
      </c>
      <c r="N12" s="32">
        <f>+'[3]1996'!I11</f>
        <v>34.11</v>
      </c>
      <c r="O12" s="31"/>
      <c r="P12" s="26">
        <f>+C12+F12*PCG!$C$4+G12*PCG!$C$5+H12+I12+J12</f>
        <v>1830.99939481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392.78970099999998</v>
      </c>
      <c r="D13" s="26">
        <f t="shared" ref="D13:N13" si="14">+D14+D15</f>
        <v>392.78970099999998</v>
      </c>
      <c r="E13" s="26">
        <f t="shared" si="14"/>
        <v>0</v>
      </c>
      <c r="F13" s="26">
        <f t="shared" si="14"/>
        <v>1.80028E-3</v>
      </c>
      <c r="G13" s="26">
        <f t="shared" si="14"/>
        <v>1.8051100000000001E-4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0.52</v>
      </c>
      <c r="O13" s="31"/>
      <c r="P13" s="26">
        <f t="shared" ref="P13" si="15">+P14+P15</f>
        <v>392.88850027799998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392.78970099999998</v>
      </c>
      <c r="D14" s="32">
        <f>+'[3]1996'!C13</f>
        <v>392.78970099999998</v>
      </c>
      <c r="E14" s="32">
        <v>0</v>
      </c>
      <c r="F14" s="32">
        <f>+'[3]1996'!D13</f>
        <v>1.80028E-3</v>
      </c>
      <c r="G14" s="32">
        <f>+'[3]1996'!E13</f>
        <v>1.8051100000000001E-4</v>
      </c>
      <c r="H14" s="27"/>
      <c r="I14" s="27"/>
      <c r="J14" s="27"/>
      <c r="K14" s="32">
        <f>+'[3]1996'!F13</f>
        <v>0</v>
      </c>
      <c r="L14" s="32">
        <f>+'[3]1996'!G13</f>
        <v>0</v>
      </c>
      <c r="M14" s="32">
        <f>+'[3]1996'!H13</f>
        <v>0</v>
      </c>
      <c r="N14" s="32">
        <f>+'[3]1996'!I13</f>
        <v>0.52</v>
      </c>
      <c r="O14" s="31"/>
      <c r="P14" s="26">
        <f>+C14+F14*PCG!$C$4+G14*PCG!$C$5+H14+I14+J14</f>
        <v>392.88850027799998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+'[3]1996'!C14</f>
        <v>0</v>
      </c>
      <c r="E15" s="32">
        <v>0</v>
      </c>
      <c r="F15" s="32">
        <f>+'[3]1996'!D14</f>
        <v>0</v>
      </c>
      <c r="G15" s="32">
        <f>+'[3]1996'!E14</f>
        <v>0</v>
      </c>
      <c r="H15" s="27"/>
      <c r="I15" s="27"/>
      <c r="J15" s="27"/>
      <c r="K15" s="32">
        <f>+'[3]1996'!F14</f>
        <v>0</v>
      </c>
      <c r="L15" s="32">
        <f>+'[3]1996'!G14</f>
        <v>0</v>
      </c>
      <c r="M15" s="32">
        <f>+'[3]1996'!H14</f>
        <v>0</v>
      </c>
      <c r="N15" s="32">
        <f>+'[3]1996'!I14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11829.912764388</v>
      </c>
      <c r="D16" s="26">
        <f t="shared" ref="D16:N16" si="16">+D17+D18+D19+D20+D21+D22+D23+D24+D25+D26+D27+D28+D29</f>
        <v>11829.912764388</v>
      </c>
      <c r="E16" s="26">
        <f t="shared" si="16"/>
        <v>0</v>
      </c>
      <c r="F16" s="26">
        <f t="shared" si="16"/>
        <v>1.8677278399999999</v>
      </c>
      <c r="G16" s="26">
        <f t="shared" si="16"/>
        <v>0.27346335599999999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43.900000000000006</v>
      </c>
      <c r="L16" s="26">
        <f t="shared" si="16"/>
        <v>55.260000000000005</v>
      </c>
      <c r="M16" s="26">
        <f t="shared" si="16"/>
        <v>16.899999999999999</v>
      </c>
      <c r="N16" s="26">
        <f t="shared" si="16"/>
        <v>165.8</v>
      </c>
      <c r="O16" s="31"/>
      <c r="P16" s="26">
        <f t="shared" ref="P16" si="17">+P17+P18+P19+P20+P21+P22+P23+P24+P25+P26+P27+P28+P29</f>
        <v>11958.098040476001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1824.9915620000002</v>
      </c>
      <c r="D17" s="32">
        <f>+'[3]1996'!C16</f>
        <v>1824.9915620000002</v>
      </c>
      <c r="E17" s="32">
        <v>0</v>
      </c>
      <c r="F17" s="32">
        <f>+'[3]1996'!D16</f>
        <v>7.8426929999999992E-2</v>
      </c>
      <c r="G17" s="32">
        <f>+'[3]1996'!E16</f>
        <v>1.1789901E-2</v>
      </c>
      <c r="H17" s="27"/>
      <c r="I17" s="27"/>
      <c r="J17" s="27"/>
      <c r="K17" s="32">
        <f>+'[3]1996'!F16</f>
        <v>3.59</v>
      </c>
      <c r="L17" s="32">
        <f>+'[3]1996'!G16</f>
        <v>6.34</v>
      </c>
      <c r="M17" s="32">
        <f>+'[3]1996'!H16</f>
        <v>0.69</v>
      </c>
      <c r="N17" s="32">
        <f>+'[3]1996'!I16</f>
        <v>8.1999999999999993</v>
      </c>
      <c r="O17" s="31"/>
      <c r="P17" s="26">
        <f>+C17+F17*PCG!$C$4+G17*PCG!$C$5+H17+I17+J17</f>
        <v>1830.4656257480001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+'[3]1996'!F17</f>
        <v>0</v>
      </c>
      <c r="L18" s="32">
        <f>+'[3]1996'!G17</f>
        <v>0</v>
      </c>
      <c r="M18" s="32">
        <f>+'[3]1996'!H17</f>
        <v>0</v>
      </c>
      <c r="N18" s="32">
        <f>+'[3]1996'!I17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138.97125299999999</v>
      </c>
      <c r="D19" s="34">
        <f>+'[3]1996'!C18</f>
        <v>138.97125299999999</v>
      </c>
      <c r="E19" s="34">
        <v>0</v>
      </c>
      <c r="F19" s="34">
        <f>+'[3]1996'!D18</f>
        <v>2.7665199999999997E-3</v>
      </c>
      <c r="G19" s="34">
        <f>+'[3]1996'!E18</f>
        <v>3.3013900000000002E-4</v>
      </c>
      <c r="H19" s="27"/>
      <c r="I19" s="27"/>
      <c r="J19" s="27"/>
      <c r="K19" s="32">
        <f>+'[3]1996'!F18</f>
        <v>0.18</v>
      </c>
      <c r="L19" s="32">
        <f>+'[3]1996'!G18</f>
        <v>7.0000000000000007E-2</v>
      </c>
      <c r="M19" s="32">
        <f>+'[3]1996'!H18</f>
        <v>0.05</v>
      </c>
      <c r="N19" s="32">
        <f>+'[3]1996'!I18</f>
        <v>1.1000000000000001</v>
      </c>
      <c r="O19" s="31"/>
      <c r="P19" s="26">
        <f>+C19+F19*PCG!$C$4+G19*PCG!$C$5+H19+I19+J19</f>
        <v>139.13879742199998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718.77893100000006</v>
      </c>
      <c r="D20" s="34">
        <f>+'[3]1996'!C19</f>
        <v>718.77893100000006</v>
      </c>
      <c r="E20" s="34">
        <v>0</v>
      </c>
      <c r="F20" s="34">
        <f>+'[3]1996'!D19</f>
        <v>0.89526147</v>
      </c>
      <c r="G20" s="34">
        <f>+'[3]1996'!E19</f>
        <v>0.12120052199999999</v>
      </c>
      <c r="H20" s="27"/>
      <c r="I20" s="27"/>
      <c r="J20" s="27"/>
      <c r="K20" s="32">
        <f>+'[3]1996'!F19</f>
        <v>3.41</v>
      </c>
      <c r="L20" s="32">
        <f>+'[3]1996'!G19</f>
        <v>16.760000000000002</v>
      </c>
      <c r="M20" s="32">
        <f>+'[3]1996'!H19</f>
        <v>8.7100000000000009</v>
      </c>
      <c r="N20" s="32">
        <f>+'[3]1996'!I19</f>
        <v>24.2</v>
      </c>
      <c r="O20" s="31"/>
      <c r="P20" s="26">
        <f>+C20+F20*PCG!$C$4+G20*PCG!$C$5+H20+I20+J20</f>
        <v>777.27822330600009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502.02560099999999</v>
      </c>
      <c r="D21" s="34">
        <f>+'[3]1996'!C20</f>
        <v>502.02560099999999</v>
      </c>
      <c r="E21" s="34">
        <v>0</v>
      </c>
      <c r="F21" s="34">
        <f>+'[3]1996'!D20</f>
        <v>5.0250700000000009E-2</v>
      </c>
      <c r="G21" s="34">
        <f>+'[3]1996'!E20</f>
        <v>7.6099649999999998E-3</v>
      </c>
      <c r="H21" s="27"/>
      <c r="I21" s="27"/>
      <c r="J21" s="27"/>
      <c r="K21" s="32">
        <f>+'[3]1996'!F20</f>
        <v>0.88</v>
      </c>
      <c r="L21" s="32">
        <f>+'[3]1996'!G20</f>
        <v>4.5599999999999996</v>
      </c>
      <c r="M21" s="32">
        <f>+'[3]1996'!H20</f>
        <v>0.43</v>
      </c>
      <c r="N21" s="32">
        <f>+'[3]1996'!I20</f>
        <v>2.69</v>
      </c>
      <c r="O21" s="31"/>
      <c r="P21" s="26">
        <f>+C21+F21*PCG!$C$4+G21*PCG!$C$5+H21+I21+J21</f>
        <v>505.54963806999996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851.51218400000005</v>
      </c>
      <c r="D22" s="34">
        <f>+'[3]1996'!C21</f>
        <v>851.51218400000005</v>
      </c>
      <c r="E22" s="34">
        <v>0</v>
      </c>
      <c r="F22" s="34">
        <f>+'[3]1996'!D21</f>
        <v>8.097414E-2</v>
      </c>
      <c r="G22" s="34">
        <f>+'[3]1996'!E21</f>
        <v>1.2312827999999998E-2</v>
      </c>
      <c r="H22" s="27"/>
      <c r="I22" s="27"/>
      <c r="J22" s="27"/>
      <c r="K22" s="32">
        <f>+'[3]1996'!F21</f>
        <v>1.51</v>
      </c>
      <c r="L22" s="32">
        <f>+'[3]1996'!G21</f>
        <v>7.26</v>
      </c>
      <c r="M22" s="32">
        <f>+'[3]1996'!H21</f>
        <v>0.7</v>
      </c>
      <c r="N22" s="32">
        <f>+'[3]1996'!I21</f>
        <v>4.7699999999999996</v>
      </c>
      <c r="O22" s="31"/>
      <c r="P22" s="26">
        <f>+C22+F22*PCG!$C$4+G22*PCG!$C$5+H22+I22+J22</f>
        <v>857.20576024399998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+'[3]1996'!F22</f>
        <v>0</v>
      </c>
      <c r="L23" s="32">
        <f>+'[3]1996'!G22</f>
        <v>0</v>
      </c>
      <c r="M23" s="32">
        <f>+'[3]1996'!H22</f>
        <v>0</v>
      </c>
      <c r="N23" s="32">
        <f>+'[3]1996'!I22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+'[3]1996'!F23</f>
        <v>0</v>
      </c>
      <c r="L24" s="32">
        <f>+'[3]1996'!G23</f>
        <v>0</v>
      </c>
      <c r="M24" s="32">
        <f>+'[3]1996'!H23</f>
        <v>0</v>
      </c>
      <c r="N24" s="32">
        <f>+'[3]1996'!I23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4059.263954</v>
      </c>
      <c r="D25" s="34">
        <f>+'[3]1996'!C24</f>
        <v>4059.263954</v>
      </c>
      <c r="E25" s="34">
        <v>0</v>
      </c>
      <c r="F25" s="34">
        <f>+'[3]1996'!D24</f>
        <v>0.18168111000000001</v>
      </c>
      <c r="G25" s="34">
        <f>+'[3]1996'!E24</f>
        <v>3.4658941999999991E-2</v>
      </c>
      <c r="H25" s="27"/>
      <c r="I25" s="27"/>
      <c r="J25" s="27"/>
      <c r="K25" s="32">
        <f>+'[3]1996'!F24</f>
        <v>15.63</v>
      </c>
      <c r="L25" s="32">
        <f>+'[3]1996'!G24</f>
        <v>5.32</v>
      </c>
      <c r="M25" s="32">
        <f>+'[3]1996'!H24</f>
        <v>1.01</v>
      </c>
      <c r="N25" s="32">
        <f>+'[3]1996'!I24</f>
        <v>75.010000000000005</v>
      </c>
      <c r="O25" s="31"/>
      <c r="P25" s="26">
        <f>+C25+F25*PCG!$C$4+G25*PCG!$C$5+H25+I25+J25</f>
        <v>4074.1343464660004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+'[3]1996'!F25</f>
        <v>0</v>
      </c>
      <c r="L26" s="32">
        <f>+'[3]1996'!G25</f>
        <v>0</v>
      </c>
      <c r="M26" s="32">
        <f>+'[3]1996'!H25</f>
        <v>0</v>
      </c>
      <c r="N26" s="32">
        <f>+'[3]1996'!I25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+'[3]1996'!F26</f>
        <v>0</v>
      </c>
      <c r="L27" s="32">
        <f>+'[3]1996'!G26</f>
        <v>0</v>
      </c>
      <c r="M27" s="32">
        <f>+'[3]1996'!H26</f>
        <v>0</v>
      </c>
      <c r="N27" s="32">
        <f>+'[3]1996'!I26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+'[3]1996'!F27</f>
        <v>0</v>
      </c>
      <c r="L28" s="32">
        <f>+'[3]1996'!G27</f>
        <v>0</v>
      </c>
      <c r="M28" s="32">
        <f>+'[3]1996'!H27</f>
        <v>0</v>
      </c>
      <c r="N28" s="32">
        <f>+'[3]1996'!I27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3734.369279388</v>
      </c>
      <c r="D29" s="32">
        <f>+'[3]1996'!C28</f>
        <v>3734.369279388</v>
      </c>
      <c r="E29" s="32">
        <v>0</v>
      </c>
      <c r="F29" s="32">
        <f>+'[3]1996'!D28</f>
        <v>0.57836697000000004</v>
      </c>
      <c r="G29" s="32">
        <f>+'[3]1996'!E28</f>
        <v>8.5561058999999995E-2</v>
      </c>
      <c r="H29" s="27"/>
      <c r="I29" s="27"/>
      <c r="J29" s="27"/>
      <c r="K29" s="32">
        <f>+'[3]1996'!F28</f>
        <v>18.7</v>
      </c>
      <c r="L29" s="32">
        <f>+'[3]1996'!G28</f>
        <v>14.95</v>
      </c>
      <c r="M29" s="32">
        <f>+'[3]1996'!H28</f>
        <v>5.31</v>
      </c>
      <c r="N29" s="32">
        <f>+'[3]1996'!I28</f>
        <v>49.83</v>
      </c>
      <c r="O29" s="31"/>
      <c r="P29" s="26">
        <f>+C29+F29*PCG!$C$4+G29*PCG!$C$5+H29+I29+J29</f>
        <v>3774.3256492200003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14768.127103374534</v>
      </c>
      <c r="D30" s="26">
        <f t="shared" ref="D30:N30" si="20">+D31+D34+D45+D46+D49</f>
        <v>14768.127103374534</v>
      </c>
      <c r="E30" s="26">
        <f t="shared" si="20"/>
        <v>0</v>
      </c>
      <c r="F30" s="26">
        <f t="shared" si="20"/>
        <v>3.920862463127583</v>
      </c>
      <c r="G30" s="26">
        <f t="shared" si="20"/>
        <v>0.77462651356168022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58.656838299219935</v>
      </c>
      <c r="L30" s="26">
        <f t="shared" si="20"/>
        <v>204.68336060181923</v>
      </c>
      <c r="M30" s="26">
        <f t="shared" si="20"/>
        <v>69.21605950287487</v>
      </c>
      <c r="N30" s="26">
        <f t="shared" si="20"/>
        <v>79.900000000000006</v>
      </c>
      <c r="O30" s="31"/>
      <c r="P30" s="26">
        <f t="shared" ref="P30" si="21">+P31+P34+P45+P46+P49</f>
        <v>15096.987365994106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750.795793</v>
      </c>
      <c r="D31" s="26">
        <f t="shared" ref="D31:N31" si="24">+D33</f>
        <v>750.795793</v>
      </c>
      <c r="E31" s="26">
        <f t="shared" si="24"/>
        <v>0</v>
      </c>
      <c r="F31" s="26">
        <f t="shared" si="24"/>
        <v>5.2547150000000001E-3</v>
      </c>
      <c r="G31" s="26">
        <f t="shared" si="24"/>
        <v>2.101886E-2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2.41</v>
      </c>
      <c r="L31" s="26">
        <f t="shared" si="24"/>
        <v>8.02</v>
      </c>
      <c r="M31" s="26">
        <f t="shared" si="24"/>
        <v>0.3</v>
      </c>
      <c r="N31" s="26">
        <f t="shared" si="24"/>
        <v>3.42</v>
      </c>
      <c r="O31" s="31"/>
      <c r="P31" s="26">
        <f t="shared" ref="P31" si="25">+P33</f>
        <v>757.19078115500008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750.795793</v>
      </c>
      <c r="D33" s="32">
        <f>+'[3]1996'!C32</f>
        <v>750.795793</v>
      </c>
      <c r="E33" s="32">
        <v>0</v>
      </c>
      <c r="F33" s="32">
        <f>+'[3]1996'!D32</f>
        <v>5.2547150000000001E-3</v>
      </c>
      <c r="G33" s="32">
        <f>+'[3]1996'!E32</f>
        <v>2.101886E-2</v>
      </c>
      <c r="H33" s="27"/>
      <c r="I33" s="27"/>
      <c r="J33" s="27"/>
      <c r="K33" s="32">
        <f>+'[3]1996'!F32</f>
        <v>2.41</v>
      </c>
      <c r="L33" s="32">
        <f>+'[3]1996'!G32</f>
        <v>8.02</v>
      </c>
      <c r="M33" s="32">
        <f>+'[3]1996'!H32</f>
        <v>0.3</v>
      </c>
      <c r="N33" s="32">
        <f>+'[3]1996'!I32</f>
        <v>3.42</v>
      </c>
      <c r="O33" s="31"/>
      <c r="P33" s="26">
        <f>+C33+F33*PCG!$C$4+G33*PCG!$C$5+H33+I33+J33</f>
        <v>757.19078115500008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12294.242191767802</v>
      </c>
      <c r="D34" s="26">
        <f t="shared" ref="D34:G34" si="26">+D35+D38+D41+D42+D43+D44</f>
        <v>12294.242191767802</v>
      </c>
      <c r="E34" s="26">
        <f t="shared" si="26"/>
        <v>0</v>
      </c>
      <c r="F34" s="26">
        <f t="shared" si="26"/>
        <v>3.1998729852653418</v>
      </c>
      <c r="G34" s="26">
        <f t="shared" si="26"/>
        <v>0.66699429452804626</v>
      </c>
      <c r="H34" s="26"/>
      <c r="I34" s="26"/>
      <c r="J34" s="26"/>
      <c r="K34" s="26">
        <f t="shared" ref="K34:N34" si="27">+K35+K38+K41+K42+K43+K44</f>
        <v>24.396838299219933</v>
      </c>
      <c r="L34" s="26">
        <f t="shared" si="27"/>
        <v>193.58336060181921</v>
      </c>
      <c r="M34" s="26">
        <f t="shared" si="27"/>
        <v>67.73605950287488</v>
      </c>
      <c r="N34" s="26">
        <f t="shared" si="27"/>
        <v>67.58</v>
      </c>
      <c r="O34" s="31"/>
      <c r="P34" s="26">
        <f t="shared" ref="P34" si="28">+P35+P38+P41+P42+P43+P44</f>
        <v>12573.003316168795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3964.3305732658073</v>
      </c>
      <c r="D35" s="26">
        <f t="shared" ref="D35:G35" si="29">+D36+D37</f>
        <v>3964.3305732658073</v>
      </c>
      <c r="E35" s="26">
        <f t="shared" si="29"/>
        <v>0</v>
      </c>
      <c r="F35" s="26">
        <f t="shared" si="29"/>
        <v>1.3244694031360833</v>
      </c>
      <c r="G35" s="26">
        <f t="shared" si="29"/>
        <v>0.22986174716344321</v>
      </c>
      <c r="H35" s="26"/>
      <c r="I35" s="26"/>
      <c r="J35" s="26"/>
      <c r="K35" s="26">
        <f t="shared" ref="K35:N35" si="30">+K36+K37</f>
        <v>22.106838299219934</v>
      </c>
      <c r="L35" s="26">
        <f t="shared" si="30"/>
        <v>184.51336060181922</v>
      </c>
      <c r="M35" s="26">
        <f t="shared" si="30"/>
        <v>27.856059502874878</v>
      </c>
      <c r="N35" s="26">
        <f t="shared" si="30"/>
        <v>45.7</v>
      </c>
      <c r="O35" s="31"/>
      <c r="P35" s="26">
        <f t="shared" ref="P35" si="31">+P36+P37</f>
        <v>4065.9411089989153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582.68711104007787</v>
      </c>
      <c r="D36" s="32">
        <f>+'[3]1996'!C35</f>
        <v>582.68711104007787</v>
      </c>
      <c r="E36" s="32">
        <v>0</v>
      </c>
      <c r="F36" s="32">
        <f>+'[3]1996'!D35</f>
        <v>0.20511573114476955</v>
      </c>
      <c r="G36" s="32">
        <f>+'[3]1996'!E35</f>
        <v>6.6228128798012736E-2</v>
      </c>
      <c r="H36" s="27"/>
      <c r="I36" s="27"/>
      <c r="J36" s="27"/>
      <c r="K36" s="32">
        <f>+'[3]1996'!F35</f>
        <v>22.106838299219934</v>
      </c>
      <c r="L36" s="32">
        <f>+'[3]1996'!G35</f>
        <v>184.51336060181922</v>
      </c>
      <c r="M36" s="32">
        <f>+'[3]1996'!H35</f>
        <v>27.856059502874878</v>
      </c>
      <c r="N36" s="32">
        <f>+'[3]1996'!I35</f>
        <v>45.7</v>
      </c>
      <c r="O36" s="31"/>
      <c r="P36" s="26">
        <f>+C36+F36*PCG!$C$4+G36*PCG!$C$5+H36+I36+J36</f>
        <v>607.55098670050495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3381.6434622257293</v>
      </c>
      <c r="D37" s="32">
        <f>+'[3]1996'!C36</f>
        <v>3381.6434622257293</v>
      </c>
      <c r="E37" s="32">
        <v>0</v>
      </c>
      <c r="F37" s="32">
        <f>+'[3]1996'!D36</f>
        <v>1.1193536719913137</v>
      </c>
      <c r="G37" s="32">
        <f>+'[3]1996'!E36</f>
        <v>0.16363361836543047</v>
      </c>
      <c r="H37" s="27"/>
      <c r="I37" s="27"/>
      <c r="J37" s="27"/>
      <c r="K37" s="32">
        <f>+'[3]1996'!F36</f>
        <v>0</v>
      </c>
      <c r="L37" s="32">
        <f>+'[3]1996'!G36</f>
        <v>0</v>
      </c>
      <c r="M37" s="32">
        <f>+'[3]1996'!H36</f>
        <v>0</v>
      </c>
      <c r="N37" s="32">
        <f>+'[3]1996'!I36</f>
        <v>0</v>
      </c>
      <c r="O37" s="31"/>
      <c r="P37" s="26">
        <f>+C37+F37*PCG!$C$4+G37*PCG!$C$5+H37+I37+J37</f>
        <v>3458.3901222984105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2984.736827571066</v>
      </c>
      <c r="D38" s="26">
        <f t="shared" ref="D38:G38" si="32">+D39+D40</f>
        <v>2984.736827571066</v>
      </c>
      <c r="E38" s="26">
        <f t="shared" si="32"/>
        <v>0</v>
      </c>
      <c r="F38" s="26">
        <f t="shared" si="32"/>
        <v>0.98118605060746489</v>
      </c>
      <c r="G38" s="26">
        <f t="shared" si="32"/>
        <v>0.1641859099302502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3058.1938799954673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374.46811986660748</v>
      </c>
      <c r="D39" s="32">
        <f>+'[3]1996'!C38</f>
        <v>374.46811986660748</v>
      </c>
      <c r="E39" s="32">
        <v>0</v>
      </c>
      <c r="F39" s="32">
        <f>+'[3]1996'!D38</f>
        <v>0.10942078824925117</v>
      </c>
      <c r="G39" s="32">
        <f>+'[3]1996'!E38</f>
        <v>3.7996197253994085E-2</v>
      </c>
      <c r="H39" s="27"/>
      <c r="I39" s="27"/>
      <c r="J39" s="27"/>
      <c r="K39" s="32">
        <f>+'[3]1996'!F38</f>
        <v>0</v>
      </c>
      <c r="L39" s="32">
        <f>+'[3]1996'!G38</f>
        <v>0</v>
      </c>
      <c r="M39" s="32">
        <f>+'[3]1996'!H38</f>
        <v>0</v>
      </c>
      <c r="N39" s="32">
        <f>+'[3]1996'!I38</f>
        <v>0</v>
      </c>
      <c r="O39" s="31"/>
      <c r="P39" s="26">
        <f>+C39+F39*PCG!$C$4+G39*PCG!$C$5+H39+I39+J39</f>
        <v>388.52650635452903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2610.2687077044584</v>
      </c>
      <c r="D40" s="32">
        <f>+'[3]1996'!C39</f>
        <v>2610.2687077044584</v>
      </c>
      <c r="E40" s="32">
        <v>0</v>
      </c>
      <c r="F40" s="32">
        <f>+'[3]1996'!D39</f>
        <v>0.87176526235821372</v>
      </c>
      <c r="G40" s="32">
        <f>+'[3]1996'!E39</f>
        <v>0.12618971267625612</v>
      </c>
      <c r="H40" s="27"/>
      <c r="I40" s="27"/>
      <c r="J40" s="27"/>
      <c r="K40" s="32">
        <f>+'[3]1996'!F39</f>
        <v>0</v>
      </c>
      <c r="L40" s="32">
        <f>+'[3]1996'!G39</f>
        <v>0</v>
      </c>
      <c r="M40" s="32">
        <f>+'[3]1996'!H39</f>
        <v>0</v>
      </c>
      <c r="N40" s="32">
        <f>+'[3]1996'!I39</f>
        <v>0</v>
      </c>
      <c r="O40" s="31"/>
      <c r="P40" s="26">
        <f>+C40+F40*PCG!$C$4+G40*PCG!$C$5+H40+I40+J40</f>
        <v>2669.6673736409384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5312.7024203481869</v>
      </c>
      <c r="D41" s="32">
        <f>+'[3]1996'!C40</f>
        <v>5312.7024203481869</v>
      </c>
      <c r="E41" s="32">
        <v>0</v>
      </c>
      <c r="F41" s="32">
        <f>+'[3]1996'!D40</f>
        <v>0.89243694409689378</v>
      </c>
      <c r="G41" s="32">
        <f>+'[3]1996'!E40</f>
        <v>0.27027580796405304</v>
      </c>
      <c r="H41" s="27"/>
      <c r="I41" s="27"/>
      <c r="J41" s="27"/>
      <c r="K41" s="32">
        <f>+'[3]1996'!F40</f>
        <v>2.29</v>
      </c>
      <c r="L41" s="32">
        <f>+'[3]1996'!G40</f>
        <v>9.07</v>
      </c>
      <c r="M41" s="32">
        <f>+'[3]1996'!H40</f>
        <v>39.880000000000003</v>
      </c>
      <c r="N41" s="32">
        <f>+'[3]1996'!I40</f>
        <v>21.88</v>
      </c>
      <c r="O41" s="31"/>
      <c r="P41" s="26">
        <f>+C41+F41*PCG!$C$4+G41*PCG!$C$5+H41+I41+J41</f>
        <v>5415.5555347238969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32.472370582742634</v>
      </c>
      <c r="D42" s="32">
        <f>+'[3]1996'!C41</f>
        <v>32.472370582742634</v>
      </c>
      <c r="E42" s="32">
        <v>0</v>
      </c>
      <c r="F42" s="32">
        <f>+'[3]1996'!D41</f>
        <v>1.7805874248995001E-3</v>
      </c>
      <c r="G42" s="32">
        <f>+'[3]1996'!E41</f>
        <v>2.670829470299826E-3</v>
      </c>
      <c r="H42" s="27"/>
      <c r="I42" s="27"/>
      <c r="J42" s="27"/>
      <c r="K42" s="32">
        <f>+'[3]1996'!F41</f>
        <v>0</v>
      </c>
      <c r="L42" s="32">
        <f>+'[3]1996'!G41</f>
        <v>0</v>
      </c>
      <c r="M42" s="32">
        <f>+'[3]1996'!H41</f>
        <v>0</v>
      </c>
      <c r="N42" s="32">
        <f>+'[3]1996'!I41</f>
        <v>0</v>
      </c>
      <c r="O42" s="31"/>
      <c r="P42" s="26">
        <f>+C42+F42*PCG!$C$4+G42*PCG!$C$5+H42+I42+J42</f>
        <v>33.312792450514472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+'[3]1996'!C43</f>
        <v>0</v>
      </c>
      <c r="E44" s="32">
        <v>0</v>
      </c>
      <c r="F44" s="27"/>
      <c r="G44" s="27"/>
      <c r="H44" s="27"/>
      <c r="I44" s="27"/>
      <c r="J44" s="27"/>
      <c r="K44" s="32">
        <f>+'[3]1996'!F43</f>
        <v>0</v>
      </c>
      <c r="L44" s="32">
        <f>+'[3]1996'!G43</f>
        <v>0</v>
      </c>
      <c r="M44" s="32">
        <f>+'[3]1996'!H43</f>
        <v>0</v>
      </c>
      <c r="N44" s="32">
        <f>+'[3]1996'!I43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45.977567999999998</v>
      </c>
      <c r="D45" s="32">
        <f>+'[3]1996'!C44</f>
        <v>45.977567999999998</v>
      </c>
      <c r="E45" s="32">
        <v>0</v>
      </c>
      <c r="F45" s="32">
        <f>+'[3]1996'!D44</f>
        <v>2.5749920000000003E-3</v>
      </c>
      <c r="G45" s="32">
        <f>+'[3]1996'!E44</f>
        <v>1.7745728000000002E-2</v>
      </c>
      <c r="H45" s="27"/>
      <c r="I45" s="27"/>
      <c r="J45" s="27"/>
      <c r="K45" s="32">
        <f>+'[3]1996'!F44</f>
        <v>0.75</v>
      </c>
      <c r="L45" s="32">
        <f>+'[3]1996'!G44</f>
        <v>0.15</v>
      </c>
      <c r="M45" s="32">
        <f>+'[3]1996'!H44</f>
        <v>7.0000000000000007E-2</v>
      </c>
      <c r="N45" s="32">
        <f>+'[3]1996'!I44</f>
        <v>0.26</v>
      </c>
      <c r="O45" s="31"/>
      <c r="P45" s="26">
        <f>+C45+F45*PCG!$C$4+G45*PCG!$C$5+H45+I45+J45</f>
        <v>51.330169744000003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1272.7254780000001</v>
      </c>
      <c r="D46" s="26">
        <f t="shared" ref="D46:N46" si="35">+D48</f>
        <v>1272.7254780000001</v>
      </c>
      <c r="E46" s="26">
        <f t="shared" si="35"/>
        <v>0</v>
      </c>
      <c r="F46" s="26">
        <f t="shared" si="35"/>
        <v>0.12003649</v>
      </c>
      <c r="G46" s="26">
        <f t="shared" si="35"/>
        <v>3.4296140000000003E-2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31.1</v>
      </c>
      <c r="L46" s="26">
        <f t="shared" si="35"/>
        <v>2.93</v>
      </c>
      <c r="M46" s="26">
        <f t="shared" si="35"/>
        <v>1.1100000000000001</v>
      </c>
      <c r="N46" s="26">
        <f t="shared" si="35"/>
        <v>8.64</v>
      </c>
      <c r="O46" s="31"/>
      <c r="P46" s="26">
        <f t="shared" ref="P46" si="36">+P48</f>
        <v>1285.9466399700002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1272.7254780000001</v>
      </c>
      <c r="D48" s="32">
        <f>+'[3]1996'!C47</f>
        <v>1272.7254780000001</v>
      </c>
      <c r="E48" s="32">
        <v>0</v>
      </c>
      <c r="F48" s="32">
        <f>+'[3]1996'!D47</f>
        <v>0.12003649</v>
      </c>
      <c r="G48" s="32">
        <f>+'[3]1996'!E47</f>
        <v>3.4296140000000003E-2</v>
      </c>
      <c r="H48" s="27"/>
      <c r="I48" s="27"/>
      <c r="J48" s="27"/>
      <c r="K48" s="32">
        <f>+'[3]1996'!F47</f>
        <v>31.1</v>
      </c>
      <c r="L48" s="32">
        <f>+'[3]1996'!G47</f>
        <v>2.93</v>
      </c>
      <c r="M48" s="32">
        <f>+'[3]1996'!H47</f>
        <v>1.1100000000000001</v>
      </c>
      <c r="N48" s="32">
        <f>+'[3]1996'!I47</f>
        <v>8.64</v>
      </c>
      <c r="O48" s="31"/>
      <c r="P48" s="26">
        <f>+C48+F48*PCG!$C$4+G48*PCG!$C$5+H48+I48+J48</f>
        <v>1285.9466399700002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404.38607260673155</v>
      </c>
      <c r="D49" s="26">
        <f t="shared" ref="D49:N49" si="37">+D50+D51</f>
        <v>404.38607260673155</v>
      </c>
      <c r="E49" s="26">
        <f t="shared" si="37"/>
        <v>0</v>
      </c>
      <c r="F49" s="26">
        <f t="shared" si="37"/>
        <v>0.59312328086224153</v>
      </c>
      <c r="G49" s="26">
        <f t="shared" si="37"/>
        <v>3.4571491033634001E-2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429.51645895631054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+'[3]1996'!F49</f>
        <v>0</v>
      </c>
      <c r="L50" s="32">
        <f>+'[3]1996'!G49</f>
        <v>0</v>
      </c>
      <c r="M50" s="32">
        <f>+'[3]1996'!H49</f>
        <v>0</v>
      </c>
      <c r="N50" s="32">
        <f>+'[3]1996'!I49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404.38607260673155</v>
      </c>
      <c r="D51" s="32">
        <f>+'[3]1996'!C50</f>
        <v>404.38607260673155</v>
      </c>
      <c r="E51" s="32">
        <v>0</v>
      </c>
      <c r="F51" s="32">
        <f>+'[3]1996'!D50</f>
        <v>0.59312328086224153</v>
      </c>
      <c r="G51" s="32">
        <f>+'[3]1996'!E50</f>
        <v>3.4571491033634001E-2</v>
      </c>
      <c r="H51" s="27"/>
      <c r="I51" s="27"/>
      <c r="J51" s="27"/>
      <c r="K51" s="32">
        <f>+'[3]1996'!F50</f>
        <v>0</v>
      </c>
      <c r="L51" s="32">
        <f>+'[3]1996'!G50</f>
        <v>0</v>
      </c>
      <c r="M51" s="32">
        <f>+'[3]1996'!H50</f>
        <v>0</v>
      </c>
      <c r="N51" s="32">
        <f>+'[3]1996'!I50</f>
        <v>0</v>
      </c>
      <c r="O51" s="31"/>
      <c r="P51" s="26">
        <f>+C51+F51*PCG!$C$4+G51*PCG!$C$5+H51+I51+J51</f>
        <v>429.51645895631054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4579.0841406254704</v>
      </c>
      <c r="D52" s="26">
        <f t="shared" ref="D52:N52" si="39">+D53+D54+D55</f>
        <v>4579.0841406254704</v>
      </c>
      <c r="E52" s="26">
        <f t="shared" si="39"/>
        <v>0</v>
      </c>
      <c r="F52" s="26">
        <f t="shared" si="39"/>
        <v>32.293595231078534</v>
      </c>
      <c r="G52" s="26">
        <f t="shared" si="39"/>
        <v>0.43238672586471216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13.08</v>
      </c>
      <c r="L52" s="26">
        <f t="shared" si="39"/>
        <v>369.92</v>
      </c>
      <c r="M52" s="26">
        <f t="shared" si="39"/>
        <v>58.1</v>
      </c>
      <c r="N52" s="26">
        <f t="shared" si="39"/>
        <v>37.629999999999995</v>
      </c>
      <c r="O52" s="31"/>
      <c r="P52" s="26">
        <f t="shared" ref="P52" si="40">+P53+P54+P55</f>
        <v>5515.2752657101182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519.26288699999998</v>
      </c>
      <c r="D53" s="32">
        <f>+'[3]1996'!C52</f>
        <v>519.26288699999998</v>
      </c>
      <c r="E53" s="32">
        <v>0</v>
      </c>
      <c r="F53" s="32">
        <f>+'[3]1996'!D52</f>
        <v>4.3510347500000002</v>
      </c>
      <c r="G53" s="32">
        <f>+'[3]1996'!E52</f>
        <v>5.9073243999999997E-2</v>
      </c>
      <c r="H53" s="27"/>
      <c r="I53" s="27"/>
      <c r="J53" s="27"/>
      <c r="K53" s="32">
        <f>+'[3]1996'!F52</f>
        <v>3.47</v>
      </c>
      <c r="L53" s="32">
        <f>+'[3]1996'!G52</f>
        <v>8.8800000000000008</v>
      </c>
      <c r="M53" s="32">
        <f>+'[3]1996'!H52</f>
        <v>4.47</v>
      </c>
      <c r="N53" s="32">
        <f>+'[3]1996'!I52</f>
        <v>2.93</v>
      </c>
      <c r="O53" s="31"/>
      <c r="P53" s="26">
        <f>+C53+F53*PCG!$C$4+G53*PCG!$C$5+H53+I53+J53</f>
        <v>645.64258246199995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3200.7495090000002</v>
      </c>
      <c r="D54" s="32">
        <f>+'[3]1996'!C53</f>
        <v>3200.7495090000002</v>
      </c>
      <c r="E54" s="32">
        <v>0</v>
      </c>
      <c r="F54" s="32">
        <f>+'[3]1996'!D53</f>
        <v>26.9013144</v>
      </c>
      <c r="G54" s="32">
        <f>+'[3]1996'!E53</f>
        <v>0.36412952099999996</v>
      </c>
      <c r="H54" s="27"/>
      <c r="I54" s="27"/>
      <c r="J54" s="27"/>
      <c r="K54" s="32">
        <f>+'[3]1996'!F53</f>
        <v>7</v>
      </c>
      <c r="L54" s="32">
        <f>+'[3]1996'!G53</f>
        <v>357.41</v>
      </c>
      <c r="M54" s="32">
        <f>+'[3]1996'!H53</f>
        <v>53.21</v>
      </c>
      <c r="N54" s="32">
        <f>+'[3]1996'!I53</f>
        <v>18.05</v>
      </c>
      <c r="O54" s="31"/>
      <c r="P54" s="26">
        <f>+C54+F54*PCG!$C$4+G54*PCG!$C$5+H54+I54+J54</f>
        <v>3981.7929662580004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859.07174462547016</v>
      </c>
      <c r="D55" s="26">
        <f t="shared" ref="D55:N55" si="43">+D56+D57+D58</f>
        <v>859.07174462547016</v>
      </c>
      <c r="E55" s="26">
        <f t="shared" si="43"/>
        <v>0</v>
      </c>
      <c r="F55" s="26">
        <f t="shared" si="43"/>
        <v>1.041246081078536</v>
      </c>
      <c r="G55" s="26">
        <f t="shared" si="43"/>
        <v>9.183960864712154E-3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2.61</v>
      </c>
      <c r="L55" s="26">
        <f t="shared" si="43"/>
        <v>3.63</v>
      </c>
      <c r="M55" s="26">
        <f t="shared" si="43"/>
        <v>0.42</v>
      </c>
      <c r="N55" s="26">
        <f t="shared" si="43"/>
        <v>16.649999999999999</v>
      </c>
      <c r="O55" s="31"/>
      <c r="P55" s="26">
        <f t="shared" ref="P55" si="44">+P56+P57+P58</f>
        <v>887.83971699011784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+'[3]1996'!F55</f>
        <v>0</v>
      </c>
      <c r="L56" s="32">
        <f>+'[3]1996'!G55</f>
        <v>0</v>
      </c>
      <c r="M56" s="32">
        <f>+'[3]1996'!H55</f>
        <v>0</v>
      </c>
      <c r="N56" s="32">
        <f>+'[3]1996'!I55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38.203475625470148</v>
      </c>
      <c r="D57" s="34">
        <f>+'[3]1996'!C56</f>
        <v>38.203475625470148</v>
      </c>
      <c r="E57" s="34">
        <v>0</v>
      </c>
      <c r="F57" s="34">
        <f>+'[3]1996'!D56</f>
        <v>5.3448310785359308E-3</v>
      </c>
      <c r="G57" s="34">
        <f>+'[3]1996'!E56</f>
        <v>3.2068986471215581E-4</v>
      </c>
      <c r="H57" s="27"/>
      <c r="I57" s="27"/>
      <c r="J57" s="27"/>
      <c r="K57" s="32">
        <f>+'[3]1996'!F56</f>
        <v>0</v>
      </c>
      <c r="L57" s="32">
        <f>+'[3]1996'!G56</f>
        <v>0</v>
      </c>
      <c r="M57" s="32">
        <f>+'[3]1996'!H56</f>
        <v>0</v>
      </c>
      <c r="N57" s="32">
        <f>+'[3]1996'!I56</f>
        <v>0</v>
      </c>
      <c r="O57" s="31"/>
      <c r="P57" s="26">
        <f>+C57+F57*PCG!$C$4+G57*PCG!$C$5+H57+I57+J57</f>
        <v>38.432661982117764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820.86826900000005</v>
      </c>
      <c r="D58" s="34">
        <f>+'[3]1996'!C57</f>
        <v>820.86826900000005</v>
      </c>
      <c r="E58" s="34">
        <v>0</v>
      </c>
      <c r="F58" s="34">
        <f>+'[3]1996'!D57</f>
        <v>1.03590125</v>
      </c>
      <c r="G58" s="34">
        <f>+'[3]1996'!E57</f>
        <v>8.863270999999999E-3</v>
      </c>
      <c r="H58" s="27"/>
      <c r="I58" s="27"/>
      <c r="J58" s="27"/>
      <c r="K58" s="32">
        <f>+'[3]1996'!F57</f>
        <v>2.61</v>
      </c>
      <c r="L58" s="32">
        <f>+'[3]1996'!G57</f>
        <v>3.63</v>
      </c>
      <c r="M58" s="32">
        <f>+'[3]1996'!H57</f>
        <v>0.42</v>
      </c>
      <c r="N58" s="32">
        <f>+'[3]1996'!I57</f>
        <v>16.649999999999999</v>
      </c>
      <c r="O58" s="31"/>
      <c r="P58" s="26">
        <f>+C58+F58*PCG!$C$4+G58*PCG!$C$5+H58+I58+J58</f>
        <v>849.40705500800004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+'[3]1996'!F59</f>
        <v>0</v>
      </c>
      <c r="L60" s="32">
        <f>+'[3]1996'!G59</f>
        <v>0</v>
      </c>
      <c r="M60" s="32">
        <f>+'[3]1996'!H59</f>
        <v>0</v>
      </c>
      <c r="N60" s="32">
        <f>+'[3]1996'!I59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+'[3]1996'!F61</f>
        <v>0</v>
      </c>
      <c r="L62" s="32">
        <f>+'[3]1996'!G61</f>
        <v>0</v>
      </c>
      <c r="M62" s="32">
        <f>+'[3]1996'!H61</f>
        <v>0</v>
      </c>
      <c r="N62" s="32">
        <f>+'[3]1996'!I61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+'[3]1996'!F62</f>
        <v>0</v>
      </c>
      <c r="L63" s="32">
        <f>+'[3]1996'!G62</f>
        <v>0</v>
      </c>
      <c r="M63" s="32">
        <f>+'[3]1996'!H62</f>
        <v>0</v>
      </c>
      <c r="N63" s="32">
        <f>+'[3]1996'!I62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+'[3]1996'!F63</f>
        <v>0</v>
      </c>
      <c r="L64" s="32">
        <f>+'[3]1996'!G63</f>
        <v>0</v>
      </c>
      <c r="M64" s="32">
        <f>+'[3]1996'!H63</f>
        <v>0</v>
      </c>
      <c r="N64" s="32">
        <f>+'[3]1996'!I63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1.3012218799999999</v>
      </c>
      <c r="D66" s="26">
        <f t="shared" ref="D66:N66" si="51">+D67+D79+D100</f>
        <v>1.3012218799999999</v>
      </c>
      <c r="E66" s="26">
        <f t="shared" si="51"/>
        <v>0</v>
      </c>
      <c r="F66" s="26">
        <f t="shared" si="51"/>
        <v>50.757631399999994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2.9699999999999998</v>
      </c>
      <c r="L66" s="26">
        <f t="shared" si="51"/>
        <v>27.61</v>
      </c>
      <c r="M66" s="26">
        <f t="shared" si="51"/>
        <v>5.2899999999999991</v>
      </c>
      <c r="N66" s="26">
        <f t="shared" si="51"/>
        <v>0</v>
      </c>
      <c r="O66" s="31"/>
      <c r="P66" s="26">
        <f t="shared" ref="P66" si="52">+P67+P79+P100</f>
        <v>1270.24200688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6.1079076000000008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1.02</v>
      </c>
      <c r="N67" s="26">
        <f t="shared" si="55"/>
        <v>0</v>
      </c>
      <c r="O67" s="31"/>
      <c r="P67" s="26">
        <f t="shared" si="55"/>
        <v>152.69769000000002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6.1079076000000008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1.02</v>
      </c>
      <c r="N68" s="26">
        <f t="shared" si="65"/>
        <v>0</v>
      </c>
      <c r="O68" s="31"/>
      <c r="P68" s="26">
        <f t="shared" ref="P68" si="66">+P69+P74</f>
        <v>152.69769000000002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5.1785070500000003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0.6</v>
      </c>
      <c r="N69" s="26">
        <f t="shared" si="67"/>
        <v>0</v>
      </c>
      <c r="O69" s="31"/>
      <c r="P69" s="26">
        <f t="shared" ref="P69" si="68">+P70+P71+P72+P73</f>
        <v>129.46267625000002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+'[3]1996'!C69</f>
        <v>0</v>
      </c>
      <c r="E70" s="32">
        <v>0</v>
      </c>
      <c r="F70" s="32">
        <f>+'[3]1996'!D69</f>
        <v>4.5469818000000002</v>
      </c>
      <c r="G70" s="27"/>
      <c r="H70" s="27"/>
      <c r="I70" s="27"/>
      <c r="J70" s="27"/>
      <c r="K70" s="27"/>
      <c r="L70" s="27"/>
      <c r="M70" s="32">
        <f>+'[3]1996'!H69</f>
        <v>0.3</v>
      </c>
      <c r="N70" s="27"/>
      <c r="O70" s="31"/>
      <c r="P70" s="26">
        <f>+C70+F70*PCG!$C$4+G70*PCG!$C$5+H70+I70+J70</f>
        <v>113.67454500000001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+'[3]1996'!C70</f>
        <v>0</v>
      </c>
      <c r="E71" s="32">
        <v>0</v>
      </c>
      <c r="F71" s="32">
        <f>+'[3]1996'!D70</f>
        <v>0.63152525000000004</v>
      </c>
      <c r="G71" s="27"/>
      <c r="H71" s="27"/>
      <c r="I71" s="27"/>
      <c r="J71" s="27"/>
      <c r="K71" s="27"/>
      <c r="L71" s="27"/>
      <c r="M71" s="32">
        <f>+'[3]1996'!H70</f>
        <v>0.3</v>
      </c>
      <c r="N71" s="27"/>
      <c r="O71" s="31"/>
      <c r="P71" s="26">
        <f>+C71+F71*PCG!$C$4+G71*PCG!$C$5+H71+I71+J71</f>
        <v>15.788131250000001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+'[3]1996'!H71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+'[3]1996'!C72</f>
        <v>0</v>
      </c>
      <c r="E73" s="32">
        <v>0</v>
      </c>
      <c r="F73" s="32">
        <f>+'[3]1996'!D72</f>
        <v>0</v>
      </c>
      <c r="G73" s="27"/>
      <c r="H73" s="27"/>
      <c r="I73" s="27"/>
      <c r="J73" s="27"/>
      <c r="K73" s="27"/>
      <c r="L73" s="27"/>
      <c r="M73" s="32">
        <f>+'[3]1996'!H72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0.92940054999999999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0.42</v>
      </c>
      <c r="N74" s="26">
        <f t="shared" si="69"/>
        <v>0</v>
      </c>
      <c r="O74" s="31"/>
      <c r="P74" s="26">
        <f t="shared" ref="P74" si="70">+P75+P76</f>
        <v>23.23501375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+'[3]1996'!C74</f>
        <v>0</v>
      </c>
      <c r="E75" s="32">
        <v>0</v>
      </c>
      <c r="F75" s="32">
        <f>+'[3]1996'!D74</f>
        <v>0.85790820000000001</v>
      </c>
      <c r="G75" s="27"/>
      <c r="H75" s="27"/>
      <c r="I75" s="27"/>
      <c r="J75" s="27"/>
      <c r="K75" s="27"/>
      <c r="L75" s="27"/>
      <c r="M75" s="32">
        <f>+'[3]1996'!H74</f>
        <v>0.21</v>
      </c>
      <c r="N75" s="27"/>
      <c r="O75" s="31"/>
      <c r="P75" s="26">
        <f>+C75+F75*PCG!$C$4+G75*PCG!$C$5+H75+I75+J75</f>
        <v>21.447704999999999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+'[3]1996'!C75</f>
        <v>0</v>
      </c>
      <c r="E76" s="32">
        <v>0</v>
      </c>
      <c r="F76" s="32">
        <f>+'[3]1996'!D75</f>
        <v>7.149235000000001E-2</v>
      </c>
      <c r="G76" s="27"/>
      <c r="H76" s="27"/>
      <c r="I76" s="27"/>
      <c r="J76" s="27"/>
      <c r="K76" s="27"/>
      <c r="L76" s="27"/>
      <c r="M76" s="32">
        <f>+'[3]1996'!H75</f>
        <v>0.21</v>
      </c>
      <c r="N76" s="27"/>
      <c r="O76" s="31"/>
      <c r="P76" s="26">
        <f>+C76+F76*PCG!$C$4+G76*PCG!$C$5+H76+I76+J76</f>
        <v>1.7873087500000002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+'[3]1996'!F76</f>
        <v>0</v>
      </c>
      <c r="L77" s="32">
        <f>+'[3]1996'!G76</f>
        <v>0</v>
      </c>
      <c r="M77" s="32">
        <f>+'[3]1996'!H76</f>
        <v>0</v>
      </c>
      <c r="N77" s="32">
        <f>+'[3]1996'!I76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+'[3]1996'!F77</f>
        <v>0</v>
      </c>
      <c r="L78" s="32">
        <f>+'[3]1996'!G77</f>
        <v>0</v>
      </c>
      <c r="M78" s="32">
        <f>+'[3]1996'!H77</f>
        <v>0</v>
      </c>
      <c r="N78" s="32">
        <f>+'[3]1996'!I77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1.3012218799999999</v>
      </c>
      <c r="D79" s="26">
        <f t="shared" ref="D79:N79" si="71">+D80+D90</f>
        <v>1.3012218799999999</v>
      </c>
      <c r="E79" s="26">
        <f t="shared" si="71"/>
        <v>0</v>
      </c>
      <c r="F79" s="26">
        <f t="shared" si="71"/>
        <v>44.649723799999997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2.9699999999999998</v>
      </c>
      <c r="L79" s="26">
        <f t="shared" si="71"/>
        <v>27.61</v>
      </c>
      <c r="M79" s="26">
        <f t="shared" si="71"/>
        <v>4.2699999999999996</v>
      </c>
      <c r="N79" s="26">
        <f t="shared" si="71"/>
        <v>0</v>
      </c>
      <c r="O79" s="31"/>
      <c r="P79" s="26">
        <f t="shared" ref="P79" si="72">+P80+P90</f>
        <v>1117.54431688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0.88154906</v>
      </c>
      <c r="D80" s="26">
        <f t="shared" ref="D80:N80" si="75">+D81+D82+D83</f>
        <v>0.88154906</v>
      </c>
      <c r="E80" s="26">
        <f t="shared" si="75"/>
        <v>0</v>
      </c>
      <c r="F80" s="26">
        <f t="shared" si="75"/>
        <v>13.4000708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0.86</v>
      </c>
      <c r="L80" s="26">
        <f t="shared" si="75"/>
        <v>2.27</v>
      </c>
      <c r="M80" s="26">
        <f t="shared" si="75"/>
        <v>3.8499999999999996</v>
      </c>
      <c r="N80" s="26">
        <f t="shared" si="75"/>
        <v>0</v>
      </c>
      <c r="O80" s="31"/>
      <c r="P80" s="26">
        <f t="shared" ref="P80" si="76">+P81+P82+P83</f>
        <v>335.88331905999996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9.4600000000000001E-4</v>
      </c>
      <c r="D81" s="32">
        <f>+'[3]1996'!C80</f>
        <v>9.4600000000000001E-4</v>
      </c>
      <c r="E81" s="32">
        <v>0</v>
      </c>
      <c r="F81" s="32">
        <f>+'[3]1996'!D80</f>
        <v>4.5539999999999999E-3</v>
      </c>
      <c r="G81" s="27"/>
      <c r="H81" s="27"/>
      <c r="I81" s="27"/>
      <c r="J81" s="27"/>
      <c r="K81" s="32">
        <f>+'[3]1996'!F80</f>
        <v>0.01</v>
      </c>
      <c r="L81" s="32">
        <f>+'[3]1996'!G80</f>
        <v>0.02</v>
      </c>
      <c r="M81" s="32">
        <f>+'[3]1996'!H80</f>
        <v>0</v>
      </c>
      <c r="N81" s="32">
        <f>+'[3]1996'!I80</f>
        <v>0</v>
      </c>
      <c r="O81" s="31"/>
      <c r="P81" s="26">
        <f>+C81+F81*PCG!$C$4+G81*PCG!$C$5+H81+I81+J81</f>
        <v>0.114796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+'[3]1996'!F81</f>
        <v>0</v>
      </c>
      <c r="L82" s="32">
        <f>+'[3]1996'!G81</f>
        <v>0</v>
      </c>
      <c r="M82" s="32">
        <f>+'[3]1996'!H81</f>
        <v>0</v>
      </c>
      <c r="N82" s="32">
        <f>+'[3]1996'!I81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0.88060305999999999</v>
      </c>
      <c r="D83" s="26">
        <f t="shared" ref="D83:N83" si="77">+D84+D85+D86+D87+D88+D89</f>
        <v>0.88060305999999999</v>
      </c>
      <c r="E83" s="26">
        <f t="shared" si="77"/>
        <v>0</v>
      </c>
      <c r="F83" s="26">
        <f t="shared" si="77"/>
        <v>13.395516799999999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0.85</v>
      </c>
      <c r="L83" s="26">
        <f t="shared" si="77"/>
        <v>2.25</v>
      </c>
      <c r="M83" s="26">
        <f t="shared" si="77"/>
        <v>3.8499999999999996</v>
      </c>
      <c r="N83" s="26">
        <f t="shared" si="77"/>
        <v>0</v>
      </c>
      <c r="O83" s="31"/>
      <c r="P83" s="26">
        <f t="shared" ref="P83" si="78">+P84+P85+P86+P87+P88+P89</f>
        <v>335.76852305999995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+'[3]1996'!F83</f>
        <v>0</v>
      </c>
      <c r="L84" s="32">
        <f>+'[3]1996'!G83</f>
        <v>0</v>
      </c>
      <c r="M84" s="32">
        <f>+'[3]1996'!H83</f>
        <v>0</v>
      </c>
      <c r="N84" s="32">
        <f>+'[3]1996'!I83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0.876</v>
      </c>
      <c r="D85" s="32">
        <f>+'[3]1996'!C84</f>
        <v>0.876</v>
      </c>
      <c r="E85" s="32">
        <v>0</v>
      </c>
      <c r="F85" s="32">
        <f>+'[3]1996'!D84</f>
        <v>13.139999999999999</v>
      </c>
      <c r="G85" s="32">
        <f>+'[3]1996'!E84</f>
        <v>0</v>
      </c>
      <c r="H85" s="27"/>
      <c r="I85" s="27"/>
      <c r="J85" s="27"/>
      <c r="K85" s="32">
        <f>+'[3]1996'!F84</f>
        <v>0</v>
      </c>
      <c r="L85" s="32">
        <f>+'[3]1996'!G84</f>
        <v>0</v>
      </c>
      <c r="M85" s="32">
        <f>+'[3]1996'!H84</f>
        <v>0.09</v>
      </c>
      <c r="N85" s="32">
        <f>+'[3]1996'!I84</f>
        <v>0</v>
      </c>
      <c r="O85" s="31"/>
      <c r="P85" s="26">
        <f>+C85+F85*PCG!$C$4+G85*PCG!$C$5+H85+I85+J85</f>
        <v>329.37599999999992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4.60306E-3</v>
      </c>
      <c r="D86" s="32">
        <f>+'[3]1996'!C85</f>
        <v>4.60306E-3</v>
      </c>
      <c r="E86" s="32">
        <v>0</v>
      </c>
      <c r="F86" s="32">
        <f>+'[3]1996'!D85</f>
        <v>5.0727599999999998E-2</v>
      </c>
      <c r="G86" s="32">
        <f>+'[3]1996'!E85</f>
        <v>0</v>
      </c>
      <c r="H86" s="27"/>
      <c r="I86" s="27"/>
      <c r="J86" s="27"/>
      <c r="K86" s="32">
        <f>+'[3]1996'!F85</f>
        <v>0</v>
      </c>
      <c r="L86" s="32">
        <f>+'[3]1996'!G85</f>
        <v>0</v>
      </c>
      <c r="M86" s="32">
        <f>+'[3]1996'!H85</f>
        <v>1.88</v>
      </c>
      <c r="N86" s="32">
        <f>+'[3]1996'!I85</f>
        <v>0</v>
      </c>
      <c r="O86" s="31"/>
      <c r="P86" s="26">
        <f>+C86+F86*PCG!$C$4+G86*PCG!$C$5+H86+I86+J86</f>
        <v>1.2727930599999999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+'[3]1996'!C86</f>
        <v>0</v>
      </c>
      <c r="E87" s="32">
        <v>0</v>
      </c>
      <c r="F87" s="32">
        <f>+'[3]1996'!D86</f>
        <v>0.2047892</v>
      </c>
      <c r="G87" s="27"/>
      <c r="H87" s="27"/>
      <c r="I87" s="27"/>
      <c r="J87" s="27"/>
      <c r="K87" s="32">
        <f>+'[3]1996'!F86</f>
        <v>0.85</v>
      </c>
      <c r="L87" s="32">
        <f>+'[3]1996'!G86</f>
        <v>2.25</v>
      </c>
      <c r="M87" s="32">
        <f>+'[3]1996'!H86</f>
        <v>1.88</v>
      </c>
      <c r="N87" s="32">
        <f>+'[3]1996'!I86</f>
        <v>0</v>
      </c>
      <c r="O87" s="31"/>
      <c r="P87" s="26">
        <f>+C87+F87*PCG!$C$4+G87*PCG!$C$5+H87+I87+J87</f>
        <v>5.1197300000000006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+'[3]1996'!H87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0.41967282</v>
      </c>
      <c r="D90" s="26">
        <f t="shared" ref="D90:N90" si="79">+D91+D92+D93</f>
        <v>0.41967282</v>
      </c>
      <c r="E90" s="26">
        <f t="shared" si="79"/>
        <v>0</v>
      </c>
      <c r="F90" s="26">
        <f t="shared" si="79"/>
        <v>31.249652999999995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2.11</v>
      </c>
      <c r="L90" s="26">
        <f t="shared" si="79"/>
        <v>25.34</v>
      </c>
      <c r="M90" s="26">
        <f t="shared" si="79"/>
        <v>0.42</v>
      </c>
      <c r="N90" s="26">
        <f t="shared" si="79"/>
        <v>0</v>
      </c>
      <c r="O90" s="31"/>
      <c r="P90" s="26">
        <f t="shared" ref="P90" si="80">+P91+P92+P93</f>
        <v>781.66099782000003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1.09824E-2</v>
      </c>
      <c r="D91" s="32">
        <f>+'[3]1996'!C90</f>
        <v>1.09824E-2</v>
      </c>
      <c r="E91" s="32">
        <v>0</v>
      </c>
      <c r="F91" s="32">
        <f>+'[3]1996'!D90</f>
        <v>0.82790399999999997</v>
      </c>
      <c r="G91" s="27"/>
      <c r="H91" s="27"/>
      <c r="I91" s="27"/>
      <c r="J91" s="27"/>
      <c r="K91" s="32">
        <f>+'[3]1996'!F90</f>
        <v>2.11</v>
      </c>
      <c r="L91" s="32">
        <f>+'[3]1996'!G90</f>
        <v>25.34</v>
      </c>
      <c r="M91" s="32">
        <f>+'[3]1996'!H90</f>
        <v>0.21</v>
      </c>
      <c r="N91" s="32">
        <f>+'[3]1996'!I90</f>
        <v>0</v>
      </c>
      <c r="O91" s="31"/>
      <c r="P91" s="26">
        <f>+C91+F91*PCG!$C$4+G91*PCG!$C$5+H91+I91+J91</f>
        <v>20.708582399999997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+'[3]1996'!F91</f>
        <v>0</v>
      </c>
      <c r="L92" s="32">
        <f>+'[3]1996'!G91</f>
        <v>0</v>
      </c>
      <c r="M92" s="32">
        <f>+'[3]1996'!H91</f>
        <v>0</v>
      </c>
      <c r="N92" s="32">
        <f>+'[3]1996'!I91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0.40869042</v>
      </c>
      <c r="D93" s="26">
        <f t="shared" ref="D93:N93" si="81">+D94+D95+D96+D97+D98+D99</f>
        <v>0.40869042</v>
      </c>
      <c r="E93" s="26">
        <f t="shared" si="81"/>
        <v>0</v>
      </c>
      <c r="F93" s="26">
        <f t="shared" si="81"/>
        <v>30.421748999999995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0.21</v>
      </c>
      <c r="N93" s="26">
        <f t="shared" si="81"/>
        <v>0</v>
      </c>
      <c r="O93" s="31"/>
      <c r="P93" s="26">
        <f t="shared" ref="P93" si="82">+P94+P95+P96+P97+P98+P99</f>
        <v>760.95241542000008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+'[3]1996'!F93</f>
        <v>0</v>
      </c>
      <c r="L94" s="32">
        <f>+'[3]1996'!G93</f>
        <v>0</v>
      </c>
      <c r="M94" s="32">
        <f>+'[3]1996'!H93</f>
        <v>0</v>
      </c>
      <c r="N94" s="32">
        <f>+'[3]1996'!I93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0.20486399999999999</v>
      </c>
      <c r="D95" s="32">
        <f>+'[3]1996'!C94</f>
        <v>0.20486399999999999</v>
      </c>
      <c r="E95" s="32">
        <v>0</v>
      </c>
      <c r="F95" s="32">
        <f>+'[3]1996'!D94</f>
        <v>25.745279999999998</v>
      </c>
      <c r="G95" s="27"/>
      <c r="H95" s="27"/>
      <c r="I95" s="27"/>
      <c r="J95" s="27"/>
      <c r="K95" s="32">
        <f>+'[3]1996'!F94</f>
        <v>0</v>
      </c>
      <c r="L95" s="32">
        <f>+'[3]1996'!G94</f>
        <v>0</v>
      </c>
      <c r="M95" s="32">
        <f>+'[3]1996'!H94</f>
        <v>0.21</v>
      </c>
      <c r="N95" s="32">
        <f>+'[3]1996'!I94</f>
        <v>0</v>
      </c>
      <c r="O95" s="31"/>
      <c r="P95" s="26">
        <f>+C95+F95*PCG!$C$4+G95*PCG!$C$5+H95+I95+J95</f>
        <v>643.83686399999999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3.4860000000000002E-2</v>
      </c>
      <c r="D96" s="32">
        <f>+'[3]1996'!C95</f>
        <v>3.4860000000000002E-2</v>
      </c>
      <c r="E96" s="32">
        <v>0</v>
      </c>
      <c r="F96" s="32">
        <f>+'[3]1996'!D95</f>
        <v>0.43575000000000003</v>
      </c>
      <c r="G96" s="27"/>
      <c r="H96" s="27"/>
      <c r="I96" s="27"/>
      <c r="J96" s="27"/>
      <c r="K96" s="32">
        <f>+'[3]1996'!F95</f>
        <v>0</v>
      </c>
      <c r="L96" s="32">
        <f>+'[3]1996'!G95</f>
        <v>0</v>
      </c>
      <c r="M96" s="32">
        <f>+'[3]1996'!H95</f>
        <v>0</v>
      </c>
      <c r="N96" s="32">
        <f>+'[3]1996'!I95</f>
        <v>0</v>
      </c>
      <c r="O96" s="31"/>
      <c r="P96" s="26">
        <f>+C96+F96*PCG!$C$4+G96*PCG!$C$5+H96+I96+J96</f>
        <v>10.928610000000001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2.5099200000000001E-3</v>
      </c>
      <c r="D97" s="32">
        <f>+'[3]1996'!C96</f>
        <v>2.5099200000000001E-3</v>
      </c>
      <c r="E97" s="32">
        <v>0</v>
      </c>
      <c r="F97" s="32">
        <f>+'[3]1996'!D96</f>
        <v>1.1033189999999999</v>
      </c>
      <c r="G97" s="27"/>
      <c r="H97" s="27"/>
      <c r="I97" s="27"/>
      <c r="J97" s="27"/>
      <c r="K97" s="32">
        <f>+'[3]1996'!F96</f>
        <v>0</v>
      </c>
      <c r="L97" s="32">
        <f>+'[3]1996'!G96</f>
        <v>0</v>
      </c>
      <c r="M97" s="32">
        <f>+'[3]1996'!H96</f>
        <v>0</v>
      </c>
      <c r="N97" s="32">
        <f>+'[3]1996'!I96</f>
        <v>0</v>
      </c>
      <c r="O97" s="31"/>
      <c r="P97" s="26">
        <f>+C97+F97*PCG!$C$4+G97*PCG!$C$5+H97+I97+J97</f>
        <v>27.585484919999999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0.16645650000000001</v>
      </c>
      <c r="D98" s="32">
        <f>+'[3]1996'!C97</f>
        <v>0.16645650000000001</v>
      </c>
      <c r="E98" s="32">
        <v>0</v>
      </c>
      <c r="F98" s="32">
        <f>+'[3]1996'!D97</f>
        <v>3.1374</v>
      </c>
      <c r="G98" s="27"/>
      <c r="H98" s="27"/>
      <c r="I98" s="27"/>
      <c r="J98" s="27"/>
      <c r="K98" s="32">
        <f>+'[3]1996'!F97</f>
        <v>0</v>
      </c>
      <c r="L98" s="32">
        <f>+'[3]1996'!G97</f>
        <v>0</v>
      </c>
      <c r="M98" s="32">
        <f>+'[3]1996'!H97</f>
        <v>0</v>
      </c>
      <c r="N98" s="32">
        <f>+'[3]1996'!I97</f>
        <v>0</v>
      </c>
      <c r="O98" s="31"/>
      <c r="P98" s="26">
        <f>+C98+F98*PCG!$C$4+G98*PCG!$C$5+H98+I98+J98</f>
        <v>78.601456499999998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+'[3]1996'!F98</f>
        <v>0</v>
      </c>
      <c r="L99" s="32">
        <f>+'[3]1996'!G98</f>
        <v>0</v>
      </c>
      <c r="M99" s="32">
        <f>+'[3]1996'!H98</f>
        <v>0</v>
      </c>
      <c r="N99" s="32">
        <f>+'[3]1996'!I98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+'[3]1996'!F99</f>
        <v>0</v>
      </c>
      <c r="L100" s="32">
        <f>+'[3]1996'!G99</f>
        <v>0</v>
      </c>
      <c r="M100" s="32">
        <f>+'[3]1996'!H99</f>
        <v>0</v>
      </c>
      <c r="N100" s="32">
        <f>+'[3]1996'!I99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+'[3]1996'!C102</f>
        <v>0</v>
      </c>
      <c r="E103" s="32">
        <v>0</v>
      </c>
      <c r="F103" s="27"/>
      <c r="G103" s="27"/>
      <c r="H103" s="27"/>
      <c r="I103" s="27"/>
      <c r="J103" s="27"/>
      <c r="K103" s="32">
        <f>+'[3]1996'!F102</f>
        <v>0</v>
      </c>
      <c r="L103" s="32">
        <f>+'[3]1996'!G102</f>
        <v>0</v>
      </c>
      <c r="M103" s="32">
        <f>+'[3]1996'!H102</f>
        <v>0</v>
      </c>
      <c r="N103" s="32">
        <f>+'[3]1996'!I102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+'[3]1996'!C103</f>
        <v>0</v>
      </c>
      <c r="E104" s="32">
        <v>0</v>
      </c>
      <c r="F104" s="27"/>
      <c r="G104" s="27"/>
      <c r="H104" s="27"/>
      <c r="I104" s="27"/>
      <c r="J104" s="27"/>
      <c r="K104" s="32">
        <f>+'[3]1996'!F103</f>
        <v>0</v>
      </c>
      <c r="L104" s="32">
        <f>+'[3]1996'!G103</f>
        <v>0</v>
      </c>
      <c r="M104" s="32">
        <f>+'[3]1996'!H103</f>
        <v>0</v>
      </c>
      <c r="N104" s="32">
        <f>+'[3]1996'!I103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+'[3]1996'!C104</f>
        <v>0</v>
      </c>
      <c r="E105" s="32">
        <v>0</v>
      </c>
      <c r="F105" s="27"/>
      <c r="G105" s="27"/>
      <c r="H105" s="27"/>
      <c r="I105" s="27"/>
      <c r="J105" s="27"/>
      <c r="K105" s="32">
        <f>+'[3]1996'!F104</f>
        <v>0</v>
      </c>
      <c r="L105" s="32">
        <f>+'[3]1996'!G104</f>
        <v>0</v>
      </c>
      <c r="M105" s="32">
        <f>+'[3]1996'!H104</f>
        <v>0</v>
      </c>
      <c r="N105" s="32">
        <f>+'[3]1996'!I104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+'[3]1996'!C106</f>
        <v>0</v>
      </c>
      <c r="E107" s="32">
        <v>0</v>
      </c>
      <c r="F107" s="27"/>
      <c r="G107" s="27"/>
      <c r="H107" s="27"/>
      <c r="I107" s="27"/>
      <c r="J107" s="27"/>
      <c r="K107" s="32">
        <f>+'[3]1996'!F106</f>
        <v>0</v>
      </c>
      <c r="L107" s="32">
        <f>+'[3]1996'!G106</f>
        <v>0</v>
      </c>
      <c r="M107" s="32">
        <f>+'[3]1996'!H106</f>
        <v>0</v>
      </c>
      <c r="N107" s="32">
        <f>+'[3]1996'!I106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+'[3]1996'!C107</f>
        <v>0</v>
      </c>
      <c r="E108" s="32">
        <v>0</v>
      </c>
      <c r="F108" s="27"/>
      <c r="G108" s="27"/>
      <c r="H108" s="27"/>
      <c r="I108" s="27"/>
      <c r="J108" s="27"/>
      <c r="K108" s="32">
        <f>+'[3]1996'!F107</f>
        <v>0</v>
      </c>
      <c r="L108" s="32">
        <f>+'[3]1996'!G107</f>
        <v>0</v>
      </c>
      <c r="M108" s="32">
        <f>+'[3]1996'!H107</f>
        <v>0</v>
      </c>
      <c r="N108" s="32">
        <f>+'[3]1996'!I107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+'[3]1996'!C108</f>
        <v>0</v>
      </c>
      <c r="E109" s="32">
        <v>0</v>
      </c>
      <c r="F109" s="27"/>
      <c r="G109" s="27"/>
      <c r="H109" s="27"/>
      <c r="I109" s="27"/>
      <c r="J109" s="27"/>
      <c r="K109" s="32">
        <f>+'[3]1996'!F108</f>
        <v>0</v>
      </c>
      <c r="L109" s="32">
        <f>+'[3]1996'!G108</f>
        <v>0</v>
      </c>
      <c r="M109" s="32">
        <f>+'[3]1996'!H108</f>
        <v>0</v>
      </c>
      <c r="N109" s="32">
        <f>+'[3]1996'!I108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1518.0839660000001</v>
      </c>
      <c r="D112" s="26">
        <f>+D113+D114</f>
        <v>1518.0839660000001</v>
      </c>
      <c r="E112" s="26">
        <f t="shared" ref="E112:N112" si="95">+E113+E114</f>
        <v>0</v>
      </c>
      <c r="F112" s="26">
        <f t="shared" si="95"/>
        <v>8.4130995E-2</v>
      </c>
      <c r="G112" s="26">
        <f t="shared" si="95"/>
        <v>4.07147E-2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2.4167999755197109</v>
      </c>
      <c r="L112" s="26">
        <f t="shared" si="95"/>
        <v>23.575019873926514</v>
      </c>
      <c r="M112" s="26">
        <f t="shared" si="95"/>
        <v>0.9027199902078844</v>
      </c>
      <c r="N112" s="26">
        <f t="shared" si="95"/>
        <v>30.3</v>
      </c>
      <c r="O112" s="31"/>
      <c r="P112" s="26">
        <f>+P113+P114</f>
        <v>1532.3202214749999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642.07500500000003</v>
      </c>
      <c r="D113" s="32">
        <f>+'[3]1996'!C115</f>
        <v>642.07500500000003</v>
      </c>
      <c r="E113" s="32">
        <v>0</v>
      </c>
      <c r="F113" s="32">
        <f>+'[3]1996'!D115</f>
        <v>4.4900349999999999E-3</v>
      </c>
      <c r="G113" s="32">
        <f>+'[3]1996'!E115</f>
        <v>1.7960139999999999E-2</v>
      </c>
      <c r="H113" s="27"/>
      <c r="I113" s="27"/>
      <c r="J113" s="27"/>
      <c r="K113" s="12">
        <f>'[3]1996'!F115</f>
        <v>0.40679997551971114</v>
      </c>
      <c r="L113" s="12">
        <f>'[3]1996'!G115</f>
        <v>2.0950198739265127</v>
      </c>
      <c r="M113" s="12">
        <f>'[3]1996'!H115</f>
        <v>0.16271999020788447</v>
      </c>
      <c r="N113" s="12">
        <f>'[3]1996'!I115</f>
        <v>2.93</v>
      </c>
      <c r="O113" s="31"/>
      <c r="P113" s="26">
        <f>+C113+F113*PCG!$C$4+G113*PCG!$C$5+H113+I113+J113</f>
        <v>647.53937759500002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876.008961</v>
      </c>
      <c r="D114" s="32">
        <f>+'[3]1996'!C116</f>
        <v>876.008961</v>
      </c>
      <c r="E114" s="32">
        <v>0</v>
      </c>
      <c r="F114" s="32">
        <f>+'[3]1996'!D116</f>
        <v>7.9640959999999997E-2</v>
      </c>
      <c r="G114" s="32">
        <f>+'[3]1996'!E116</f>
        <v>2.275456E-2</v>
      </c>
      <c r="H114" s="27"/>
      <c r="I114" s="27"/>
      <c r="J114" s="27"/>
      <c r="K114" s="12">
        <f>'[3]1996'!F116</f>
        <v>2.0099999999999998</v>
      </c>
      <c r="L114" s="12">
        <f>'[3]1996'!G116</f>
        <v>21.48</v>
      </c>
      <c r="M114" s="12">
        <f>'[3]1996'!H116</f>
        <v>0.74</v>
      </c>
      <c r="N114" s="12">
        <f>'[3]1996'!I116</f>
        <v>27.37</v>
      </c>
      <c r="O114" s="31"/>
      <c r="P114" s="26">
        <f>+C114+F114*PCG!$C$4+G114*PCG!$C$5+H114+I114+J114</f>
        <v>884.78084388000002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16382.362080000001</v>
      </c>
      <c r="D116" s="32">
        <f>+'[3]1996'!$C$119</f>
        <v>16382.362080000001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16382.362080000001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43406.394060268001</v>
      </c>
      <c r="D127" s="26">
        <f>+D128+D134+D138</f>
        <v>43406.394060268001</v>
      </c>
      <c r="E127" s="26">
        <f t="shared" ref="E127:N127" si="98">+E128+E134+E138</f>
        <v>0</v>
      </c>
      <c r="F127" s="26">
        <f t="shared" si="98"/>
        <v>89.063638764206104</v>
      </c>
      <c r="G127" s="26">
        <f t="shared" si="98"/>
        <v>1.6377571194263925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151.50683829921996</v>
      </c>
      <c r="L127" s="26">
        <f t="shared" si="98"/>
        <v>672.12336060181929</v>
      </c>
      <c r="M127" s="26">
        <f t="shared" si="98"/>
        <v>149.73605950287487</v>
      </c>
      <c r="N127" s="26">
        <f t="shared" si="98"/>
        <v>384.66999999999996</v>
      </c>
      <c r="O127" s="31"/>
      <c r="P127" s="26">
        <f t="shared" ref="P127" si="99">+P128+P134+P138</f>
        <v>46121.036650962218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43405.092838388002</v>
      </c>
      <c r="D128" s="26">
        <f>+D129+D130+D131+D132+D133</f>
        <v>43405.092838388002</v>
      </c>
      <c r="E128" s="26">
        <f t="shared" ref="E128:N128" si="102">+E129+E130+E131+E132+E133</f>
        <v>0</v>
      </c>
      <c r="F128" s="26">
        <f t="shared" si="102"/>
        <v>38.306007364206117</v>
      </c>
      <c r="G128" s="26">
        <f t="shared" si="102"/>
        <v>1.6377571194263925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148.53683829921997</v>
      </c>
      <c r="L128" s="26">
        <f t="shared" si="102"/>
        <v>644.51336060181927</v>
      </c>
      <c r="M128" s="26">
        <f t="shared" si="102"/>
        <v>144.44605950287487</v>
      </c>
      <c r="N128" s="26">
        <f t="shared" si="102"/>
        <v>384.66999999999996</v>
      </c>
      <c r="O128" s="31"/>
      <c r="P128" s="26">
        <f t="shared" ref="P128" si="103">+P129+P130+P131+P132+P133</f>
        <v>44850.79464408222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12227.968829999998</v>
      </c>
      <c r="D129" s="39">
        <f>+D7</f>
        <v>12227.968829999998</v>
      </c>
      <c r="E129" s="39">
        <f t="shared" ref="E129:G129" si="107">+E7</f>
        <v>0</v>
      </c>
      <c r="F129" s="39">
        <f t="shared" si="107"/>
        <v>0.22382183</v>
      </c>
      <c r="G129" s="39">
        <f t="shared" si="107"/>
        <v>0.15728052399999998</v>
      </c>
      <c r="H129" s="27"/>
      <c r="I129" s="27"/>
      <c r="J129" s="27"/>
      <c r="K129" s="39">
        <f t="shared" ref="K129:N129" si="108">+K7</f>
        <v>32.9</v>
      </c>
      <c r="L129" s="39">
        <f t="shared" si="108"/>
        <v>14.65</v>
      </c>
      <c r="M129" s="39">
        <f t="shared" si="108"/>
        <v>0.23</v>
      </c>
      <c r="N129" s="39">
        <f t="shared" si="108"/>
        <v>101.33999999999999</v>
      </c>
      <c r="O129" s="31"/>
      <c r="P129" s="26">
        <f>+C129+F129*PCG!$C$4+G129*PCG!$C$5+H129+I129+J129</f>
        <v>12280.433971901999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11829.912764388</v>
      </c>
      <c r="D130" s="39">
        <f>+D16</f>
        <v>11829.912764388</v>
      </c>
      <c r="E130" s="39">
        <f t="shared" ref="E130:G130" si="109">+E16</f>
        <v>0</v>
      </c>
      <c r="F130" s="39">
        <f t="shared" si="109"/>
        <v>1.8677278399999999</v>
      </c>
      <c r="G130" s="39">
        <f t="shared" si="109"/>
        <v>0.27346335599999999</v>
      </c>
      <c r="H130" s="27"/>
      <c r="I130" s="27"/>
      <c r="J130" s="27"/>
      <c r="K130" s="39">
        <f t="shared" ref="K130:N130" si="110">+K16</f>
        <v>43.900000000000006</v>
      </c>
      <c r="L130" s="39">
        <f t="shared" si="110"/>
        <v>55.260000000000005</v>
      </c>
      <c r="M130" s="39">
        <f t="shared" si="110"/>
        <v>16.899999999999999</v>
      </c>
      <c r="N130" s="39">
        <f t="shared" si="110"/>
        <v>165.8</v>
      </c>
      <c r="O130" s="31"/>
      <c r="P130" s="26">
        <f>+C130+F130*PCG!$C$4+G130*PCG!$C$5+H130+I130+J130</f>
        <v>11958.098040476001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14768.127103374534</v>
      </c>
      <c r="D131" s="39">
        <f>+D30</f>
        <v>14768.127103374534</v>
      </c>
      <c r="E131" s="39">
        <f t="shared" ref="E131:G131" si="111">+E30</f>
        <v>0</v>
      </c>
      <c r="F131" s="39">
        <f t="shared" si="111"/>
        <v>3.920862463127583</v>
      </c>
      <c r="G131" s="39">
        <f t="shared" si="111"/>
        <v>0.77462651356168022</v>
      </c>
      <c r="H131" s="27"/>
      <c r="I131" s="27"/>
      <c r="J131" s="27"/>
      <c r="K131" s="39">
        <f t="shared" ref="K131:N131" si="112">+K30</f>
        <v>58.656838299219935</v>
      </c>
      <c r="L131" s="39">
        <f t="shared" si="112"/>
        <v>204.68336060181923</v>
      </c>
      <c r="M131" s="39">
        <f t="shared" si="112"/>
        <v>69.21605950287487</v>
      </c>
      <c r="N131" s="39">
        <f t="shared" si="112"/>
        <v>79.900000000000006</v>
      </c>
      <c r="O131" s="31"/>
      <c r="P131" s="26">
        <f>+C131+F131*PCG!$C$4+G131*PCG!$C$5+H131+I131+J131</f>
        <v>15096.987365994104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4579.0841406254704</v>
      </c>
      <c r="D132" s="39">
        <f>+D52</f>
        <v>4579.0841406254704</v>
      </c>
      <c r="E132" s="39">
        <f t="shared" ref="E132:G132" si="113">+E52</f>
        <v>0</v>
      </c>
      <c r="F132" s="39">
        <f t="shared" si="113"/>
        <v>32.293595231078534</v>
      </c>
      <c r="G132" s="39">
        <f t="shared" si="113"/>
        <v>0.43238672586471216</v>
      </c>
      <c r="H132" s="27"/>
      <c r="I132" s="27"/>
      <c r="J132" s="27"/>
      <c r="K132" s="39">
        <f t="shared" ref="K132:N132" si="114">+K52</f>
        <v>13.08</v>
      </c>
      <c r="L132" s="39">
        <f t="shared" si="114"/>
        <v>369.92</v>
      </c>
      <c r="M132" s="39">
        <f t="shared" si="114"/>
        <v>58.1</v>
      </c>
      <c r="N132" s="39">
        <f t="shared" si="114"/>
        <v>37.629999999999995</v>
      </c>
      <c r="O132" s="31"/>
      <c r="P132" s="26">
        <f>+C132+F132*PCG!$C$4+G132*PCG!$C$5+H132+I132+J132</f>
        <v>5515.2752657101182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1.3012218799999999</v>
      </c>
      <c r="D134" s="26">
        <f>+D135+D136+D137</f>
        <v>1.3012218799999999</v>
      </c>
      <c r="E134" s="26">
        <f t="shared" ref="E134:N134" si="117">+E135+E136+E137</f>
        <v>0</v>
      </c>
      <c r="F134" s="26">
        <f t="shared" si="117"/>
        <v>50.757631399999994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2.9699999999999998</v>
      </c>
      <c r="L134" s="26">
        <f t="shared" si="117"/>
        <v>27.61</v>
      </c>
      <c r="M134" s="26">
        <f t="shared" si="117"/>
        <v>5.2899999999999991</v>
      </c>
      <c r="N134" s="26">
        <f t="shared" si="117"/>
        <v>0</v>
      </c>
      <c r="O134" s="31"/>
      <c r="P134" s="26">
        <f t="shared" ref="P134" si="118">+P135+P136+P137</f>
        <v>1270.2420068799997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6.1079076000000008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1.02</v>
      </c>
      <c r="N135" s="39">
        <f t="shared" si="122"/>
        <v>0</v>
      </c>
      <c r="O135" s="31"/>
      <c r="P135" s="26">
        <f>+C135+F135*PCG!$C$4+G135*PCG!$C$5+H135+I135+J135</f>
        <v>152.69769000000002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1.3012218799999999</v>
      </c>
      <c r="D136" s="39">
        <f>+D79</f>
        <v>1.3012218799999999</v>
      </c>
      <c r="E136" s="39">
        <f t="shared" ref="E136:G136" si="123">+E79</f>
        <v>0</v>
      </c>
      <c r="F136" s="39">
        <f t="shared" si="123"/>
        <v>44.649723799999997</v>
      </c>
      <c r="G136" s="39">
        <f t="shared" si="123"/>
        <v>0</v>
      </c>
      <c r="H136" s="27"/>
      <c r="I136" s="27"/>
      <c r="J136" s="27"/>
      <c r="K136" s="39">
        <f t="shared" ref="K136:N136" si="124">+K79</f>
        <v>2.9699999999999998</v>
      </c>
      <c r="L136" s="39">
        <f t="shared" si="124"/>
        <v>27.61</v>
      </c>
      <c r="M136" s="39">
        <f t="shared" si="124"/>
        <v>4.2699999999999996</v>
      </c>
      <c r="N136" s="39">
        <f t="shared" si="124"/>
        <v>0</v>
      </c>
      <c r="O136" s="31"/>
      <c r="P136" s="26">
        <f>+C136+F136*PCG!$C$4+G136*PCG!$C$5+H136+I136+J136</f>
        <v>1117.5443168799998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1518.0839660000001</v>
      </c>
      <c r="D144" s="26">
        <f>+D145+D146</f>
        <v>1518.0839660000001</v>
      </c>
      <c r="E144" s="26"/>
      <c r="F144" s="26">
        <f t="shared" ref="F144:N144" si="135">+F145+F146</f>
        <v>8.4130995E-2</v>
      </c>
      <c r="G144" s="26">
        <f t="shared" si="135"/>
        <v>4.07147E-2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2.4167999755197109</v>
      </c>
      <c r="L144" s="26">
        <f t="shared" si="135"/>
        <v>23.575019873926514</v>
      </c>
      <c r="M144" s="26">
        <f t="shared" si="135"/>
        <v>0.9027199902078844</v>
      </c>
      <c r="N144" s="26">
        <f t="shared" si="135"/>
        <v>30.3</v>
      </c>
      <c r="O144" s="31"/>
      <c r="P144" s="26">
        <f t="shared" ref="P144" si="136">+P145+P146</f>
        <v>1532.3202214749999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642.07500500000003</v>
      </c>
      <c r="D145" s="39">
        <f>+D113</f>
        <v>642.07500500000003</v>
      </c>
      <c r="E145" s="39">
        <f t="shared" ref="E145:G145" si="139">+E113</f>
        <v>0</v>
      </c>
      <c r="F145" s="39">
        <f t="shared" si="139"/>
        <v>4.4900349999999999E-3</v>
      </c>
      <c r="G145" s="39">
        <f t="shared" si="139"/>
        <v>1.7960139999999999E-2</v>
      </c>
      <c r="H145" s="27"/>
      <c r="I145" s="27"/>
      <c r="J145" s="27"/>
      <c r="K145" s="39">
        <f t="shared" ref="K145:N145" si="140">+K113</f>
        <v>0.40679997551971114</v>
      </c>
      <c r="L145" s="39">
        <f t="shared" si="140"/>
        <v>2.0950198739265127</v>
      </c>
      <c r="M145" s="39">
        <f t="shared" si="140"/>
        <v>0.16271999020788447</v>
      </c>
      <c r="N145" s="39">
        <f t="shared" si="140"/>
        <v>2.93</v>
      </c>
      <c r="O145" s="31"/>
      <c r="P145" s="26">
        <f>+C145+F145*PCG!$C$4+G145*PCG!$C$5+H145+I145+J145</f>
        <v>647.53937759500002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876.008961</v>
      </c>
      <c r="D146" s="39">
        <f t="shared" ref="D146:G147" si="141">+D114</f>
        <v>876.008961</v>
      </c>
      <c r="E146" s="39">
        <f t="shared" si="141"/>
        <v>0</v>
      </c>
      <c r="F146" s="39">
        <f t="shared" si="141"/>
        <v>7.9640959999999997E-2</v>
      </c>
      <c r="G146" s="39">
        <f t="shared" si="141"/>
        <v>2.275456E-2</v>
      </c>
      <c r="H146" s="27"/>
      <c r="I146" s="27"/>
      <c r="J146" s="27"/>
      <c r="K146" s="39">
        <f t="shared" ref="K146:N146" si="142">+K114</f>
        <v>2.0099999999999998</v>
      </c>
      <c r="L146" s="39">
        <f t="shared" si="142"/>
        <v>21.48</v>
      </c>
      <c r="M146" s="39">
        <f t="shared" si="142"/>
        <v>0.74</v>
      </c>
      <c r="N146" s="39">
        <f t="shared" si="142"/>
        <v>27.37</v>
      </c>
      <c r="O146" s="31"/>
      <c r="P146" s="26">
        <f>+C146+F146*PCG!$C$4+G146*PCG!$C$5+H146+I146+J146</f>
        <v>884.78084388000002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16382.362080000001</v>
      </c>
      <c r="D148" s="26">
        <f>+D116</f>
        <v>16382.362080000001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16382.362080000001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43406.394060268001</v>
      </c>
      <c r="D159" s="26">
        <f>+D160+D161+D162</f>
        <v>43406.394060268001</v>
      </c>
      <c r="E159" s="26">
        <f t="shared" ref="E159:N159" si="144">+E160+E161+E162</f>
        <v>0</v>
      </c>
      <c r="F159" s="26">
        <f t="shared" si="144"/>
        <v>89.063638764206104</v>
      </c>
      <c r="G159" s="26">
        <f t="shared" si="144"/>
        <v>1.6377571194263925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151.50683829921996</v>
      </c>
      <c r="L159" s="26">
        <f t="shared" si="144"/>
        <v>672.12336060181929</v>
      </c>
      <c r="M159" s="26">
        <f t="shared" si="144"/>
        <v>149.73605950287487</v>
      </c>
      <c r="N159" s="26">
        <f t="shared" si="144"/>
        <v>384.66999999999996</v>
      </c>
      <c r="O159" s="31"/>
      <c r="P159" s="26">
        <f t="shared" ref="P159" si="145">+P160+P161+P162</f>
        <v>46121.036650962218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43405.092838388002</v>
      </c>
      <c r="D160" s="26">
        <f>+D6</f>
        <v>43405.092838388002</v>
      </c>
      <c r="E160" s="26">
        <f t="shared" ref="E160:G160" si="148">+E6</f>
        <v>0</v>
      </c>
      <c r="F160" s="26">
        <f t="shared" si="148"/>
        <v>38.306007364206117</v>
      </c>
      <c r="G160" s="26">
        <f t="shared" si="148"/>
        <v>1.6377571194263925</v>
      </c>
      <c r="H160" s="27"/>
      <c r="I160" s="27"/>
      <c r="J160" s="27"/>
      <c r="K160" s="26">
        <f t="shared" ref="K160:N160" si="149">+K6</f>
        <v>148.53683829921997</v>
      </c>
      <c r="L160" s="26">
        <f t="shared" si="149"/>
        <v>644.51336060181927</v>
      </c>
      <c r="M160" s="26">
        <f t="shared" si="149"/>
        <v>144.44605950287487</v>
      </c>
      <c r="N160" s="26">
        <f t="shared" si="149"/>
        <v>384.66999999999996</v>
      </c>
      <c r="O160" s="31"/>
      <c r="P160" s="26">
        <f>+C160+F160*PCG!$C$4+G160*PCG!$C$5+H160+I160+J160</f>
        <v>44850.79464408222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1.3012218799999999</v>
      </c>
      <c r="D161" s="26">
        <f>+D66</f>
        <v>1.3012218799999999</v>
      </c>
      <c r="E161" s="26">
        <f t="shared" ref="E161:G161" si="150">+E66</f>
        <v>0</v>
      </c>
      <c r="F161" s="26">
        <f t="shared" si="150"/>
        <v>50.757631399999994</v>
      </c>
      <c r="G161" s="26">
        <f t="shared" si="150"/>
        <v>0</v>
      </c>
      <c r="H161" s="27"/>
      <c r="I161" s="27"/>
      <c r="J161" s="27"/>
      <c r="K161" s="26">
        <f t="shared" ref="K161:N161" si="151">+K66</f>
        <v>2.9699999999999998</v>
      </c>
      <c r="L161" s="26">
        <f t="shared" si="151"/>
        <v>27.61</v>
      </c>
      <c r="M161" s="26">
        <f t="shared" si="151"/>
        <v>5.2899999999999991</v>
      </c>
      <c r="N161" s="26">
        <f t="shared" si="151"/>
        <v>0</v>
      </c>
      <c r="O161" s="31"/>
      <c r="P161" s="26">
        <f>+C161+F161*PCG!$C$4+G161*PCG!$C$5+H161+I161+J161</f>
        <v>1270.2420068799997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1518.0839660000001</v>
      </c>
      <c r="D165" s="26">
        <f>+D166+D167</f>
        <v>1518.0839660000001</v>
      </c>
      <c r="E165" s="26">
        <f t="shared" ref="E165:N165" si="154">+E166+E167</f>
        <v>0</v>
      </c>
      <c r="F165" s="26">
        <f t="shared" si="154"/>
        <v>8.4130995E-2</v>
      </c>
      <c r="G165" s="26">
        <f t="shared" si="154"/>
        <v>4.07147E-2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1532.3202214749999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642.07500500000003</v>
      </c>
      <c r="D166" s="39">
        <f>+D113</f>
        <v>642.07500500000003</v>
      </c>
      <c r="E166" s="39">
        <f t="shared" ref="E166:G166" si="158">+E113</f>
        <v>0</v>
      </c>
      <c r="F166" s="39">
        <f t="shared" si="158"/>
        <v>4.4900349999999999E-3</v>
      </c>
      <c r="G166" s="39">
        <f t="shared" si="158"/>
        <v>1.7960139999999999E-2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647.53937759500002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876.008961</v>
      </c>
      <c r="D167" s="39">
        <f t="shared" ref="D167:G168" si="159">+D114</f>
        <v>876.008961</v>
      </c>
      <c r="E167" s="39">
        <f t="shared" si="159"/>
        <v>0</v>
      </c>
      <c r="F167" s="39">
        <f t="shared" si="159"/>
        <v>7.9640959999999997E-2</v>
      </c>
      <c r="G167" s="39">
        <f t="shared" si="159"/>
        <v>2.275456E-2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884.78084388000002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16382.362080000001</v>
      </c>
      <c r="D169" s="26">
        <f>+D148</f>
        <v>16382.362080000001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16382.362080000001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53" priority="2" operator="lessThan">
      <formula>0</formula>
    </cfRule>
  </conditionalFormatting>
  <conditionalFormatting sqref="P2">
    <cfRule type="cellIs" dxfId="52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900-000000000000}"/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50024.562152026796</v>
      </c>
      <c r="D4" s="26">
        <f t="shared" ref="D4:N4" si="1">+D6+D66+D101</f>
        <v>50024.562152026796</v>
      </c>
      <c r="E4" s="26">
        <f t="shared" si="1"/>
        <v>0</v>
      </c>
      <c r="F4" s="26">
        <f t="shared" si="1"/>
        <v>89.279447355960485</v>
      </c>
      <c r="G4" s="26">
        <f t="shared" si="1"/>
        <v>1.7734272849118144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169.93745926283219</v>
      </c>
      <c r="L4" s="26">
        <f t="shared" si="1"/>
        <v>770.61882349118707</v>
      </c>
      <c r="M4" s="26">
        <f t="shared" si="1"/>
        <v>161.16314005122092</v>
      </c>
      <c r="N4" s="26">
        <f t="shared" si="1"/>
        <v>333.23</v>
      </c>
      <c r="O4" s="31"/>
      <c r="P4" s="26">
        <f t="shared" ref="P4" si="2">+P6+P66+P101</f>
        <v>52785.02966682952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49040.52248333332</v>
      </c>
      <c r="D5" s="32">
        <f>+'[10]Table 1.5 - Reference Approach'!$S$76</f>
        <v>49040.52248333332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49040.52248333332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50023.372840323995</v>
      </c>
      <c r="D6" s="26">
        <f t="shared" ref="D6:N6" si="5">+D7+D16+D30+D52+D59</f>
        <v>50023.372840323995</v>
      </c>
      <c r="E6" s="26">
        <f t="shared" si="5"/>
        <v>0</v>
      </c>
      <c r="F6" s="26">
        <f t="shared" si="5"/>
        <v>39.791397367960485</v>
      </c>
      <c r="G6" s="26">
        <f t="shared" si="5"/>
        <v>1.7734272849118144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166.81745926283219</v>
      </c>
      <c r="L6" s="26">
        <f t="shared" si="5"/>
        <v>741.51882349118705</v>
      </c>
      <c r="M6" s="26">
        <f t="shared" si="5"/>
        <v>155.85314005122092</v>
      </c>
      <c r="N6" s="26">
        <f t="shared" si="5"/>
        <v>333.23</v>
      </c>
      <c r="O6" s="31"/>
      <c r="P6" s="26">
        <f t="shared" ref="P6" si="6">+P7+P16+P30+P52+P59</f>
        <v>51546.639105426722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13848.103334999998</v>
      </c>
      <c r="D7" s="26">
        <f t="shared" ref="D7:N7" si="9">+D8+D12+D13</f>
        <v>13848.103334999998</v>
      </c>
      <c r="E7" s="26">
        <f t="shared" si="9"/>
        <v>0</v>
      </c>
      <c r="F7" s="26">
        <f t="shared" si="9"/>
        <v>0.24823583000000002</v>
      </c>
      <c r="G7" s="26">
        <f t="shared" si="9"/>
        <v>0.18758422499999997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38.369999999999997</v>
      </c>
      <c r="L7" s="26">
        <f t="shared" si="9"/>
        <v>17.810000000000002</v>
      </c>
      <c r="M7" s="26">
        <f t="shared" si="9"/>
        <v>0.25</v>
      </c>
      <c r="N7" s="26">
        <f t="shared" si="9"/>
        <v>72.849999999999994</v>
      </c>
      <c r="O7" s="31"/>
      <c r="P7" s="26">
        <f t="shared" ref="P7" si="10">+P8+P12+P13</f>
        <v>13910.2093298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11829.084108999999</v>
      </c>
      <c r="D8" s="26">
        <f t="shared" ref="D8:G8" si="11">+D9+D10+D11</f>
        <v>11829.084108999999</v>
      </c>
      <c r="E8" s="26">
        <f t="shared" si="11"/>
        <v>0</v>
      </c>
      <c r="F8" s="26">
        <f t="shared" si="11"/>
        <v>0.21140165000000002</v>
      </c>
      <c r="G8" s="26">
        <f t="shared" si="11"/>
        <v>0.18274974299999996</v>
      </c>
      <c r="H8" s="26"/>
      <c r="I8" s="26"/>
      <c r="J8" s="26"/>
      <c r="K8" s="26">
        <f t="shared" ref="K8:N8" si="12">+K9+K10+K11</f>
        <v>36.409999999999997</v>
      </c>
      <c r="L8" s="26">
        <f t="shared" si="12"/>
        <v>17.12</v>
      </c>
      <c r="M8" s="26">
        <f t="shared" si="12"/>
        <v>0.18</v>
      </c>
      <c r="N8" s="26">
        <f t="shared" si="12"/>
        <v>50.61</v>
      </c>
      <c r="O8" s="31"/>
      <c r="P8" s="26">
        <f t="shared" ref="P8" si="13">+P9+P10+P11</f>
        <v>11888.828573663999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11829.084108999999</v>
      </c>
      <c r="D9" s="32">
        <f>+'[3]1997'!C8</f>
        <v>11829.084108999999</v>
      </c>
      <c r="E9" s="32">
        <v>0</v>
      </c>
      <c r="F9" s="32">
        <f>+'[3]1997'!D8</f>
        <v>0.21140165000000002</v>
      </c>
      <c r="G9" s="32">
        <f>+'[3]1997'!E8</f>
        <v>0.18274974299999996</v>
      </c>
      <c r="H9" s="27"/>
      <c r="I9" s="27"/>
      <c r="J9" s="27"/>
      <c r="K9" s="32">
        <f>+'[3]1997'!F8</f>
        <v>36.409999999999997</v>
      </c>
      <c r="L9" s="32">
        <f>+'[3]1997'!G8</f>
        <v>17.12</v>
      </c>
      <c r="M9" s="32">
        <f>+'[3]1997'!H8</f>
        <v>0.18</v>
      </c>
      <c r="N9" s="32">
        <f>+'[3]1997'!I8</f>
        <v>50.61</v>
      </c>
      <c r="O9" s="31"/>
      <c r="P9" s="26">
        <f>+C9+F9*PCG!$C$4+G9*PCG!$C$5+H9+I9+J9</f>
        <v>11888.828573663999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+'[3]1997'!F9</f>
        <v>0</v>
      </c>
      <c r="L10" s="32">
        <f>+'[3]1997'!G9</f>
        <v>0</v>
      </c>
      <c r="M10" s="32">
        <f>+'[3]1997'!H9</f>
        <v>0</v>
      </c>
      <c r="N10" s="32">
        <f>+'[3]1997'!I9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+'[3]1997'!F10</f>
        <v>0</v>
      </c>
      <c r="L11" s="32">
        <f>+'[3]1997'!G10</f>
        <v>0</v>
      </c>
      <c r="M11" s="32">
        <f>+'[3]1997'!H10</f>
        <v>0</v>
      </c>
      <c r="N11" s="32">
        <f>+'[3]1997'!I10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1621.767654</v>
      </c>
      <c r="D12" s="32">
        <f>+'[3]1997'!C11</f>
        <v>1621.767654</v>
      </c>
      <c r="E12" s="32">
        <v>0</v>
      </c>
      <c r="F12" s="32">
        <f>+'[3]1997'!D11</f>
        <v>3.4896499999999997E-2</v>
      </c>
      <c r="G12" s="32">
        <f>+'[3]1997'!E11</f>
        <v>4.6399969999999999E-3</v>
      </c>
      <c r="H12" s="27"/>
      <c r="I12" s="27"/>
      <c r="J12" s="27"/>
      <c r="K12" s="32">
        <f>+'[3]1997'!F11</f>
        <v>1.96</v>
      </c>
      <c r="L12" s="32">
        <f>+'[3]1997'!G11</f>
        <v>0.69</v>
      </c>
      <c r="M12" s="32">
        <f>+'[3]1997'!H11</f>
        <v>7.0000000000000007E-2</v>
      </c>
      <c r="N12" s="32">
        <f>+'[3]1997'!I11</f>
        <v>21.68</v>
      </c>
      <c r="O12" s="31"/>
      <c r="P12" s="26">
        <f>+C12+F12*PCG!$C$4+G12*PCG!$C$5+H12+I12+J12</f>
        <v>1624.0227856060001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397.25157200000001</v>
      </c>
      <c r="D13" s="26">
        <f t="shared" ref="D13:N13" si="14">+D14+D15</f>
        <v>397.25157200000001</v>
      </c>
      <c r="E13" s="26">
        <f t="shared" si="14"/>
        <v>0</v>
      </c>
      <c r="F13" s="26">
        <f t="shared" si="14"/>
        <v>1.9376799999999998E-3</v>
      </c>
      <c r="G13" s="26">
        <f t="shared" si="14"/>
        <v>1.9448499999999999E-4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0.56000000000000005</v>
      </c>
      <c r="O13" s="31"/>
      <c r="P13" s="26">
        <f t="shared" ref="P13" si="15">+P14+P15</f>
        <v>397.35797053000005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397.25157200000001</v>
      </c>
      <c r="D14" s="32">
        <f>+'[3]1997'!C13</f>
        <v>397.25157200000001</v>
      </c>
      <c r="E14" s="32">
        <v>0</v>
      </c>
      <c r="F14" s="32">
        <f>+'[3]1997'!D13</f>
        <v>1.9376799999999998E-3</v>
      </c>
      <c r="G14" s="32">
        <f>+'[3]1997'!E13</f>
        <v>1.9448499999999999E-4</v>
      </c>
      <c r="H14" s="27"/>
      <c r="I14" s="27"/>
      <c r="J14" s="27"/>
      <c r="K14" s="32">
        <f>+'[3]1997'!F13</f>
        <v>0</v>
      </c>
      <c r="L14" s="32">
        <f>+'[3]1997'!G13</f>
        <v>0</v>
      </c>
      <c r="M14" s="32">
        <f>+'[3]1997'!H13</f>
        <v>0</v>
      </c>
      <c r="N14" s="32">
        <f>+'[3]1997'!I13</f>
        <v>0.56000000000000005</v>
      </c>
      <c r="O14" s="31"/>
      <c r="P14" s="26">
        <f>+C14+F14*PCG!$C$4+G14*PCG!$C$5+H14+I14+J14</f>
        <v>397.35797053000005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+'[3]1997'!C14</f>
        <v>0</v>
      </c>
      <c r="E15" s="32">
        <v>0</v>
      </c>
      <c r="F15" s="32">
        <f>+'[3]1997'!D14</f>
        <v>0</v>
      </c>
      <c r="G15" s="32">
        <f>+'[3]1997'!E14</f>
        <v>0</v>
      </c>
      <c r="H15" s="27"/>
      <c r="I15" s="27"/>
      <c r="J15" s="27"/>
      <c r="K15" s="32">
        <f>+'[3]1997'!F14</f>
        <v>0</v>
      </c>
      <c r="L15" s="32">
        <f>+'[3]1997'!G14</f>
        <v>0</v>
      </c>
      <c r="M15" s="32">
        <f>+'[3]1997'!H14</f>
        <v>0</v>
      </c>
      <c r="N15" s="32">
        <f>+'[3]1997'!I14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15334.151998324001</v>
      </c>
      <c r="D16" s="26">
        <f t="shared" ref="D16:N16" si="16">+D17+D18+D19+D20+D21+D22+D23+D24+D25+D26+D27+D28+D29</f>
        <v>15334.151998324001</v>
      </c>
      <c r="E16" s="26">
        <f t="shared" si="16"/>
        <v>0</v>
      </c>
      <c r="F16" s="26">
        <f t="shared" si="16"/>
        <v>1.9326013999999998</v>
      </c>
      <c r="G16" s="26">
        <f t="shared" si="16"/>
        <v>0.28725578400000001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52.29</v>
      </c>
      <c r="L16" s="26">
        <f t="shared" si="16"/>
        <v>72.19</v>
      </c>
      <c r="M16" s="26">
        <f t="shared" si="16"/>
        <v>17.37</v>
      </c>
      <c r="N16" s="26">
        <f t="shared" si="16"/>
        <v>136.6</v>
      </c>
      <c r="O16" s="31"/>
      <c r="P16" s="26">
        <f t="shared" ref="P16" si="17">+P17+P18+P19+P20+P21+P22+P23+P24+P25+P26+P27+P28+P29</f>
        <v>15468.069256956001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1912.5345299999999</v>
      </c>
      <c r="D17" s="32">
        <f>+'[3]1997'!C16</f>
        <v>1912.5345299999999</v>
      </c>
      <c r="E17" s="32">
        <v>0</v>
      </c>
      <c r="F17" s="32">
        <f>+'[3]1997'!D16</f>
        <v>9.0845570000000014E-2</v>
      </c>
      <c r="G17" s="32">
        <f>+'[3]1997'!E16</f>
        <v>1.3693468E-2</v>
      </c>
      <c r="H17" s="27"/>
      <c r="I17" s="27"/>
      <c r="J17" s="27"/>
      <c r="K17" s="32">
        <f>+'[3]1997'!F16</f>
        <v>3.68</v>
      </c>
      <c r="L17" s="32">
        <f>+'[3]1997'!G16</f>
        <v>7.48</v>
      </c>
      <c r="M17" s="32">
        <f>+'[3]1997'!H16</f>
        <v>0.8</v>
      </c>
      <c r="N17" s="32">
        <f>+'[3]1997'!I16</f>
        <v>7.25</v>
      </c>
      <c r="O17" s="31"/>
      <c r="P17" s="26">
        <f>+C17+F17*PCG!$C$4+G17*PCG!$C$5+H17+I17+J17</f>
        <v>1918.886322714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+'[3]1997'!F17</f>
        <v>0</v>
      </c>
      <c r="L18" s="32">
        <f>+'[3]1997'!G17</f>
        <v>0</v>
      </c>
      <c r="M18" s="32">
        <f>+'[3]1997'!H17</f>
        <v>0</v>
      </c>
      <c r="N18" s="32">
        <f>+'[3]1997'!I17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280.23863399999999</v>
      </c>
      <c r="D19" s="34">
        <f>+'[3]1997'!C18</f>
        <v>280.23863399999999</v>
      </c>
      <c r="E19" s="34">
        <v>0</v>
      </c>
      <c r="F19" s="34">
        <f>+'[3]1997'!D18</f>
        <v>5.05215E-3</v>
      </c>
      <c r="G19" s="34">
        <f>+'[3]1997'!E18</f>
        <v>5.1549000000000007E-4</v>
      </c>
      <c r="H19" s="27"/>
      <c r="I19" s="27"/>
      <c r="J19" s="27"/>
      <c r="K19" s="32">
        <f>+'[3]1997'!F18</f>
        <v>0.39</v>
      </c>
      <c r="L19" s="32">
        <f>+'[3]1997'!G18</f>
        <v>0.15</v>
      </c>
      <c r="M19" s="32">
        <f>+'[3]1997'!H18</f>
        <v>0.11</v>
      </c>
      <c r="N19" s="32">
        <f>+'[3]1997'!I18</f>
        <v>1.46</v>
      </c>
      <c r="O19" s="31"/>
      <c r="P19" s="26">
        <f>+C19+F19*PCG!$C$4+G19*PCG!$C$5+H19+I19+J19</f>
        <v>280.51855376999998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706.27810899999997</v>
      </c>
      <c r="D20" s="34">
        <f>+'[3]1997'!C19</f>
        <v>706.27810899999997</v>
      </c>
      <c r="E20" s="34">
        <v>0</v>
      </c>
      <c r="F20" s="34">
        <f>+'[3]1997'!D19</f>
        <v>0.72162145</v>
      </c>
      <c r="G20" s="34">
        <f>+'[3]1997'!E19</f>
        <v>9.8026902999999999E-2</v>
      </c>
      <c r="H20" s="27"/>
      <c r="I20" s="27"/>
      <c r="J20" s="27"/>
      <c r="K20" s="32">
        <f>+'[3]1997'!F19</f>
        <v>2.88</v>
      </c>
      <c r="L20" s="32">
        <f>+'[3]1997'!G19</f>
        <v>13.46</v>
      </c>
      <c r="M20" s="32">
        <f>+'[3]1997'!H19</f>
        <v>6.97</v>
      </c>
      <c r="N20" s="32">
        <f>+'[3]1997'!I19</f>
        <v>15.28</v>
      </c>
      <c r="O20" s="31"/>
      <c r="P20" s="26">
        <f>+C20+F20*PCG!$C$4+G20*PCG!$C$5+H20+I20+J20</f>
        <v>753.53066234399989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449.49496699999997</v>
      </c>
      <c r="D21" s="34">
        <f>+'[3]1997'!C20</f>
        <v>449.49496699999997</v>
      </c>
      <c r="E21" s="34">
        <v>0</v>
      </c>
      <c r="F21" s="34">
        <f>+'[3]1997'!D20</f>
        <v>4.4671059999999992E-2</v>
      </c>
      <c r="G21" s="34">
        <f>+'[3]1997'!E20</f>
        <v>6.7748519999999996E-3</v>
      </c>
      <c r="H21" s="27"/>
      <c r="I21" s="27"/>
      <c r="J21" s="27"/>
      <c r="K21" s="32">
        <f>+'[3]1997'!F20</f>
        <v>0.78</v>
      </c>
      <c r="L21" s="32">
        <f>+'[3]1997'!G20</f>
        <v>4.03</v>
      </c>
      <c r="M21" s="32">
        <f>+'[3]1997'!H20</f>
        <v>0.38</v>
      </c>
      <c r="N21" s="32">
        <f>+'[3]1997'!I20</f>
        <v>2.09</v>
      </c>
      <c r="O21" s="31"/>
      <c r="P21" s="26">
        <f>+C21+F21*PCG!$C$4+G21*PCG!$C$5+H21+I21+J21</f>
        <v>452.63064939599997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866.09813799999995</v>
      </c>
      <c r="D22" s="34">
        <f>+'[3]1997'!C21</f>
        <v>866.09813799999995</v>
      </c>
      <c r="E22" s="34">
        <v>0</v>
      </c>
      <c r="F22" s="34">
        <f>+'[3]1997'!D21</f>
        <v>8.4529859999999984E-2</v>
      </c>
      <c r="G22" s="34">
        <f>+'[3]1997'!E21</f>
        <v>1.2819132E-2</v>
      </c>
      <c r="H22" s="27"/>
      <c r="I22" s="27"/>
      <c r="J22" s="27"/>
      <c r="K22" s="32">
        <f>+'[3]1997'!F21</f>
        <v>1.58</v>
      </c>
      <c r="L22" s="32">
        <f>+'[3]1997'!G21</f>
        <v>7.64</v>
      </c>
      <c r="M22" s="32">
        <f>+'[3]1997'!H21</f>
        <v>0.73</v>
      </c>
      <c r="N22" s="32">
        <f>+'[3]1997'!I21</f>
        <v>3.66</v>
      </c>
      <c r="O22" s="31"/>
      <c r="P22" s="26">
        <f>+C22+F22*PCG!$C$4+G22*PCG!$C$5+H22+I22+J22</f>
        <v>872.03148583599989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+'[3]1997'!F22</f>
        <v>0</v>
      </c>
      <c r="L23" s="32">
        <f>+'[3]1997'!G22</f>
        <v>0</v>
      </c>
      <c r="M23" s="32">
        <f>+'[3]1997'!H22</f>
        <v>0</v>
      </c>
      <c r="N23" s="32">
        <f>+'[3]1997'!I22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+'[3]1997'!F23</f>
        <v>0</v>
      </c>
      <c r="L24" s="32">
        <f>+'[3]1997'!G23</f>
        <v>0</v>
      </c>
      <c r="M24" s="32">
        <f>+'[3]1997'!H23</f>
        <v>0</v>
      </c>
      <c r="N24" s="32">
        <f>+'[3]1997'!I23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4501.6239480000004</v>
      </c>
      <c r="D25" s="34">
        <f>+'[3]1997'!C24</f>
        <v>4501.6239480000004</v>
      </c>
      <c r="E25" s="34">
        <v>0</v>
      </c>
      <c r="F25" s="34">
        <f>+'[3]1997'!D24</f>
        <v>0.20487810999999997</v>
      </c>
      <c r="G25" s="34">
        <f>+'[3]1997'!E24</f>
        <v>3.8846075000000001E-2</v>
      </c>
      <c r="H25" s="27"/>
      <c r="I25" s="27"/>
      <c r="J25" s="27"/>
      <c r="K25" s="32">
        <f>+'[3]1997'!F24</f>
        <v>17.63</v>
      </c>
      <c r="L25" s="32">
        <f>+'[3]1997'!G24</f>
        <v>6.47</v>
      </c>
      <c r="M25" s="32">
        <f>+'[3]1997'!H24</f>
        <v>1.18</v>
      </c>
      <c r="N25" s="32">
        <f>+'[3]1997'!I24</f>
        <v>56.29</v>
      </c>
      <c r="O25" s="31"/>
      <c r="P25" s="26">
        <f>+C25+F25*PCG!$C$4+G25*PCG!$C$5+H25+I25+J25</f>
        <v>4518.3220311000005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+'[3]1997'!F25</f>
        <v>0</v>
      </c>
      <c r="L26" s="32">
        <f>+'[3]1997'!G25</f>
        <v>0</v>
      </c>
      <c r="M26" s="32">
        <f>+'[3]1997'!H25</f>
        <v>0</v>
      </c>
      <c r="N26" s="32">
        <f>+'[3]1997'!I25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+'[3]1997'!F26</f>
        <v>0</v>
      </c>
      <c r="L27" s="32">
        <f>+'[3]1997'!G26</f>
        <v>0</v>
      </c>
      <c r="M27" s="32">
        <f>+'[3]1997'!H26</f>
        <v>0</v>
      </c>
      <c r="N27" s="32">
        <f>+'[3]1997'!I26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+'[3]1997'!F27</f>
        <v>0</v>
      </c>
      <c r="L28" s="32">
        <f>+'[3]1997'!G27</f>
        <v>0</v>
      </c>
      <c r="M28" s="32">
        <f>+'[3]1997'!H27</f>
        <v>0</v>
      </c>
      <c r="N28" s="32">
        <f>+'[3]1997'!I27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6617.8836723240001</v>
      </c>
      <c r="D29" s="32">
        <f>+'[3]1997'!C28</f>
        <v>6617.8836723240001</v>
      </c>
      <c r="E29" s="32">
        <v>0</v>
      </c>
      <c r="F29" s="32">
        <f>+'[3]1997'!D28</f>
        <v>0.78100320000000001</v>
      </c>
      <c r="G29" s="32">
        <f>+'[3]1997'!E28</f>
        <v>0.11657986400000001</v>
      </c>
      <c r="H29" s="27"/>
      <c r="I29" s="27"/>
      <c r="J29" s="27"/>
      <c r="K29" s="32">
        <f>+'[3]1997'!F28</f>
        <v>25.35</v>
      </c>
      <c r="L29" s="32">
        <f>+'[3]1997'!G28</f>
        <v>32.96</v>
      </c>
      <c r="M29" s="32">
        <f>+'[3]1997'!H28</f>
        <v>7.2</v>
      </c>
      <c r="N29" s="32">
        <f>+'[3]1997'!I28</f>
        <v>50.57</v>
      </c>
      <c r="O29" s="31"/>
      <c r="P29" s="26">
        <f>+C29+F29*PCG!$C$4+G29*PCG!$C$5+H29+I29+J29</f>
        <v>6672.1495517960002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15666.073884227668</v>
      </c>
      <c r="D30" s="26">
        <f t="shared" ref="D30:N30" si="20">+D31+D34+D45+D46+D49</f>
        <v>15666.073884227668</v>
      </c>
      <c r="E30" s="26">
        <f t="shared" si="20"/>
        <v>0</v>
      </c>
      <c r="F30" s="26">
        <f t="shared" si="20"/>
        <v>4.04770531954963</v>
      </c>
      <c r="G30" s="26">
        <f t="shared" si="20"/>
        <v>0.84203649280716319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61.357459262832194</v>
      </c>
      <c r="L30" s="26">
        <f t="shared" si="20"/>
        <v>212.82882349118699</v>
      </c>
      <c r="M30" s="26">
        <f t="shared" si="20"/>
        <v>72.773140051220921</v>
      </c>
      <c r="N30" s="26">
        <f t="shared" si="20"/>
        <v>84.48</v>
      </c>
      <c r="O30" s="31"/>
      <c r="P30" s="26">
        <f t="shared" ref="P30" si="21">+P31+P34+P45+P46+P49</f>
        <v>16018.193392072943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1013.1814880000001</v>
      </c>
      <c r="D31" s="26">
        <f t="shared" ref="D31:N31" si="24">+D33</f>
        <v>1013.1814880000001</v>
      </c>
      <c r="E31" s="26">
        <f t="shared" si="24"/>
        <v>0</v>
      </c>
      <c r="F31" s="26">
        <f t="shared" si="24"/>
        <v>7.0895799999999998E-3</v>
      </c>
      <c r="G31" s="26">
        <f t="shared" si="24"/>
        <v>2.8358319999999999E-2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3.27</v>
      </c>
      <c r="L31" s="26">
        <f t="shared" si="24"/>
        <v>8.19</v>
      </c>
      <c r="M31" s="26">
        <f t="shared" si="24"/>
        <v>0.37</v>
      </c>
      <c r="N31" s="26">
        <f t="shared" si="24"/>
        <v>4.62</v>
      </c>
      <c r="O31" s="31"/>
      <c r="P31" s="26">
        <f t="shared" ref="P31" si="25">+P33</f>
        <v>1021.8095068600001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1013.1814880000001</v>
      </c>
      <c r="D33" s="32">
        <f>+'[3]1997'!C32</f>
        <v>1013.1814880000001</v>
      </c>
      <c r="E33" s="32">
        <v>0</v>
      </c>
      <c r="F33" s="32">
        <f>+'[3]1997'!D32</f>
        <v>7.0895799999999998E-3</v>
      </c>
      <c r="G33" s="32">
        <f>+'[3]1997'!E32</f>
        <v>2.8358319999999999E-2</v>
      </c>
      <c r="H33" s="27"/>
      <c r="I33" s="27"/>
      <c r="J33" s="27"/>
      <c r="K33" s="32">
        <f>+'[3]1997'!F32</f>
        <v>3.27</v>
      </c>
      <c r="L33" s="32">
        <f>+'[3]1997'!G32</f>
        <v>8.19</v>
      </c>
      <c r="M33" s="32">
        <f>+'[3]1997'!H32</f>
        <v>0.37</v>
      </c>
      <c r="N33" s="32">
        <f>+'[3]1997'!I32</f>
        <v>4.62</v>
      </c>
      <c r="O33" s="31"/>
      <c r="P33" s="26">
        <f>+C33+F33*PCG!$C$4+G33*PCG!$C$5+H33+I33+J33</f>
        <v>1021.8095068600001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12873.060433598785</v>
      </c>
      <c r="D34" s="26">
        <f t="shared" ref="D34:G34" si="26">+D35+D38+D41+D42+D43+D44</f>
        <v>12873.060433598785</v>
      </c>
      <c r="E34" s="26">
        <f t="shared" si="26"/>
        <v>0</v>
      </c>
      <c r="F34" s="26">
        <f t="shared" si="26"/>
        <v>3.2833941861142062</v>
      </c>
      <c r="G34" s="26">
        <f t="shared" si="26"/>
        <v>0.72619212836707203</v>
      </c>
      <c r="H34" s="26"/>
      <c r="I34" s="26"/>
      <c r="J34" s="26"/>
      <c r="K34" s="26">
        <f t="shared" ref="K34:N34" si="27">+K35+K38+K41+K42+K43+K44</f>
        <v>25.417459262832196</v>
      </c>
      <c r="L34" s="26">
        <f t="shared" si="27"/>
        <v>201.48882349118702</v>
      </c>
      <c r="M34" s="26">
        <f t="shared" si="27"/>
        <v>71.203140051220913</v>
      </c>
      <c r="N34" s="26">
        <f t="shared" si="27"/>
        <v>70.819999999999993</v>
      </c>
      <c r="O34" s="31"/>
      <c r="P34" s="26">
        <f t="shared" ref="P34" si="28">+P35+P38+P41+P42+P43+P44</f>
        <v>13171.550542505027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4139.2438495440192</v>
      </c>
      <c r="D35" s="26">
        <f t="shared" ref="D35:G35" si="29">+D36+D37</f>
        <v>4139.2438495440192</v>
      </c>
      <c r="E35" s="26">
        <f t="shared" si="29"/>
        <v>0</v>
      </c>
      <c r="F35" s="26">
        <f t="shared" si="29"/>
        <v>1.3792553955667266</v>
      </c>
      <c r="G35" s="26">
        <f t="shared" si="29"/>
        <v>0.25792035751289388</v>
      </c>
      <c r="H35" s="26"/>
      <c r="I35" s="26"/>
      <c r="J35" s="26"/>
      <c r="K35" s="26">
        <f t="shared" ref="K35:N35" si="30">+K36+K37</f>
        <v>22.997459262832198</v>
      </c>
      <c r="L35" s="26">
        <f t="shared" si="30"/>
        <v>191.91882349118703</v>
      </c>
      <c r="M35" s="26">
        <f t="shared" si="30"/>
        <v>29.113140051220903</v>
      </c>
      <c r="N35" s="26">
        <f t="shared" si="30"/>
        <v>47.73</v>
      </c>
      <c r="O35" s="31"/>
      <c r="P35" s="26">
        <f t="shared" ref="P35" si="31">+P36+P37</f>
        <v>4250.5855009720299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882.21640956854947</v>
      </c>
      <c r="D36" s="32">
        <f>+'[3]1997'!C35</f>
        <v>882.21640956854947</v>
      </c>
      <c r="E36" s="32">
        <v>0</v>
      </c>
      <c r="F36" s="32">
        <f>+'[3]1997'!D35</f>
        <v>0.31010250798003625</v>
      </c>
      <c r="G36" s="32">
        <f>+'[3]1997'!E35</f>
        <v>0.10018032135226607</v>
      </c>
      <c r="H36" s="27"/>
      <c r="I36" s="27"/>
      <c r="J36" s="27"/>
      <c r="K36" s="32">
        <f>+'[3]1997'!F35</f>
        <v>22.997459262832198</v>
      </c>
      <c r="L36" s="32">
        <f>+'[3]1997'!G35</f>
        <v>191.91882349118703</v>
      </c>
      <c r="M36" s="32">
        <f>+'[3]1997'!H35</f>
        <v>29.113140051220903</v>
      </c>
      <c r="N36" s="32">
        <f>+'[3]1997'!I35</f>
        <v>47.73</v>
      </c>
      <c r="O36" s="31"/>
      <c r="P36" s="26">
        <f>+C36+F36*PCG!$C$4+G36*PCG!$C$5+H36+I36+J36</f>
        <v>919.82270803102563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3257.0274399754699</v>
      </c>
      <c r="D37" s="32">
        <f>+'[3]1997'!C36</f>
        <v>3257.0274399754699</v>
      </c>
      <c r="E37" s="32">
        <v>0</v>
      </c>
      <c r="F37" s="32">
        <f>+'[3]1997'!D36</f>
        <v>1.0691528875866902</v>
      </c>
      <c r="G37" s="32">
        <f>+'[3]1997'!E36</f>
        <v>0.15774003616062784</v>
      </c>
      <c r="H37" s="27"/>
      <c r="I37" s="27"/>
      <c r="J37" s="27"/>
      <c r="K37" s="32">
        <f>+'[3]1997'!F36</f>
        <v>0</v>
      </c>
      <c r="L37" s="32">
        <f>+'[3]1997'!G36</f>
        <v>0</v>
      </c>
      <c r="M37" s="32">
        <f>+'[3]1997'!H36</f>
        <v>0</v>
      </c>
      <c r="N37" s="32">
        <f>+'[3]1997'!I36</f>
        <v>0</v>
      </c>
      <c r="O37" s="31"/>
      <c r="P37" s="26">
        <f>+C37+F37*PCG!$C$4+G37*PCG!$C$5+H37+I37+J37</f>
        <v>3330.7627929410046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3093.8726138212796</v>
      </c>
      <c r="D38" s="26">
        <f t="shared" ref="D38:G38" si="32">+D39+D40</f>
        <v>3093.8726138212796</v>
      </c>
      <c r="E38" s="26">
        <f t="shared" si="32"/>
        <v>0</v>
      </c>
      <c r="F38" s="26">
        <f t="shared" si="32"/>
        <v>1.0015268006068643</v>
      </c>
      <c r="G38" s="26">
        <f t="shared" si="32"/>
        <v>0.17975987831152845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3172.4792275732866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573.61688985831245</v>
      </c>
      <c r="D39" s="32">
        <f>+'[3]1997'!C38</f>
        <v>573.61688985831245</v>
      </c>
      <c r="E39" s="32">
        <v>0</v>
      </c>
      <c r="F39" s="32">
        <f>+'[3]1997'!D38</f>
        <v>0.16578581001192735</v>
      </c>
      <c r="G39" s="32">
        <f>+'[3]1997'!E38</f>
        <v>5.7830844504751552E-2</v>
      </c>
      <c r="H39" s="27"/>
      <c r="I39" s="27"/>
      <c r="J39" s="27"/>
      <c r="K39" s="32">
        <f>+'[3]1997'!F38</f>
        <v>0</v>
      </c>
      <c r="L39" s="32">
        <f>+'[3]1997'!G38</f>
        <v>0</v>
      </c>
      <c r="M39" s="32">
        <f>+'[3]1997'!H38</f>
        <v>0</v>
      </c>
      <c r="N39" s="32">
        <f>+'[3]1997'!I38</f>
        <v>0</v>
      </c>
      <c r="O39" s="31"/>
      <c r="P39" s="26">
        <f>+C39+F39*PCG!$C$4+G39*PCG!$C$5+H39+I39+J39</f>
        <v>594.99512677102655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2520.2557239629673</v>
      </c>
      <c r="D40" s="32">
        <f>+'[3]1997'!C39</f>
        <v>2520.2557239629673</v>
      </c>
      <c r="E40" s="32">
        <v>0</v>
      </c>
      <c r="F40" s="32">
        <f>+'[3]1997'!D39</f>
        <v>0.83574099059493689</v>
      </c>
      <c r="G40" s="32">
        <f>+'[3]1997'!E39</f>
        <v>0.12192903380677689</v>
      </c>
      <c r="H40" s="27"/>
      <c r="I40" s="27"/>
      <c r="J40" s="27"/>
      <c r="K40" s="32">
        <f>+'[3]1997'!F39</f>
        <v>0</v>
      </c>
      <c r="L40" s="32">
        <f>+'[3]1997'!G39</f>
        <v>0</v>
      </c>
      <c r="M40" s="32">
        <f>+'[3]1997'!H39</f>
        <v>0</v>
      </c>
      <c r="N40" s="32">
        <f>+'[3]1997'!I39</f>
        <v>0</v>
      </c>
      <c r="O40" s="31"/>
      <c r="P40" s="26">
        <f>+C40+F40*PCG!$C$4+G40*PCG!$C$5+H40+I40+J40</f>
        <v>2577.4841008022599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5609.407184186527</v>
      </c>
      <c r="D41" s="32">
        <f>+'[3]1997'!C40</f>
        <v>5609.407184186527</v>
      </c>
      <c r="E41" s="32">
        <v>0</v>
      </c>
      <c r="F41" s="32">
        <f>+'[3]1997'!D40</f>
        <v>0.90093754060963704</v>
      </c>
      <c r="G41" s="32">
        <f>+'[3]1997'!E40</f>
        <v>0.28600029584647046</v>
      </c>
      <c r="H41" s="27"/>
      <c r="I41" s="27"/>
      <c r="J41" s="27"/>
      <c r="K41" s="32">
        <f>+'[3]1997'!F40</f>
        <v>2.42</v>
      </c>
      <c r="L41" s="32">
        <f>+'[3]1997'!G40</f>
        <v>9.57</v>
      </c>
      <c r="M41" s="32">
        <f>+'[3]1997'!H40</f>
        <v>42.09</v>
      </c>
      <c r="N41" s="32">
        <f>+'[3]1997'!I40</f>
        <v>23.09</v>
      </c>
      <c r="O41" s="31"/>
      <c r="P41" s="26">
        <f>+C41+F41*PCG!$C$4+G41*PCG!$C$5+H41+I41+J41</f>
        <v>5717.158710864016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30.536786046958831</v>
      </c>
      <c r="D42" s="32">
        <f>+'[3]1997'!C41</f>
        <v>30.536786046958831</v>
      </c>
      <c r="E42" s="32">
        <v>0</v>
      </c>
      <c r="F42" s="32">
        <f>+'[3]1997'!D41</f>
        <v>1.6744493309779908E-3</v>
      </c>
      <c r="G42" s="32">
        <f>+'[3]1997'!E41</f>
        <v>2.5115966961792649E-3</v>
      </c>
      <c r="H42" s="27"/>
      <c r="I42" s="27"/>
      <c r="J42" s="27"/>
      <c r="K42" s="32">
        <f>+'[3]1997'!F41</f>
        <v>0</v>
      </c>
      <c r="L42" s="32">
        <f>+'[3]1997'!G41</f>
        <v>0</v>
      </c>
      <c r="M42" s="32">
        <f>+'[3]1997'!H41</f>
        <v>0</v>
      </c>
      <c r="N42" s="32">
        <f>+'[3]1997'!I41</f>
        <v>0</v>
      </c>
      <c r="O42" s="31"/>
      <c r="P42" s="26">
        <f>+C42+F42*PCG!$C$4+G42*PCG!$C$5+H42+I42+J42</f>
        <v>31.327103095694703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+'[3]1997'!C43</f>
        <v>0</v>
      </c>
      <c r="E44" s="32">
        <v>0</v>
      </c>
      <c r="F44" s="27"/>
      <c r="G44" s="27"/>
      <c r="H44" s="27"/>
      <c r="I44" s="27"/>
      <c r="J44" s="27"/>
      <c r="K44" s="32">
        <f>+'[3]1997'!F43</f>
        <v>0</v>
      </c>
      <c r="L44" s="32">
        <f>+'[3]1997'!G43</f>
        <v>0</v>
      </c>
      <c r="M44" s="32">
        <f>+'[3]1997'!H43</f>
        <v>0</v>
      </c>
      <c r="N44" s="32">
        <f>+'[3]1997'!I43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41.261844000000004</v>
      </c>
      <c r="D45" s="32">
        <f>+'[3]1997'!C44</f>
        <v>41.261844000000004</v>
      </c>
      <c r="E45" s="32">
        <v>0</v>
      </c>
      <c r="F45" s="32">
        <f>+'[3]1997'!D44</f>
        <v>2.3108860000000003E-3</v>
      </c>
      <c r="G45" s="32">
        <f>+'[3]1997'!E44</f>
        <v>1.5925624000000003E-2</v>
      </c>
      <c r="H45" s="27"/>
      <c r="I45" s="27"/>
      <c r="J45" s="27"/>
      <c r="K45" s="32">
        <f>+'[3]1997'!F44</f>
        <v>0.67</v>
      </c>
      <c r="L45" s="32">
        <f>+'[3]1997'!G44</f>
        <v>0.14000000000000001</v>
      </c>
      <c r="M45" s="32">
        <f>+'[3]1997'!H44</f>
        <v>0.06</v>
      </c>
      <c r="N45" s="32">
        <f>+'[3]1997'!I44</f>
        <v>0.23</v>
      </c>
      <c r="O45" s="31"/>
      <c r="P45" s="26">
        <f>+C45+F45*PCG!$C$4+G45*PCG!$C$5+H45+I45+J45</f>
        <v>46.065452102000002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1309.1722470000002</v>
      </c>
      <c r="D46" s="26">
        <f t="shared" ref="D46:N46" si="35">+D48</f>
        <v>1309.1722470000002</v>
      </c>
      <c r="E46" s="26">
        <f t="shared" si="35"/>
        <v>0</v>
      </c>
      <c r="F46" s="26">
        <f t="shared" si="35"/>
        <v>0.1233428</v>
      </c>
      <c r="G46" s="26">
        <f t="shared" si="35"/>
        <v>3.5240799999999996E-2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32</v>
      </c>
      <c r="L46" s="26">
        <f t="shared" si="35"/>
        <v>3.01</v>
      </c>
      <c r="M46" s="26">
        <f t="shared" si="35"/>
        <v>1.1399999999999999</v>
      </c>
      <c r="N46" s="26">
        <f t="shared" si="35"/>
        <v>8.81</v>
      </c>
      <c r="O46" s="31"/>
      <c r="P46" s="26">
        <f t="shared" ref="P46" si="36">+P48</f>
        <v>1322.7575754000002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1309.1722470000002</v>
      </c>
      <c r="D48" s="32">
        <f>+'[3]1997'!C47</f>
        <v>1309.1722470000002</v>
      </c>
      <c r="E48" s="32">
        <v>0</v>
      </c>
      <c r="F48" s="32">
        <f>+'[3]1997'!D47</f>
        <v>0.1233428</v>
      </c>
      <c r="G48" s="32">
        <f>+'[3]1997'!E47</f>
        <v>3.5240799999999996E-2</v>
      </c>
      <c r="H48" s="27"/>
      <c r="I48" s="27"/>
      <c r="J48" s="27"/>
      <c r="K48" s="32">
        <f>+'[3]1997'!F47</f>
        <v>32</v>
      </c>
      <c r="L48" s="32">
        <f>+'[3]1997'!G47</f>
        <v>3.01</v>
      </c>
      <c r="M48" s="32">
        <f>+'[3]1997'!H47</f>
        <v>1.1399999999999999</v>
      </c>
      <c r="N48" s="32">
        <f>+'[3]1997'!I47</f>
        <v>8.81</v>
      </c>
      <c r="O48" s="31"/>
      <c r="P48" s="26">
        <f>+C48+F48*PCG!$C$4+G48*PCG!$C$5+H48+I48+J48</f>
        <v>1322.7575754000002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429.39787162888211</v>
      </c>
      <c r="D49" s="26">
        <f t="shared" ref="D49:N49" si="37">+D50+D51</f>
        <v>429.39787162888211</v>
      </c>
      <c r="E49" s="26">
        <f t="shared" si="37"/>
        <v>0</v>
      </c>
      <c r="F49" s="26">
        <f t="shared" si="37"/>
        <v>0.6315678674354237</v>
      </c>
      <c r="G49" s="26">
        <f t="shared" si="37"/>
        <v>3.6319620440091134E-2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456.01031520591488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+'[3]1997'!F49</f>
        <v>0</v>
      </c>
      <c r="L50" s="32">
        <f>+'[3]1997'!G49</f>
        <v>0</v>
      </c>
      <c r="M50" s="32">
        <f>+'[3]1997'!H49</f>
        <v>0</v>
      </c>
      <c r="N50" s="32">
        <f>+'[3]1997'!I49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429.39787162888211</v>
      </c>
      <c r="D51" s="32">
        <f>+'[3]1997'!C50</f>
        <v>429.39787162888211</v>
      </c>
      <c r="E51" s="32">
        <v>0</v>
      </c>
      <c r="F51" s="32">
        <f>+'[3]1997'!D50</f>
        <v>0.6315678674354237</v>
      </c>
      <c r="G51" s="32">
        <f>+'[3]1997'!E50</f>
        <v>3.6319620440091134E-2</v>
      </c>
      <c r="H51" s="27"/>
      <c r="I51" s="27"/>
      <c r="J51" s="27"/>
      <c r="K51" s="32">
        <f>+'[3]1997'!F50</f>
        <v>0</v>
      </c>
      <c r="L51" s="32">
        <f>+'[3]1997'!G50</f>
        <v>0</v>
      </c>
      <c r="M51" s="32">
        <f>+'[3]1997'!H50</f>
        <v>0</v>
      </c>
      <c r="N51" s="32">
        <f>+'[3]1997'!I50</f>
        <v>0</v>
      </c>
      <c r="O51" s="31"/>
      <c r="P51" s="26">
        <f>+C51+F51*PCG!$C$4+G51*PCG!$C$5+H51+I51+J51</f>
        <v>456.01031520591488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5175.0436227723239</v>
      </c>
      <c r="D52" s="26">
        <f t="shared" ref="D52:N52" si="39">+D53+D54+D55</f>
        <v>5175.0436227723239</v>
      </c>
      <c r="E52" s="26">
        <f t="shared" si="39"/>
        <v>0</v>
      </c>
      <c r="F52" s="26">
        <f t="shared" si="39"/>
        <v>33.562854818410855</v>
      </c>
      <c r="G52" s="26">
        <f t="shared" si="39"/>
        <v>0.45655078310465136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14.799999999999999</v>
      </c>
      <c r="L52" s="26">
        <f t="shared" si="39"/>
        <v>438.69</v>
      </c>
      <c r="M52" s="26">
        <f t="shared" si="39"/>
        <v>65.460000000000008</v>
      </c>
      <c r="N52" s="26">
        <f t="shared" si="39"/>
        <v>39.299999999999997</v>
      </c>
      <c r="O52" s="31"/>
      <c r="P52" s="26">
        <f t="shared" ref="P52" si="40">+P53+P54+P55</f>
        <v>6150.1671265977802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923.02750800000001</v>
      </c>
      <c r="D53" s="32">
        <f>+'[3]1997'!C52</f>
        <v>923.02750800000001</v>
      </c>
      <c r="E53" s="32">
        <v>0</v>
      </c>
      <c r="F53" s="32">
        <f>+'[3]1997'!D52</f>
        <v>9.9850800000000017E-2</v>
      </c>
      <c r="G53" s="32">
        <f>+'[3]1997'!E52</f>
        <v>5.0548759999999998E-3</v>
      </c>
      <c r="H53" s="27"/>
      <c r="I53" s="27"/>
      <c r="J53" s="27"/>
      <c r="K53" s="32">
        <f>+'[3]1997'!F52</f>
        <v>3.55</v>
      </c>
      <c r="L53" s="32">
        <f>+'[3]1997'!G52</f>
        <v>1.56</v>
      </c>
      <c r="M53" s="32">
        <f>+'[3]1997'!H52</f>
        <v>0.31</v>
      </c>
      <c r="N53" s="32">
        <f>+'[3]1997'!I52</f>
        <v>9.6</v>
      </c>
      <c r="O53" s="31"/>
      <c r="P53" s="26">
        <f>+C53+F53*PCG!$C$4+G53*PCG!$C$5+H53+I53+J53</f>
        <v>927.03013104800004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3290.7194570000001</v>
      </c>
      <c r="D54" s="32">
        <f>+'[3]1997'!C53</f>
        <v>3290.7194570000001</v>
      </c>
      <c r="E54" s="32">
        <v>0</v>
      </c>
      <c r="F54" s="32">
        <f>+'[3]1997'!D53</f>
        <v>32.672268199999998</v>
      </c>
      <c r="G54" s="32">
        <f>+'[3]1997'!E53</f>
        <v>0.44218386799999998</v>
      </c>
      <c r="H54" s="27"/>
      <c r="I54" s="27"/>
      <c r="J54" s="27"/>
      <c r="K54" s="32">
        <f>+'[3]1997'!F53</f>
        <v>8.0299999999999994</v>
      </c>
      <c r="L54" s="32">
        <f>+'[3]1997'!G53</f>
        <v>434.12</v>
      </c>
      <c r="M54" s="32">
        <f>+'[3]1997'!H53</f>
        <v>64.760000000000005</v>
      </c>
      <c r="N54" s="32">
        <f>+'[3]1997'!I53</f>
        <v>16.7</v>
      </c>
      <c r="O54" s="31"/>
      <c r="P54" s="26">
        <f>+C54+F54*PCG!$C$4+G54*PCG!$C$5+H54+I54+J54</f>
        <v>4239.2969546639997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961.29665777232356</v>
      </c>
      <c r="D55" s="26">
        <f t="shared" ref="D55:N55" si="43">+D56+D57+D58</f>
        <v>961.29665777232356</v>
      </c>
      <c r="E55" s="26">
        <f t="shared" si="43"/>
        <v>0</v>
      </c>
      <c r="F55" s="26">
        <f t="shared" si="43"/>
        <v>0.79073581841085616</v>
      </c>
      <c r="G55" s="26">
        <f t="shared" si="43"/>
        <v>9.3120391046513668E-3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3.22</v>
      </c>
      <c r="L55" s="26">
        <f t="shared" si="43"/>
        <v>3.01</v>
      </c>
      <c r="M55" s="26">
        <f t="shared" si="43"/>
        <v>0.39</v>
      </c>
      <c r="N55" s="26">
        <f t="shared" si="43"/>
        <v>13</v>
      </c>
      <c r="O55" s="31"/>
      <c r="P55" s="26">
        <f t="shared" ref="P55" si="44">+P56+P57+P58</f>
        <v>983.84004088578104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+'[3]1997'!F55</f>
        <v>0</v>
      </c>
      <c r="L56" s="32">
        <f>+'[3]1997'!G55</f>
        <v>0</v>
      </c>
      <c r="M56" s="32">
        <f>+'[3]1997'!H55</f>
        <v>0</v>
      </c>
      <c r="N56" s="32">
        <f>+'[3]1997'!I55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37.246903772323577</v>
      </c>
      <c r="D57" s="34">
        <f>+'[3]1997'!C56</f>
        <v>37.246903772323577</v>
      </c>
      <c r="E57" s="34">
        <v>0</v>
      </c>
      <c r="F57" s="34">
        <f>+'[3]1997'!D56</f>
        <v>5.1990184108561197E-3</v>
      </c>
      <c r="G57" s="34">
        <f>+'[3]1997'!E56</f>
        <v>3.119411046513672E-4</v>
      </c>
      <c r="H57" s="27"/>
      <c r="I57" s="27"/>
      <c r="J57" s="27"/>
      <c r="K57" s="32">
        <f>+'[3]1997'!F56</f>
        <v>0</v>
      </c>
      <c r="L57" s="32">
        <f>+'[3]1997'!G56</f>
        <v>0</v>
      </c>
      <c r="M57" s="32">
        <f>+'[3]1997'!H56</f>
        <v>0</v>
      </c>
      <c r="N57" s="32">
        <f>+'[3]1997'!I56</f>
        <v>0</v>
      </c>
      <c r="O57" s="31"/>
      <c r="P57" s="26">
        <f>+C57+F57*PCG!$C$4+G57*PCG!$C$5+H57+I57+J57</f>
        <v>37.469837681781087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924.04975400000001</v>
      </c>
      <c r="D58" s="34">
        <f>+'[3]1997'!C57</f>
        <v>924.04975400000001</v>
      </c>
      <c r="E58" s="34">
        <v>0</v>
      </c>
      <c r="F58" s="34">
        <f>+'[3]1997'!D57</f>
        <v>0.78553680000000004</v>
      </c>
      <c r="G58" s="34">
        <f>+'[3]1997'!E57</f>
        <v>9.0000979999999998E-3</v>
      </c>
      <c r="H58" s="27"/>
      <c r="I58" s="27"/>
      <c r="J58" s="27"/>
      <c r="K58" s="32">
        <f>+'[3]1997'!F57</f>
        <v>3.22</v>
      </c>
      <c r="L58" s="32">
        <f>+'[3]1997'!G57</f>
        <v>3.01</v>
      </c>
      <c r="M58" s="32">
        <f>+'[3]1997'!H57</f>
        <v>0.39</v>
      </c>
      <c r="N58" s="32">
        <f>+'[3]1997'!I57</f>
        <v>13</v>
      </c>
      <c r="O58" s="31"/>
      <c r="P58" s="26">
        <f>+C58+F58*PCG!$C$4+G58*PCG!$C$5+H58+I58+J58</f>
        <v>946.37020320399995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+'[3]1997'!F59</f>
        <v>0</v>
      </c>
      <c r="L60" s="32">
        <f>+'[3]1997'!G59</f>
        <v>0</v>
      </c>
      <c r="M60" s="32">
        <f>+'[3]1997'!H59</f>
        <v>0</v>
      </c>
      <c r="N60" s="32">
        <f>+'[3]1997'!I59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+'[3]1997'!F61</f>
        <v>0</v>
      </c>
      <c r="L62" s="32">
        <f>+'[3]1997'!G61</f>
        <v>0</v>
      </c>
      <c r="M62" s="32">
        <f>+'[3]1997'!H61</f>
        <v>0</v>
      </c>
      <c r="N62" s="32">
        <f>+'[3]1997'!I61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+'[3]1997'!F62</f>
        <v>0</v>
      </c>
      <c r="L63" s="32">
        <f>+'[3]1997'!G62</f>
        <v>0</v>
      </c>
      <c r="M63" s="32">
        <f>+'[3]1997'!H62</f>
        <v>0</v>
      </c>
      <c r="N63" s="32">
        <f>+'[3]1997'!I62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+'[3]1997'!F63</f>
        <v>0</v>
      </c>
      <c r="L64" s="32">
        <f>+'[3]1997'!G63</f>
        <v>0</v>
      </c>
      <c r="M64" s="32">
        <f>+'[3]1997'!H63</f>
        <v>0</v>
      </c>
      <c r="N64" s="32">
        <f>+'[3]1997'!I63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1.1893117028</v>
      </c>
      <c r="D66" s="26">
        <f t="shared" ref="D66:N66" si="51">+D67+D79+D100</f>
        <v>1.1893117028</v>
      </c>
      <c r="E66" s="26">
        <f t="shared" si="51"/>
        <v>0</v>
      </c>
      <c r="F66" s="26">
        <f t="shared" si="51"/>
        <v>49.488049988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3.12</v>
      </c>
      <c r="L66" s="26">
        <f t="shared" si="51"/>
        <v>29.099999999999998</v>
      </c>
      <c r="M66" s="26">
        <f t="shared" si="51"/>
        <v>5.3100000000000005</v>
      </c>
      <c r="N66" s="26">
        <f t="shared" si="51"/>
        <v>0</v>
      </c>
      <c r="O66" s="31"/>
      <c r="P66" s="26">
        <f t="shared" ref="P66" si="52">+P67+P79+P100</f>
        <v>1238.3905614027999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4.4580627499999999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0.8600000000000001</v>
      </c>
      <c r="N67" s="26">
        <f t="shared" si="55"/>
        <v>0</v>
      </c>
      <c r="O67" s="31"/>
      <c r="P67" s="26">
        <f t="shared" si="55"/>
        <v>111.45156875000002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4.4580627499999999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0.8600000000000001</v>
      </c>
      <c r="N68" s="26">
        <f t="shared" si="65"/>
        <v>0</v>
      </c>
      <c r="O68" s="31"/>
      <c r="P68" s="26">
        <f t="shared" ref="P68" si="66">+P69+P74</f>
        <v>111.45156875000002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3.4456994500000002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0.4</v>
      </c>
      <c r="N69" s="26">
        <f t="shared" si="67"/>
        <v>0</v>
      </c>
      <c r="O69" s="31"/>
      <c r="P69" s="26">
        <f t="shared" ref="P69" si="68">+P70+P71+P72+P73</f>
        <v>86.142486250000019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+'[3]1997'!C69</f>
        <v>0</v>
      </c>
      <c r="E70" s="32">
        <v>0</v>
      </c>
      <c r="F70" s="32">
        <f>+'[3]1997'!D69</f>
        <v>3.0254922000000004</v>
      </c>
      <c r="G70" s="27"/>
      <c r="H70" s="27"/>
      <c r="I70" s="27"/>
      <c r="J70" s="27"/>
      <c r="K70" s="27"/>
      <c r="L70" s="27"/>
      <c r="M70" s="32">
        <f>+'[3]1997'!H69</f>
        <v>0.2</v>
      </c>
      <c r="N70" s="27"/>
      <c r="O70" s="31"/>
      <c r="P70" s="26">
        <f>+C70+F70*PCG!$C$4+G70*PCG!$C$5+H70+I70+J70</f>
        <v>75.637305000000012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+'[3]1997'!C70</f>
        <v>0</v>
      </c>
      <c r="E71" s="32">
        <v>0</v>
      </c>
      <c r="F71" s="32">
        <f>+'[3]1997'!D70</f>
        <v>0.42020725000000003</v>
      </c>
      <c r="G71" s="27"/>
      <c r="H71" s="27"/>
      <c r="I71" s="27"/>
      <c r="J71" s="27"/>
      <c r="K71" s="27"/>
      <c r="L71" s="27"/>
      <c r="M71" s="32">
        <f>+'[3]1997'!H70</f>
        <v>0.2</v>
      </c>
      <c r="N71" s="27"/>
      <c r="O71" s="31"/>
      <c r="P71" s="26">
        <f>+C71+F71*PCG!$C$4+G71*PCG!$C$5+H71+I71+J71</f>
        <v>10.505181250000001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+'[3]1997'!H71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+'[3]1997'!C72</f>
        <v>0</v>
      </c>
      <c r="E73" s="32">
        <v>0</v>
      </c>
      <c r="F73" s="32">
        <f>+'[3]1997'!D72</f>
        <v>0</v>
      </c>
      <c r="G73" s="27"/>
      <c r="H73" s="27"/>
      <c r="I73" s="27"/>
      <c r="J73" s="27"/>
      <c r="K73" s="27"/>
      <c r="L73" s="27"/>
      <c r="M73" s="32">
        <f>+'[3]1997'!H72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1.0123633000000001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0.46</v>
      </c>
      <c r="N74" s="26">
        <f t="shared" si="69"/>
        <v>0</v>
      </c>
      <c r="O74" s="31"/>
      <c r="P74" s="26">
        <f t="shared" ref="P74" si="70">+P75+P76</f>
        <v>25.309082499999999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+'[3]1997'!C74</f>
        <v>0</v>
      </c>
      <c r="E75" s="32">
        <v>0</v>
      </c>
      <c r="F75" s="32">
        <f>+'[3]1997'!D74</f>
        <v>0.93448920000000002</v>
      </c>
      <c r="G75" s="27"/>
      <c r="H75" s="27"/>
      <c r="I75" s="27"/>
      <c r="J75" s="27"/>
      <c r="K75" s="27"/>
      <c r="L75" s="27"/>
      <c r="M75" s="32">
        <f>+'[3]1997'!H74</f>
        <v>0.23</v>
      </c>
      <c r="N75" s="27"/>
      <c r="O75" s="31"/>
      <c r="P75" s="26">
        <f>+C75+F75*PCG!$C$4+G75*PCG!$C$5+H75+I75+J75</f>
        <v>23.36223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+'[3]1997'!C75</f>
        <v>0</v>
      </c>
      <c r="E76" s="32">
        <v>0</v>
      </c>
      <c r="F76" s="32">
        <f>+'[3]1997'!D75</f>
        <v>7.7874100000000002E-2</v>
      </c>
      <c r="G76" s="27"/>
      <c r="H76" s="27"/>
      <c r="I76" s="27"/>
      <c r="J76" s="27"/>
      <c r="K76" s="27"/>
      <c r="L76" s="27"/>
      <c r="M76" s="32">
        <f>+'[3]1997'!H75</f>
        <v>0.23</v>
      </c>
      <c r="N76" s="27"/>
      <c r="O76" s="31"/>
      <c r="P76" s="26">
        <f>+C76+F76*PCG!$C$4+G76*PCG!$C$5+H76+I76+J76</f>
        <v>1.9468525000000001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+'[3]1997'!F76</f>
        <v>0</v>
      </c>
      <c r="L77" s="32">
        <f>+'[3]1997'!G76</f>
        <v>0</v>
      </c>
      <c r="M77" s="32">
        <f>+'[3]1997'!H76</f>
        <v>0</v>
      </c>
      <c r="N77" s="32">
        <f>+'[3]1997'!I76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+'[3]1997'!F77</f>
        <v>0</v>
      </c>
      <c r="L78" s="32">
        <f>+'[3]1997'!G77</f>
        <v>0</v>
      </c>
      <c r="M78" s="32">
        <f>+'[3]1997'!H77</f>
        <v>0</v>
      </c>
      <c r="N78" s="32">
        <f>+'[3]1997'!I77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1.1893117028</v>
      </c>
      <c r="D79" s="26">
        <f t="shared" ref="D79:N79" si="71">+D80+D90</f>
        <v>1.1893117028</v>
      </c>
      <c r="E79" s="26">
        <f t="shared" si="71"/>
        <v>0</v>
      </c>
      <c r="F79" s="26">
        <f t="shared" si="71"/>
        <v>45.029987237999997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3.12</v>
      </c>
      <c r="L79" s="26">
        <f t="shared" si="71"/>
        <v>29.099999999999998</v>
      </c>
      <c r="M79" s="26">
        <f t="shared" si="71"/>
        <v>4.45</v>
      </c>
      <c r="N79" s="26">
        <f t="shared" si="71"/>
        <v>0</v>
      </c>
      <c r="O79" s="31"/>
      <c r="P79" s="26">
        <f t="shared" ref="P79" si="72">+P80+P90</f>
        <v>1126.9389926527999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0.66009714659999996</v>
      </c>
      <c r="D80" s="26">
        <f t="shared" ref="D80:N80" si="75">+D81+D82+D83</f>
        <v>0.66009714659999996</v>
      </c>
      <c r="E80" s="26">
        <f t="shared" si="75"/>
        <v>0</v>
      </c>
      <c r="F80" s="26">
        <f t="shared" si="75"/>
        <v>10.089799147999997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0.89</v>
      </c>
      <c r="L80" s="26">
        <f t="shared" si="75"/>
        <v>2.38</v>
      </c>
      <c r="M80" s="26">
        <f t="shared" si="75"/>
        <v>4.01</v>
      </c>
      <c r="N80" s="26">
        <f t="shared" si="75"/>
        <v>0</v>
      </c>
      <c r="O80" s="31"/>
      <c r="P80" s="26">
        <f t="shared" ref="P80" si="76">+P81+P82+P83</f>
        <v>252.90507584659997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7.0950000000000006E-4</v>
      </c>
      <c r="D81" s="32">
        <f>+'[3]1997'!C80</f>
        <v>7.0950000000000006E-4</v>
      </c>
      <c r="E81" s="32">
        <v>0</v>
      </c>
      <c r="F81" s="32">
        <f>+'[3]1997'!D80</f>
        <v>3.4155000000000001E-3</v>
      </c>
      <c r="G81" s="27"/>
      <c r="H81" s="27"/>
      <c r="I81" s="27"/>
      <c r="J81" s="27"/>
      <c r="K81" s="32">
        <f>+'[3]1997'!F80</f>
        <v>0</v>
      </c>
      <c r="L81" s="32">
        <f>+'[3]1997'!G80</f>
        <v>0.02</v>
      </c>
      <c r="M81" s="32">
        <f>+'[3]1997'!H80</f>
        <v>0</v>
      </c>
      <c r="N81" s="32">
        <f>+'[3]1997'!I80</f>
        <v>0</v>
      </c>
      <c r="O81" s="31"/>
      <c r="P81" s="26">
        <f>+C81+F81*PCG!$C$4+G81*PCG!$C$5+H81+I81+J81</f>
        <v>8.6097000000000007E-2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+'[3]1997'!F81</f>
        <v>0</v>
      </c>
      <c r="L82" s="32">
        <f>+'[3]1997'!G81</f>
        <v>0</v>
      </c>
      <c r="M82" s="32">
        <f>+'[3]1997'!H81</f>
        <v>0</v>
      </c>
      <c r="N82" s="32">
        <f>+'[3]1997'!I81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0.65938764659999993</v>
      </c>
      <c r="D83" s="26">
        <f t="shared" ref="D83:N83" si="77">+D84+D85+D86+D87+D88+D89</f>
        <v>0.65938764659999993</v>
      </c>
      <c r="E83" s="26">
        <f t="shared" si="77"/>
        <v>0</v>
      </c>
      <c r="F83" s="26">
        <f t="shared" si="77"/>
        <v>10.086383647999998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0.89</v>
      </c>
      <c r="L83" s="26">
        <f t="shared" si="77"/>
        <v>2.36</v>
      </c>
      <c r="M83" s="26">
        <f t="shared" si="77"/>
        <v>4.01</v>
      </c>
      <c r="N83" s="26">
        <f t="shared" si="77"/>
        <v>0</v>
      </c>
      <c r="O83" s="31"/>
      <c r="P83" s="26">
        <f t="shared" ref="P83" si="78">+P84+P85+P86+P87+P88+P89</f>
        <v>252.81897884659998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+'[3]1997'!F83</f>
        <v>0</v>
      </c>
      <c r="L84" s="32">
        <f>+'[3]1997'!G83</f>
        <v>0</v>
      </c>
      <c r="M84" s="32">
        <f>+'[3]1997'!H83</f>
        <v>0</v>
      </c>
      <c r="N84" s="32">
        <f>+'[3]1997'!I83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0.65455999999999992</v>
      </c>
      <c r="D85" s="32">
        <f>+'[3]1997'!C84</f>
        <v>0.65455999999999992</v>
      </c>
      <c r="E85" s="32">
        <v>0</v>
      </c>
      <c r="F85" s="32">
        <f>+'[3]1997'!D84</f>
        <v>9.8183999999999987</v>
      </c>
      <c r="G85" s="32">
        <f>+'[3]1997'!E84</f>
        <v>0</v>
      </c>
      <c r="H85" s="27"/>
      <c r="I85" s="27"/>
      <c r="J85" s="27"/>
      <c r="K85" s="32">
        <f>+'[3]1997'!F84</f>
        <v>0</v>
      </c>
      <c r="L85" s="32">
        <f>+'[3]1997'!G84</f>
        <v>0</v>
      </c>
      <c r="M85" s="32">
        <f>+'[3]1997'!H84</f>
        <v>7.0000000000000007E-2</v>
      </c>
      <c r="N85" s="32">
        <f>+'[3]1997'!I84</f>
        <v>0</v>
      </c>
      <c r="O85" s="31"/>
      <c r="P85" s="26">
        <f>+C85+F85*PCG!$C$4+G85*PCG!$C$5+H85+I85+J85</f>
        <v>246.11455999999998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4.8276465999999999E-3</v>
      </c>
      <c r="D86" s="32">
        <f>+'[3]1997'!C85</f>
        <v>4.8276465999999999E-3</v>
      </c>
      <c r="E86" s="32">
        <v>0</v>
      </c>
      <c r="F86" s="32">
        <f>+'[3]1997'!D85</f>
        <v>5.3202635999999998E-2</v>
      </c>
      <c r="G86" s="32">
        <f>+'[3]1997'!E85</f>
        <v>0</v>
      </c>
      <c r="H86" s="27"/>
      <c r="I86" s="27"/>
      <c r="J86" s="27"/>
      <c r="K86" s="32">
        <f>+'[3]1997'!F85</f>
        <v>0</v>
      </c>
      <c r="L86" s="32">
        <f>+'[3]1997'!G85</f>
        <v>0</v>
      </c>
      <c r="M86" s="32">
        <f>+'[3]1997'!H85</f>
        <v>1.97</v>
      </c>
      <c r="N86" s="32">
        <f>+'[3]1997'!I85</f>
        <v>0</v>
      </c>
      <c r="O86" s="31"/>
      <c r="P86" s="26">
        <f>+C86+F86*PCG!$C$4+G86*PCG!$C$5+H86+I86+J86</f>
        <v>1.3348935465999998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+'[3]1997'!C86</f>
        <v>0</v>
      </c>
      <c r="E87" s="32">
        <v>0</v>
      </c>
      <c r="F87" s="32">
        <f>+'[3]1997'!D86</f>
        <v>0.21478101200000002</v>
      </c>
      <c r="G87" s="27"/>
      <c r="H87" s="27"/>
      <c r="I87" s="27"/>
      <c r="J87" s="27"/>
      <c r="K87" s="32">
        <f>+'[3]1997'!F86</f>
        <v>0.89</v>
      </c>
      <c r="L87" s="32">
        <f>+'[3]1997'!G86</f>
        <v>2.36</v>
      </c>
      <c r="M87" s="32">
        <f>+'[3]1997'!H86</f>
        <v>1.97</v>
      </c>
      <c r="N87" s="32">
        <f>+'[3]1997'!I86</f>
        <v>0</v>
      </c>
      <c r="O87" s="31"/>
      <c r="P87" s="26">
        <f>+C87+F87*PCG!$C$4+G87*PCG!$C$5+H87+I87+J87</f>
        <v>5.3695253000000003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+'[3]1997'!H87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0.52921455620000002</v>
      </c>
      <c r="D90" s="26">
        <f t="shared" ref="D90:N90" si="79">+D91+D92+D93</f>
        <v>0.52921455620000002</v>
      </c>
      <c r="E90" s="26">
        <f t="shared" si="79"/>
        <v>0</v>
      </c>
      <c r="F90" s="26">
        <f t="shared" si="79"/>
        <v>34.940188089999999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2.23</v>
      </c>
      <c r="L90" s="26">
        <f t="shared" si="79"/>
        <v>26.72</v>
      </c>
      <c r="M90" s="26">
        <f t="shared" si="79"/>
        <v>0.44</v>
      </c>
      <c r="N90" s="26">
        <f t="shared" si="79"/>
        <v>0</v>
      </c>
      <c r="O90" s="31"/>
      <c r="P90" s="26">
        <f t="shared" ref="P90" si="80">+P91+P92+P93</f>
        <v>874.03391680619995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1.1580400000000001E-2</v>
      </c>
      <c r="D91" s="32">
        <f>+'[3]1997'!C90</f>
        <v>1.1580400000000001E-2</v>
      </c>
      <c r="E91" s="32">
        <v>0</v>
      </c>
      <c r="F91" s="32">
        <f>+'[3]1997'!D90</f>
        <v>0.87298399999999998</v>
      </c>
      <c r="G91" s="27"/>
      <c r="H91" s="27"/>
      <c r="I91" s="27"/>
      <c r="J91" s="27"/>
      <c r="K91" s="32">
        <f>+'[3]1997'!F90</f>
        <v>2.23</v>
      </c>
      <c r="L91" s="32">
        <f>+'[3]1997'!G90</f>
        <v>26.72</v>
      </c>
      <c r="M91" s="32">
        <f>+'[3]1997'!H90</f>
        <v>0.22</v>
      </c>
      <c r="N91" s="32">
        <f>+'[3]1997'!I90</f>
        <v>0</v>
      </c>
      <c r="O91" s="31"/>
      <c r="P91" s="26">
        <f>+C91+F91*PCG!$C$4+G91*PCG!$C$5+H91+I91+J91</f>
        <v>21.8361804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+'[3]1997'!F91</f>
        <v>0</v>
      </c>
      <c r="L92" s="32">
        <f>+'[3]1997'!G91</f>
        <v>0</v>
      </c>
      <c r="M92" s="32">
        <f>+'[3]1997'!H91</f>
        <v>0</v>
      </c>
      <c r="N92" s="32">
        <f>+'[3]1997'!I91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0.51763415619999997</v>
      </c>
      <c r="D93" s="26">
        <f t="shared" ref="D93:N93" si="81">+D94+D95+D96+D97+D98+D99</f>
        <v>0.51763415619999997</v>
      </c>
      <c r="E93" s="26">
        <f t="shared" si="81"/>
        <v>0</v>
      </c>
      <c r="F93" s="26">
        <f t="shared" si="81"/>
        <v>34.067204089999997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0.22</v>
      </c>
      <c r="N93" s="26">
        <f t="shared" si="81"/>
        <v>0</v>
      </c>
      <c r="O93" s="31"/>
      <c r="P93" s="26">
        <f t="shared" ref="P93" si="82">+P94+P95+P96+P97+P98+P99</f>
        <v>852.19773640619997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+'[3]1997'!F93</f>
        <v>0</v>
      </c>
      <c r="L94" s="32">
        <f>+'[3]1997'!G93</f>
        <v>0</v>
      </c>
      <c r="M94" s="32">
        <f>+'[3]1997'!H93</f>
        <v>0</v>
      </c>
      <c r="N94" s="32">
        <f>+'[3]1997'!I93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0.21601899999999999</v>
      </c>
      <c r="D95" s="32">
        <f>+'[3]1997'!C94</f>
        <v>0.21601899999999999</v>
      </c>
      <c r="E95" s="32">
        <v>0</v>
      </c>
      <c r="F95" s="32">
        <f>+'[3]1997'!D94</f>
        <v>27.147129999999997</v>
      </c>
      <c r="G95" s="27"/>
      <c r="H95" s="27"/>
      <c r="I95" s="27"/>
      <c r="J95" s="27"/>
      <c r="K95" s="32">
        <f>+'[3]1997'!F94</f>
        <v>0</v>
      </c>
      <c r="L95" s="32">
        <f>+'[3]1997'!G94</f>
        <v>0</v>
      </c>
      <c r="M95" s="32">
        <f>+'[3]1997'!H94</f>
        <v>0.22</v>
      </c>
      <c r="N95" s="32">
        <f>+'[3]1997'!I94</f>
        <v>0</v>
      </c>
      <c r="O95" s="31"/>
      <c r="P95" s="26">
        <f>+C95+F95*PCG!$C$4+G95*PCG!$C$5+H95+I95+J95</f>
        <v>678.89426899999989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5.1584600000000001E-2</v>
      </c>
      <c r="D96" s="32">
        <f>+'[3]1997'!C95</f>
        <v>5.1584600000000001E-2</v>
      </c>
      <c r="E96" s="32">
        <v>0</v>
      </c>
      <c r="F96" s="32">
        <f>+'[3]1997'!D95</f>
        <v>0.64480749999999998</v>
      </c>
      <c r="G96" s="27"/>
      <c r="H96" s="27"/>
      <c r="I96" s="27"/>
      <c r="J96" s="27"/>
      <c r="K96" s="32">
        <f>+'[3]1997'!F95</f>
        <v>0</v>
      </c>
      <c r="L96" s="32">
        <f>+'[3]1997'!G95</f>
        <v>0</v>
      </c>
      <c r="M96" s="32">
        <f>+'[3]1997'!H95</f>
        <v>0</v>
      </c>
      <c r="N96" s="32">
        <f>+'[3]1997'!I95</f>
        <v>0</v>
      </c>
      <c r="O96" s="31"/>
      <c r="P96" s="26">
        <f>+C96+F96*PCG!$C$4+G96*PCG!$C$5+H96+I96+J96</f>
        <v>16.171772100000002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3.7140912000000002E-3</v>
      </c>
      <c r="D97" s="32">
        <f>+'[3]1997'!C96</f>
        <v>3.7140912000000002E-3</v>
      </c>
      <c r="E97" s="32">
        <v>0</v>
      </c>
      <c r="F97" s="32">
        <f>+'[3]1997'!D96</f>
        <v>1.63265259</v>
      </c>
      <c r="G97" s="27"/>
      <c r="H97" s="27"/>
      <c r="I97" s="27"/>
      <c r="J97" s="27"/>
      <c r="K97" s="32">
        <f>+'[3]1997'!F96</f>
        <v>0</v>
      </c>
      <c r="L97" s="32">
        <f>+'[3]1997'!G96</f>
        <v>0</v>
      </c>
      <c r="M97" s="32">
        <f>+'[3]1997'!H96</f>
        <v>0</v>
      </c>
      <c r="N97" s="32">
        <f>+'[3]1997'!I96</f>
        <v>0</v>
      </c>
      <c r="O97" s="31"/>
      <c r="P97" s="26">
        <f>+C97+F97*PCG!$C$4+G97*PCG!$C$5+H97+I97+J97</f>
        <v>40.820028841199999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0.24631646500000001</v>
      </c>
      <c r="D98" s="32">
        <f>+'[3]1997'!C97</f>
        <v>0.24631646500000001</v>
      </c>
      <c r="E98" s="32">
        <v>0</v>
      </c>
      <c r="F98" s="32">
        <f>+'[3]1997'!D97</f>
        <v>4.642614</v>
      </c>
      <c r="G98" s="27"/>
      <c r="H98" s="27"/>
      <c r="I98" s="27"/>
      <c r="J98" s="27"/>
      <c r="K98" s="32">
        <f>+'[3]1997'!F97</f>
        <v>0</v>
      </c>
      <c r="L98" s="32">
        <f>+'[3]1997'!G97</f>
        <v>0</v>
      </c>
      <c r="M98" s="32">
        <f>+'[3]1997'!H97</f>
        <v>0</v>
      </c>
      <c r="N98" s="32">
        <f>+'[3]1997'!I97</f>
        <v>0</v>
      </c>
      <c r="O98" s="31"/>
      <c r="P98" s="26">
        <f>+C98+F98*PCG!$C$4+G98*PCG!$C$5+H98+I98+J98</f>
        <v>116.311666465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+'[3]1997'!F98</f>
        <v>0</v>
      </c>
      <c r="L99" s="32">
        <f>+'[3]1997'!G98</f>
        <v>0</v>
      </c>
      <c r="M99" s="32">
        <f>+'[3]1997'!H98</f>
        <v>0</v>
      </c>
      <c r="N99" s="32">
        <f>+'[3]1997'!I98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+'[3]1997'!F99</f>
        <v>0</v>
      </c>
      <c r="L100" s="32">
        <f>+'[3]1997'!G99</f>
        <v>0</v>
      </c>
      <c r="M100" s="32">
        <f>+'[3]1997'!H99</f>
        <v>0</v>
      </c>
      <c r="N100" s="32">
        <f>+'[3]1997'!I99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+'[3]1997'!C102</f>
        <v>0</v>
      </c>
      <c r="E103" s="32">
        <v>0</v>
      </c>
      <c r="F103" s="27"/>
      <c r="G103" s="27"/>
      <c r="H103" s="27"/>
      <c r="I103" s="27"/>
      <c r="J103" s="27"/>
      <c r="K103" s="32">
        <f>+'[3]1997'!F102</f>
        <v>0</v>
      </c>
      <c r="L103" s="32">
        <f>+'[3]1997'!G102</f>
        <v>0</v>
      </c>
      <c r="M103" s="32">
        <f>+'[3]1997'!H102</f>
        <v>0</v>
      </c>
      <c r="N103" s="32">
        <f>+'[3]1997'!I102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+'[3]1997'!C103</f>
        <v>0</v>
      </c>
      <c r="E104" s="32">
        <v>0</v>
      </c>
      <c r="F104" s="27"/>
      <c r="G104" s="27"/>
      <c r="H104" s="27"/>
      <c r="I104" s="27"/>
      <c r="J104" s="27"/>
      <c r="K104" s="32">
        <f>+'[3]1997'!F103</f>
        <v>0</v>
      </c>
      <c r="L104" s="32">
        <f>+'[3]1997'!G103</f>
        <v>0</v>
      </c>
      <c r="M104" s="32">
        <f>+'[3]1997'!H103</f>
        <v>0</v>
      </c>
      <c r="N104" s="32">
        <f>+'[3]1997'!I103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+'[3]1997'!C104</f>
        <v>0</v>
      </c>
      <c r="E105" s="32">
        <v>0</v>
      </c>
      <c r="F105" s="27"/>
      <c r="G105" s="27"/>
      <c r="H105" s="27"/>
      <c r="I105" s="27"/>
      <c r="J105" s="27"/>
      <c r="K105" s="32">
        <f>+'[3]1997'!F104</f>
        <v>0</v>
      </c>
      <c r="L105" s="32">
        <f>+'[3]1997'!G104</f>
        <v>0</v>
      </c>
      <c r="M105" s="32">
        <f>+'[3]1997'!H104</f>
        <v>0</v>
      </c>
      <c r="N105" s="32">
        <f>+'[3]1997'!I104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+'[3]1997'!C106</f>
        <v>0</v>
      </c>
      <c r="E107" s="32">
        <v>0</v>
      </c>
      <c r="F107" s="27"/>
      <c r="G107" s="27"/>
      <c r="H107" s="27"/>
      <c r="I107" s="27"/>
      <c r="J107" s="27"/>
      <c r="K107" s="32">
        <f>+'[3]1997'!F106</f>
        <v>0</v>
      </c>
      <c r="L107" s="32">
        <f>+'[3]1997'!G106</f>
        <v>0</v>
      </c>
      <c r="M107" s="32">
        <f>+'[3]1997'!H106</f>
        <v>0</v>
      </c>
      <c r="N107" s="32">
        <f>+'[3]1997'!I106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+'[3]1997'!C107</f>
        <v>0</v>
      </c>
      <c r="E108" s="32">
        <v>0</v>
      </c>
      <c r="F108" s="27"/>
      <c r="G108" s="27"/>
      <c r="H108" s="27"/>
      <c r="I108" s="27"/>
      <c r="J108" s="27"/>
      <c r="K108" s="32">
        <f>+'[3]1997'!F107</f>
        <v>0</v>
      </c>
      <c r="L108" s="32">
        <f>+'[3]1997'!G107</f>
        <v>0</v>
      </c>
      <c r="M108" s="32">
        <f>+'[3]1997'!H107</f>
        <v>0</v>
      </c>
      <c r="N108" s="32">
        <f>+'[3]1997'!I107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+'[3]1997'!C108</f>
        <v>0</v>
      </c>
      <c r="E109" s="32">
        <v>0</v>
      </c>
      <c r="F109" s="27"/>
      <c r="G109" s="27"/>
      <c r="H109" s="27"/>
      <c r="I109" s="27"/>
      <c r="J109" s="27"/>
      <c r="K109" s="32">
        <f>+'[3]1997'!F108</f>
        <v>0</v>
      </c>
      <c r="L109" s="32">
        <f>+'[3]1997'!G108</f>
        <v>0</v>
      </c>
      <c r="M109" s="32">
        <f>+'[3]1997'!H108</f>
        <v>0</v>
      </c>
      <c r="N109" s="32">
        <f>+'[3]1997'!I108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1941.199748</v>
      </c>
      <c r="D112" s="26">
        <f>+D113+D114</f>
        <v>1941.199748</v>
      </c>
      <c r="E112" s="26">
        <f t="shared" ref="E112:N112" si="95">+E113+E114</f>
        <v>0</v>
      </c>
      <c r="F112" s="26">
        <f t="shared" si="95"/>
        <v>0.114114645</v>
      </c>
      <c r="G112" s="26">
        <f t="shared" si="95"/>
        <v>5.1897020000000002E-2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3.2206000293636623</v>
      </c>
      <c r="L112" s="26">
        <f t="shared" si="95"/>
        <v>31.813590151222861</v>
      </c>
      <c r="M112" s="26">
        <f t="shared" si="95"/>
        <v>1.198240011745465</v>
      </c>
      <c r="N112" s="26">
        <f t="shared" si="95"/>
        <v>27.84</v>
      </c>
      <c r="O112" s="31"/>
      <c r="P112" s="26">
        <f>+P113+P114</f>
        <v>1959.517926085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742.77417500000001</v>
      </c>
      <c r="D113" s="32">
        <f>+'[3]1997'!C115</f>
        <v>742.77417500000001</v>
      </c>
      <c r="E113" s="32">
        <v>0</v>
      </c>
      <c r="F113" s="32">
        <f>+'[3]1997'!D115</f>
        <v>5.1942250000000002E-3</v>
      </c>
      <c r="G113" s="32">
        <f>+'[3]1997'!E115</f>
        <v>2.0776900000000001E-2</v>
      </c>
      <c r="H113" s="27"/>
      <c r="I113" s="27"/>
      <c r="J113" s="27"/>
      <c r="K113" s="12">
        <f>'[3]1997'!F115</f>
        <v>0.47060002936366241</v>
      </c>
      <c r="L113" s="12">
        <f>'[3]1997'!G115</f>
        <v>2.4235901512228617</v>
      </c>
      <c r="M113" s="12">
        <f>'[3]1997'!H115</f>
        <v>0.18824001174546498</v>
      </c>
      <c r="N113" s="12">
        <f>'[3]1997'!I115</f>
        <v>3.39</v>
      </c>
      <c r="O113" s="31"/>
      <c r="P113" s="26">
        <f>+C113+F113*PCG!$C$4+G113*PCG!$C$5+H113+I113+J113</f>
        <v>749.09554682500004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1198.425573</v>
      </c>
      <c r="D114" s="32">
        <f>+'[3]1997'!C116</f>
        <v>1198.425573</v>
      </c>
      <c r="E114" s="32">
        <v>0</v>
      </c>
      <c r="F114" s="32">
        <f>+'[3]1997'!D116</f>
        <v>0.10892042</v>
      </c>
      <c r="G114" s="32">
        <f>+'[3]1997'!E116</f>
        <v>3.1120120000000001E-2</v>
      </c>
      <c r="H114" s="27"/>
      <c r="I114" s="27"/>
      <c r="J114" s="27"/>
      <c r="K114" s="12">
        <f>'[3]1997'!F116</f>
        <v>2.75</v>
      </c>
      <c r="L114" s="12">
        <f>'[3]1997'!G116</f>
        <v>29.39</v>
      </c>
      <c r="M114" s="12">
        <f>'[3]1997'!H116</f>
        <v>1.01</v>
      </c>
      <c r="N114" s="12">
        <f>'[3]1997'!I116</f>
        <v>24.45</v>
      </c>
      <c r="O114" s="31"/>
      <c r="P114" s="26">
        <f>+C114+F114*PCG!$C$4+G114*PCG!$C$5+H114+I114+J114</f>
        <v>1210.4223792600001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16309.088319999999</v>
      </c>
      <c r="D116" s="32">
        <f>+'[3]1997'!$C$119</f>
        <v>16309.088319999999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16309.088319999999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50024.562152026796</v>
      </c>
      <c r="D127" s="26">
        <f>+D128+D134+D138</f>
        <v>50024.562152026796</v>
      </c>
      <c r="E127" s="26">
        <f t="shared" ref="E127:N127" si="98">+E128+E134+E138</f>
        <v>0</v>
      </c>
      <c r="F127" s="26">
        <f t="shared" si="98"/>
        <v>89.279447355960485</v>
      </c>
      <c r="G127" s="26">
        <f t="shared" si="98"/>
        <v>1.7734272849118144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169.93745926283219</v>
      </c>
      <c r="L127" s="26">
        <f t="shared" si="98"/>
        <v>770.61882349118707</v>
      </c>
      <c r="M127" s="26">
        <f t="shared" si="98"/>
        <v>161.16314005122092</v>
      </c>
      <c r="N127" s="26">
        <f t="shared" si="98"/>
        <v>333.23</v>
      </c>
      <c r="O127" s="31"/>
      <c r="P127" s="26">
        <f t="shared" ref="P127" si="99">+P128+P134+P138</f>
        <v>52785.02966682952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50023.372840323995</v>
      </c>
      <c r="D128" s="26">
        <f>+D129+D130+D131+D132+D133</f>
        <v>50023.372840323995</v>
      </c>
      <c r="E128" s="26">
        <f t="shared" ref="E128:N128" si="102">+E129+E130+E131+E132+E133</f>
        <v>0</v>
      </c>
      <c r="F128" s="26">
        <f t="shared" si="102"/>
        <v>39.791397367960485</v>
      </c>
      <c r="G128" s="26">
        <f t="shared" si="102"/>
        <v>1.7734272849118144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166.81745926283219</v>
      </c>
      <c r="L128" s="26">
        <f t="shared" si="102"/>
        <v>741.51882349118705</v>
      </c>
      <c r="M128" s="26">
        <f t="shared" si="102"/>
        <v>155.85314005122092</v>
      </c>
      <c r="N128" s="26">
        <f t="shared" si="102"/>
        <v>333.23</v>
      </c>
      <c r="O128" s="31"/>
      <c r="P128" s="26">
        <f t="shared" ref="P128" si="103">+P129+P130+P131+P132+P133</f>
        <v>51546.639105426722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13848.103334999998</v>
      </c>
      <c r="D129" s="39">
        <f>+D7</f>
        <v>13848.103334999998</v>
      </c>
      <c r="E129" s="39">
        <f t="shared" ref="E129:G129" si="107">+E7</f>
        <v>0</v>
      </c>
      <c r="F129" s="39">
        <f t="shared" si="107"/>
        <v>0.24823583000000002</v>
      </c>
      <c r="G129" s="39">
        <f t="shared" si="107"/>
        <v>0.18758422499999997</v>
      </c>
      <c r="H129" s="27"/>
      <c r="I129" s="27"/>
      <c r="J129" s="27"/>
      <c r="K129" s="39">
        <f t="shared" ref="K129:N129" si="108">+K7</f>
        <v>38.369999999999997</v>
      </c>
      <c r="L129" s="39">
        <f t="shared" si="108"/>
        <v>17.810000000000002</v>
      </c>
      <c r="M129" s="39">
        <f t="shared" si="108"/>
        <v>0.25</v>
      </c>
      <c r="N129" s="39">
        <f t="shared" si="108"/>
        <v>72.849999999999994</v>
      </c>
      <c r="O129" s="31"/>
      <c r="P129" s="26">
        <f>+C129+F129*PCG!$C$4+G129*PCG!$C$5+H129+I129+J129</f>
        <v>13910.209329799998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15334.151998324001</v>
      </c>
      <c r="D130" s="39">
        <f>+D16</f>
        <v>15334.151998324001</v>
      </c>
      <c r="E130" s="39">
        <f t="shared" ref="E130:G130" si="109">+E16</f>
        <v>0</v>
      </c>
      <c r="F130" s="39">
        <f t="shared" si="109"/>
        <v>1.9326013999999998</v>
      </c>
      <c r="G130" s="39">
        <f t="shared" si="109"/>
        <v>0.28725578400000001</v>
      </c>
      <c r="H130" s="27"/>
      <c r="I130" s="27"/>
      <c r="J130" s="27"/>
      <c r="K130" s="39">
        <f t="shared" ref="K130:N130" si="110">+K16</f>
        <v>52.29</v>
      </c>
      <c r="L130" s="39">
        <f t="shared" si="110"/>
        <v>72.19</v>
      </c>
      <c r="M130" s="39">
        <f t="shared" si="110"/>
        <v>17.37</v>
      </c>
      <c r="N130" s="39">
        <f t="shared" si="110"/>
        <v>136.6</v>
      </c>
      <c r="O130" s="31"/>
      <c r="P130" s="26">
        <f>+C130+F130*PCG!$C$4+G130*PCG!$C$5+H130+I130+J130</f>
        <v>15468.069256956001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15666.073884227668</v>
      </c>
      <c r="D131" s="39">
        <f>+D30</f>
        <v>15666.073884227668</v>
      </c>
      <c r="E131" s="39">
        <f t="shared" ref="E131:G131" si="111">+E30</f>
        <v>0</v>
      </c>
      <c r="F131" s="39">
        <f t="shared" si="111"/>
        <v>4.04770531954963</v>
      </c>
      <c r="G131" s="39">
        <f t="shared" si="111"/>
        <v>0.84203649280716319</v>
      </c>
      <c r="H131" s="27"/>
      <c r="I131" s="27"/>
      <c r="J131" s="27"/>
      <c r="K131" s="39">
        <f t="shared" ref="K131:N131" si="112">+K30</f>
        <v>61.357459262832194</v>
      </c>
      <c r="L131" s="39">
        <f t="shared" si="112"/>
        <v>212.82882349118699</v>
      </c>
      <c r="M131" s="39">
        <f t="shared" si="112"/>
        <v>72.773140051220921</v>
      </c>
      <c r="N131" s="39">
        <f t="shared" si="112"/>
        <v>84.48</v>
      </c>
      <c r="O131" s="31"/>
      <c r="P131" s="26">
        <f>+C131+F131*PCG!$C$4+G131*PCG!$C$5+H131+I131+J131</f>
        <v>16018.193392072944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5175.0436227723239</v>
      </c>
      <c r="D132" s="39">
        <f>+D52</f>
        <v>5175.0436227723239</v>
      </c>
      <c r="E132" s="39">
        <f t="shared" ref="E132:G132" si="113">+E52</f>
        <v>0</v>
      </c>
      <c r="F132" s="39">
        <f t="shared" si="113"/>
        <v>33.562854818410855</v>
      </c>
      <c r="G132" s="39">
        <f t="shared" si="113"/>
        <v>0.45655078310465136</v>
      </c>
      <c r="H132" s="27"/>
      <c r="I132" s="27"/>
      <c r="J132" s="27"/>
      <c r="K132" s="39">
        <f t="shared" ref="K132:N132" si="114">+K52</f>
        <v>14.799999999999999</v>
      </c>
      <c r="L132" s="39">
        <f t="shared" si="114"/>
        <v>438.69</v>
      </c>
      <c r="M132" s="39">
        <f t="shared" si="114"/>
        <v>65.460000000000008</v>
      </c>
      <c r="N132" s="39">
        <f t="shared" si="114"/>
        <v>39.299999999999997</v>
      </c>
      <c r="O132" s="31"/>
      <c r="P132" s="26">
        <f>+C132+F132*PCG!$C$4+G132*PCG!$C$5+H132+I132+J132</f>
        <v>6150.1671265977811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1.1893117028</v>
      </c>
      <c r="D134" s="26">
        <f>+D135+D136+D137</f>
        <v>1.1893117028</v>
      </c>
      <c r="E134" s="26">
        <f t="shared" ref="E134:N134" si="117">+E135+E136+E137</f>
        <v>0</v>
      </c>
      <c r="F134" s="26">
        <f t="shared" si="117"/>
        <v>49.488049988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3.12</v>
      </c>
      <c r="L134" s="26">
        <f t="shared" si="117"/>
        <v>29.099999999999998</v>
      </c>
      <c r="M134" s="26">
        <f t="shared" si="117"/>
        <v>5.3100000000000005</v>
      </c>
      <c r="N134" s="26">
        <f t="shared" si="117"/>
        <v>0</v>
      </c>
      <c r="O134" s="31"/>
      <c r="P134" s="26">
        <f t="shared" ref="P134" si="118">+P135+P136+P137</f>
        <v>1238.3905614027999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4.4580627499999999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0.8600000000000001</v>
      </c>
      <c r="N135" s="39">
        <f t="shared" si="122"/>
        <v>0</v>
      </c>
      <c r="O135" s="31"/>
      <c r="P135" s="26">
        <f>+C135+F135*PCG!$C$4+G135*PCG!$C$5+H135+I135+J135</f>
        <v>111.45156874999999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1.1893117028</v>
      </c>
      <c r="D136" s="39">
        <f>+D79</f>
        <v>1.1893117028</v>
      </c>
      <c r="E136" s="39">
        <f t="shared" ref="E136:G136" si="123">+E79</f>
        <v>0</v>
      </c>
      <c r="F136" s="39">
        <f t="shared" si="123"/>
        <v>45.029987237999997</v>
      </c>
      <c r="G136" s="39">
        <f t="shared" si="123"/>
        <v>0</v>
      </c>
      <c r="H136" s="27"/>
      <c r="I136" s="27"/>
      <c r="J136" s="27"/>
      <c r="K136" s="39">
        <f t="shared" ref="K136:N136" si="124">+K79</f>
        <v>3.12</v>
      </c>
      <c r="L136" s="39">
        <f t="shared" si="124"/>
        <v>29.099999999999998</v>
      </c>
      <c r="M136" s="39">
        <f t="shared" si="124"/>
        <v>4.45</v>
      </c>
      <c r="N136" s="39">
        <f t="shared" si="124"/>
        <v>0</v>
      </c>
      <c r="O136" s="31"/>
      <c r="P136" s="26">
        <f>+C136+F136*PCG!$C$4+G136*PCG!$C$5+H136+I136+J136</f>
        <v>1126.9389926527999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1941.199748</v>
      </c>
      <c r="D144" s="26">
        <f>+D145+D146</f>
        <v>1941.199748</v>
      </c>
      <c r="E144" s="26"/>
      <c r="F144" s="26">
        <f t="shared" ref="F144:N144" si="135">+F145+F146</f>
        <v>0.114114645</v>
      </c>
      <c r="G144" s="26">
        <f t="shared" si="135"/>
        <v>5.1897020000000002E-2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3.2206000293636623</v>
      </c>
      <c r="L144" s="26">
        <f t="shared" si="135"/>
        <v>31.813590151222861</v>
      </c>
      <c r="M144" s="26">
        <f t="shared" si="135"/>
        <v>1.198240011745465</v>
      </c>
      <c r="N144" s="26">
        <f t="shared" si="135"/>
        <v>27.84</v>
      </c>
      <c r="O144" s="31"/>
      <c r="P144" s="26">
        <f t="shared" ref="P144" si="136">+P145+P146</f>
        <v>1959.517926085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742.77417500000001</v>
      </c>
      <c r="D145" s="39">
        <f>+D113</f>
        <v>742.77417500000001</v>
      </c>
      <c r="E145" s="39">
        <f t="shared" ref="E145:G145" si="139">+E113</f>
        <v>0</v>
      </c>
      <c r="F145" s="39">
        <f t="shared" si="139"/>
        <v>5.1942250000000002E-3</v>
      </c>
      <c r="G145" s="39">
        <f t="shared" si="139"/>
        <v>2.0776900000000001E-2</v>
      </c>
      <c r="H145" s="27"/>
      <c r="I145" s="27"/>
      <c r="J145" s="27"/>
      <c r="K145" s="39">
        <f t="shared" ref="K145:N145" si="140">+K113</f>
        <v>0.47060002936366241</v>
      </c>
      <c r="L145" s="39">
        <f t="shared" si="140"/>
        <v>2.4235901512228617</v>
      </c>
      <c r="M145" s="39">
        <f t="shared" si="140"/>
        <v>0.18824001174546498</v>
      </c>
      <c r="N145" s="39">
        <f t="shared" si="140"/>
        <v>3.39</v>
      </c>
      <c r="O145" s="31"/>
      <c r="P145" s="26">
        <f>+C145+F145*PCG!$C$4+G145*PCG!$C$5+H145+I145+J145</f>
        <v>749.09554682500004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1198.425573</v>
      </c>
      <c r="D146" s="39">
        <f t="shared" ref="D146:G147" si="141">+D114</f>
        <v>1198.425573</v>
      </c>
      <c r="E146" s="39">
        <f t="shared" si="141"/>
        <v>0</v>
      </c>
      <c r="F146" s="39">
        <f t="shared" si="141"/>
        <v>0.10892042</v>
      </c>
      <c r="G146" s="39">
        <f t="shared" si="141"/>
        <v>3.1120120000000001E-2</v>
      </c>
      <c r="H146" s="27"/>
      <c r="I146" s="27"/>
      <c r="J146" s="27"/>
      <c r="K146" s="39">
        <f t="shared" ref="K146:N146" si="142">+K114</f>
        <v>2.75</v>
      </c>
      <c r="L146" s="39">
        <f t="shared" si="142"/>
        <v>29.39</v>
      </c>
      <c r="M146" s="39">
        <f t="shared" si="142"/>
        <v>1.01</v>
      </c>
      <c r="N146" s="39">
        <f t="shared" si="142"/>
        <v>24.45</v>
      </c>
      <c r="O146" s="31"/>
      <c r="P146" s="26">
        <f>+C146+F146*PCG!$C$4+G146*PCG!$C$5+H146+I146+J146</f>
        <v>1210.4223792600001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16309.088319999999</v>
      </c>
      <c r="D148" s="26">
        <f>+D116</f>
        <v>16309.088319999999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16309.088319999999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50024.562152026796</v>
      </c>
      <c r="D159" s="26">
        <f>+D160+D161+D162</f>
        <v>50024.562152026796</v>
      </c>
      <c r="E159" s="26">
        <f t="shared" ref="E159:N159" si="144">+E160+E161+E162</f>
        <v>0</v>
      </c>
      <c r="F159" s="26">
        <f t="shared" si="144"/>
        <v>89.279447355960485</v>
      </c>
      <c r="G159" s="26">
        <f t="shared" si="144"/>
        <v>1.7734272849118144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169.93745926283219</v>
      </c>
      <c r="L159" s="26">
        <f t="shared" si="144"/>
        <v>770.61882349118707</v>
      </c>
      <c r="M159" s="26">
        <f t="shared" si="144"/>
        <v>161.16314005122092</v>
      </c>
      <c r="N159" s="26">
        <f t="shared" si="144"/>
        <v>333.23</v>
      </c>
      <c r="O159" s="31"/>
      <c r="P159" s="26">
        <f t="shared" ref="P159" si="145">+P160+P161+P162</f>
        <v>52785.029666829527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50023.372840323995</v>
      </c>
      <c r="D160" s="26">
        <f>+D6</f>
        <v>50023.372840323995</v>
      </c>
      <c r="E160" s="26">
        <f t="shared" ref="E160:G160" si="148">+E6</f>
        <v>0</v>
      </c>
      <c r="F160" s="26">
        <f t="shared" si="148"/>
        <v>39.791397367960485</v>
      </c>
      <c r="G160" s="26">
        <f t="shared" si="148"/>
        <v>1.7734272849118144</v>
      </c>
      <c r="H160" s="27"/>
      <c r="I160" s="27"/>
      <c r="J160" s="27"/>
      <c r="K160" s="26">
        <f t="shared" ref="K160:N160" si="149">+K6</f>
        <v>166.81745926283219</v>
      </c>
      <c r="L160" s="26">
        <f t="shared" si="149"/>
        <v>741.51882349118705</v>
      </c>
      <c r="M160" s="26">
        <f t="shared" si="149"/>
        <v>155.85314005122092</v>
      </c>
      <c r="N160" s="26">
        <f t="shared" si="149"/>
        <v>333.23</v>
      </c>
      <c r="O160" s="31"/>
      <c r="P160" s="26">
        <f>+C160+F160*PCG!$C$4+G160*PCG!$C$5+H160+I160+J160</f>
        <v>51546.63910542673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1.1893117028</v>
      </c>
      <c r="D161" s="26">
        <f>+D66</f>
        <v>1.1893117028</v>
      </c>
      <c r="E161" s="26">
        <f t="shared" ref="E161:G161" si="150">+E66</f>
        <v>0</v>
      </c>
      <c r="F161" s="26">
        <f t="shared" si="150"/>
        <v>49.488049988</v>
      </c>
      <c r="G161" s="26">
        <f t="shared" si="150"/>
        <v>0</v>
      </c>
      <c r="H161" s="27"/>
      <c r="I161" s="27"/>
      <c r="J161" s="27"/>
      <c r="K161" s="26">
        <f t="shared" ref="K161:N161" si="151">+K66</f>
        <v>3.12</v>
      </c>
      <c r="L161" s="26">
        <f t="shared" si="151"/>
        <v>29.099999999999998</v>
      </c>
      <c r="M161" s="26">
        <f t="shared" si="151"/>
        <v>5.3100000000000005</v>
      </c>
      <c r="N161" s="26">
        <f t="shared" si="151"/>
        <v>0</v>
      </c>
      <c r="O161" s="31"/>
      <c r="P161" s="26">
        <f>+C161+F161*PCG!$C$4+G161*PCG!$C$5+H161+I161+J161</f>
        <v>1238.3905614028001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1941.199748</v>
      </c>
      <c r="D165" s="26">
        <f>+D166+D167</f>
        <v>1941.199748</v>
      </c>
      <c r="E165" s="26">
        <f t="shared" ref="E165:N165" si="154">+E166+E167</f>
        <v>0</v>
      </c>
      <c r="F165" s="26">
        <f t="shared" si="154"/>
        <v>0.114114645</v>
      </c>
      <c r="G165" s="26">
        <f t="shared" si="154"/>
        <v>5.1897020000000002E-2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1959.517926085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742.77417500000001</v>
      </c>
      <c r="D166" s="39">
        <f>+D113</f>
        <v>742.77417500000001</v>
      </c>
      <c r="E166" s="39">
        <f t="shared" ref="E166:G166" si="158">+E113</f>
        <v>0</v>
      </c>
      <c r="F166" s="39">
        <f t="shared" si="158"/>
        <v>5.1942250000000002E-3</v>
      </c>
      <c r="G166" s="39">
        <f t="shared" si="158"/>
        <v>2.0776900000000001E-2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749.09554682500004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1198.425573</v>
      </c>
      <c r="D167" s="39">
        <f t="shared" ref="D167:G168" si="159">+D114</f>
        <v>1198.425573</v>
      </c>
      <c r="E167" s="39">
        <f t="shared" si="159"/>
        <v>0</v>
      </c>
      <c r="F167" s="39">
        <f t="shared" si="159"/>
        <v>0.10892042</v>
      </c>
      <c r="G167" s="39">
        <f t="shared" si="159"/>
        <v>3.1120120000000001E-2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1210.4223792600001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16309.088319999999</v>
      </c>
      <c r="D169" s="26">
        <f>+D148</f>
        <v>16309.088319999999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16309.088319999999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51" priority="2" operator="lessThan">
      <formula>0</formula>
    </cfRule>
  </conditionalFormatting>
  <conditionalFormatting sqref="P2">
    <cfRule type="cellIs" dxfId="50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A00-000000000000}"/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50508.821286576</v>
      </c>
      <c r="D4" s="26">
        <f t="shared" ref="D4:N4" si="1">+D6+D66+D101</f>
        <v>50508.821286576</v>
      </c>
      <c r="E4" s="26">
        <f t="shared" si="1"/>
        <v>0</v>
      </c>
      <c r="F4" s="26">
        <f t="shared" si="1"/>
        <v>87.678387498702335</v>
      </c>
      <c r="G4" s="26">
        <f t="shared" si="1"/>
        <v>1.8658774663174529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175.10188636238877</v>
      </c>
      <c r="L4" s="26">
        <f t="shared" si="1"/>
        <v>770.41481753064988</v>
      </c>
      <c r="M4" s="26">
        <f t="shared" si="1"/>
        <v>167.53723273668831</v>
      </c>
      <c r="N4" s="26">
        <f t="shared" si="1"/>
        <v>327.03999999999996</v>
      </c>
      <c r="O4" s="31"/>
      <c r="P4" s="26">
        <f t="shared" ref="P4" si="2">+P6+P66+P101</f>
        <v>53256.812459006156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49772.377169533342</v>
      </c>
      <c r="D5" s="32">
        <f>+'[11]Table 1.5 - Reference Approach'!$S$76</f>
        <v>49772.377169533342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49772.377169533342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50507.595730136003</v>
      </c>
      <c r="D6" s="26">
        <f t="shared" ref="D6:N6" si="5">+D7+D16+D30+D52+D59</f>
        <v>50507.595730136003</v>
      </c>
      <c r="E6" s="26">
        <f t="shared" si="5"/>
        <v>0</v>
      </c>
      <c r="F6" s="26">
        <f t="shared" si="5"/>
        <v>39.665106633702337</v>
      </c>
      <c r="G6" s="26">
        <f t="shared" si="5"/>
        <v>1.8658774663174529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172.15188636238878</v>
      </c>
      <c r="L6" s="26">
        <f t="shared" si="5"/>
        <v>743.93481753064987</v>
      </c>
      <c r="M6" s="26">
        <f t="shared" si="5"/>
        <v>162.0172327366883</v>
      </c>
      <c r="N6" s="26">
        <f t="shared" si="5"/>
        <v>327.03999999999996</v>
      </c>
      <c r="O6" s="31"/>
      <c r="P6" s="26">
        <f t="shared" ref="P6" si="6">+P7+P16+P30+P52+P59</f>
        <v>52055.254880941153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16358.220472000001</v>
      </c>
      <c r="D7" s="26">
        <f t="shared" ref="D7:N7" si="9">+D8+D12+D13</f>
        <v>16358.220472000001</v>
      </c>
      <c r="E7" s="26">
        <f t="shared" si="9"/>
        <v>0</v>
      </c>
      <c r="F7" s="26">
        <f t="shared" si="9"/>
        <v>0.27465353999999997</v>
      </c>
      <c r="G7" s="26">
        <f t="shared" si="9"/>
        <v>0.19905884399999996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43.300000000000004</v>
      </c>
      <c r="L7" s="26">
        <f t="shared" si="9"/>
        <v>19.87</v>
      </c>
      <c r="M7" s="26">
        <f t="shared" si="9"/>
        <v>0.34</v>
      </c>
      <c r="N7" s="26">
        <f t="shared" si="9"/>
        <v>89.94</v>
      </c>
      <c r="O7" s="31"/>
      <c r="P7" s="26">
        <f t="shared" ref="P7" si="10">+P8+P12+P13</f>
        <v>16424.406346011998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13990.179941</v>
      </c>
      <c r="D8" s="26">
        <f t="shared" ref="D8:G8" si="11">+D9+D10+D11</f>
        <v>13990.179941</v>
      </c>
      <c r="E8" s="26">
        <f t="shared" si="11"/>
        <v>0</v>
      </c>
      <c r="F8" s="26">
        <f t="shared" si="11"/>
        <v>0.22796591999999999</v>
      </c>
      <c r="G8" s="26">
        <f t="shared" si="11"/>
        <v>0.19246188599999997</v>
      </c>
      <c r="H8" s="26"/>
      <c r="I8" s="26"/>
      <c r="J8" s="26"/>
      <c r="K8" s="26">
        <f t="shared" ref="K8:N8" si="12">+K9+K10+K11</f>
        <v>40.840000000000003</v>
      </c>
      <c r="L8" s="26">
        <f t="shared" si="12"/>
        <v>19.21</v>
      </c>
      <c r="M8" s="26">
        <f t="shared" si="12"/>
        <v>0.26</v>
      </c>
      <c r="N8" s="26">
        <f t="shared" si="12"/>
        <v>58.11</v>
      </c>
      <c r="O8" s="31"/>
      <c r="P8" s="26">
        <f t="shared" ref="P8" si="13">+P9+P10+P11</f>
        <v>14053.232731028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13990.179941</v>
      </c>
      <c r="D9" s="32">
        <f>+'[3]1998'!C8</f>
        <v>13990.179941</v>
      </c>
      <c r="E9" s="32">
        <v>0</v>
      </c>
      <c r="F9" s="32">
        <f>+'[3]1998'!D8</f>
        <v>0.22796591999999999</v>
      </c>
      <c r="G9" s="32">
        <f>+'[3]1998'!E8</f>
        <v>0.19246188599999997</v>
      </c>
      <c r="H9" s="27"/>
      <c r="I9" s="27"/>
      <c r="J9" s="27"/>
      <c r="K9" s="32">
        <f>+'[3]1998'!F8</f>
        <v>40.840000000000003</v>
      </c>
      <c r="L9" s="32">
        <f>+'[3]1998'!G8</f>
        <v>19.21</v>
      </c>
      <c r="M9" s="32">
        <f>+'[3]1998'!H8</f>
        <v>0.26</v>
      </c>
      <c r="N9" s="32">
        <f>+'[3]1998'!I8</f>
        <v>58.11</v>
      </c>
      <c r="O9" s="31"/>
      <c r="P9" s="26">
        <f>+C9+F9*PCG!$C$4+G9*PCG!$C$5+H9+I9+J9</f>
        <v>14053.232731028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+'[3]1998'!F9</f>
        <v>0</v>
      </c>
      <c r="L10" s="32">
        <f>+'[3]1998'!G9</f>
        <v>0</v>
      </c>
      <c r="M10" s="32">
        <f>+'[3]1998'!H9</f>
        <v>0</v>
      </c>
      <c r="N10" s="32">
        <f>+'[3]1998'!I9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+'[3]1998'!F10</f>
        <v>0</v>
      </c>
      <c r="L11" s="32">
        <f>+'[3]1998'!G10</f>
        <v>0</v>
      </c>
      <c r="M11" s="32">
        <f>+'[3]1998'!H10</f>
        <v>0</v>
      </c>
      <c r="N11" s="32">
        <f>+'[3]1998'!I10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1940.5476800000001</v>
      </c>
      <c r="D12" s="32">
        <f>+'[3]1998'!C11</f>
        <v>1940.5476800000001</v>
      </c>
      <c r="E12" s="32">
        <v>0</v>
      </c>
      <c r="F12" s="32">
        <f>+'[3]1998'!D11</f>
        <v>4.4653989999999998E-2</v>
      </c>
      <c r="G12" s="32">
        <f>+'[3]1998'!E11</f>
        <v>6.3928659999999997E-3</v>
      </c>
      <c r="H12" s="27"/>
      <c r="I12" s="27"/>
      <c r="J12" s="27"/>
      <c r="K12" s="32">
        <f>+'[3]1998'!F11</f>
        <v>2.46</v>
      </c>
      <c r="L12" s="32">
        <f>+'[3]1998'!G11</f>
        <v>0.66</v>
      </c>
      <c r="M12" s="32">
        <f>+'[3]1998'!H11</f>
        <v>0.08</v>
      </c>
      <c r="N12" s="32">
        <f>+'[3]1998'!I11</f>
        <v>31.25</v>
      </c>
      <c r="O12" s="31"/>
      <c r="P12" s="26">
        <f>+C12+F12*PCG!$C$4+G12*PCG!$C$5+H12+I12+J12</f>
        <v>1943.569103818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427.49285099999997</v>
      </c>
      <c r="D13" s="26">
        <f t="shared" ref="D13:N13" si="14">+D14+D15</f>
        <v>427.49285099999997</v>
      </c>
      <c r="E13" s="26">
        <f t="shared" si="14"/>
        <v>0</v>
      </c>
      <c r="F13" s="26">
        <f t="shared" si="14"/>
        <v>2.0336299999999998E-3</v>
      </c>
      <c r="G13" s="26">
        <f t="shared" si="14"/>
        <v>2.0409200000000001E-4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0.57999999999999996</v>
      </c>
      <c r="O13" s="31"/>
      <c r="P13" s="26">
        <f t="shared" ref="P13" si="15">+P14+P15</f>
        <v>427.60451116600001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427.49285099999997</v>
      </c>
      <c r="D14" s="32">
        <f>+'[3]1998'!C13</f>
        <v>427.49285099999997</v>
      </c>
      <c r="E14" s="32">
        <v>0</v>
      </c>
      <c r="F14" s="32">
        <f>+'[3]1998'!D13</f>
        <v>2.0336299999999998E-3</v>
      </c>
      <c r="G14" s="32">
        <f>+'[3]1998'!E13</f>
        <v>2.0409200000000001E-4</v>
      </c>
      <c r="H14" s="27"/>
      <c r="I14" s="27"/>
      <c r="J14" s="27"/>
      <c r="K14" s="32">
        <f>+'[3]1998'!F13</f>
        <v>0</v>
      </c>
      <c r="L14" s="32">
        <f>+'[3]1998'!G13</f>
        <v>0</v>
      </c>
      <c r="M14" s="32">
        <f>+'[3]1998'!H13</f>
        <v>0</v>
      </c>
      <c r="N14" s="32">
        <f>+'[3]1998'!I13</f>
        <v>0.57999999999999996</v>
      </c>
      <c r="O14" s="31"/>
      <c r="P14" s="26">
        <f>+C14+F14*PCG!$C$4+G14*PCG!$C$5+H14+I14+J14</f>
        <v>427.60451116600001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+'[3]1998'!C14</f>
        <v>0</v>
      </c>
      <c r="E15" s="32">
        <v>0</v>
      </c>
      <c r="F15" s="32">
        <f>+'[3]1998'!D14</f>
        <v>0</v>
      </c>
      <c r="G15" s="32">
        <f>+'[3]1998'!E14</f>
        <v>0</v>
      </c>
      <c r="H15" s="27"/>
      <c r="I15" s="27"/>
      <c r="J15" s="27"/>
      <c r="K15" s="32">
        <f>+'[3]1998'!F14</f>
        <v>0</v>
      </c>
      <c r="L15" s="32">
        <f>+'[3]1998'!G14</f>
        <v>0</v>
      </c>
      <c r="M15" s="32">
        <f>+'[3]1998'!H14</f>
        <v>0</v>
      </c>
      <c r="N15" s="32">
        <f>+'[3]1998'!I14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13431.946315136</v>
      </c>
      <c r="D16" s="26">
        <f t="shared" ref="D16:N16" si="16">+D17+D18+D19+D20+D21+D22+D23+D24+D25+D26+D27+D28+D29</f>
        <v>13431.946315136</v>
      </c>
      <c r="E16" s="26">
        <f t="shared" si="16"/>
        <v>0</v>
      </c>
      <c r="F16" s="26">
        <f t="shared" si="16"/>
        <v>2.0980565200000001</v>
      </c>
      <c r="G16" s="26">
        <f t="shared" si="16"/>
        <v>0.30476136100000001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50.269999999999996</v>
      </c>
      <c r="L16" s="26">
        <f t="shared" si="16"/>
        <v>65.23</v>
      </c>
      <c r="M16" s="26">
        <f t="shared" si="16"/>
        <v>19.440000000000001</v>
      </c>
      <c r="N16" s="26">
        <f t="shared" si="16"/>
        <v>119.60000000000001</v>
      </c>
      <c r="O16" s="31"/>
      <c r="P16" s="26">
        <f t="shared" ref="P16" si="17">+P17+P18+P19+P20+P21+P22+P23+P24+P25+P26+P27+P28+P29</f>
        <v>13575.216613713998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1939.9114260000001</v>
      </c>
      <c r="D17" s="32">
        <f>+'[3]1998'!C16</f>
        <v>1939.9114260000001</v>
      </c>
      <c r="E17" s="32">
        <v>0</v>
      </c>
      <c r="F17" s="32">
        <f>+'[3]1998'!D16</f>
        <v>9.2867299999999986E-2</v>
      </c>
      <c r="G17" s="32">
        <f>+'[3]1998'!E16</f>
        <v>1.3969005000000003E-2</v>
      </c>
      <c r="H17" s="27"/>
      <c r="I17" s="27"/>
      <c r="J17" s="27"/>
      <c r="K17" s="32">
        <f>+'[3]1998'!F16</f>
        <v>3.74</v>
      </c>
      <c r="L17" s="32">
        <f>+'[3]1998'!G16</f>
        <v>7.7</v>
      </c>
      <c r="M17" s="32">
        <f>+'[3]1998'!H16</f>
        <v>0.82</v>
      </c>
      <c r="N17" s="32">
        <f>+'[3]1998'!I16</f>
        <v>7.13</v>
      </c>
      <c r="O17" s="31"/>
      <c r="P17" s="26">
        <f>+C17+F17*PCG!$C$4+G17*PCG!$C$5+H17+I17+J17</f>
        <v>1946.3958719900002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+'[3]1998'!F17</f>
        <v>0</v>
      </c>
      <c r="L18" s="32">
        <f>+'[3]1998'!G17</f>
        <v>0</v>
      </c>
      <c r="M18" s="32">
        <f>+'[3]1998'!H17</f>
        <v>0</v>
      </c>
      <c r="N18" s="32">
        <f>+'[3]1998'!I17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297.39982000000003</v>
      </c>
      <c r="D19" s="34">
        <f>+'[3]1998'!C18</f>
        <v>297.39982000000003</v>
      </c>
      <c r="E19" s="34">
        <v>0</v>
      </c>
      <c r="F19" s="34">
        <f>+'[3]1998'!D18</f>
        <v>5.5948600000000001E-3</v>
      </c>
      <c r="G19" s="34">
        <f>+'[3]1998'!E18</f>
        <v>6.1227999999999999E-4</v>
      </c>
      <c r="H19" s="27"/>
      <c r="I19" s="27"/>
      <c r="J19" s="27"/>
      <c r="K19" s="32">
        <f>+'[3]1998'!F18</f>
        <v>0.47</v>
      </c>
      <c r="L19" s="32">
        <f>+'[3]1998'!G18</f>
        <v>0.16</v>
      </c>
      <c r="M19" s="32">
        <f>+'[3]1998'!H18</f>
        <v>0.12</v>
      </c>
      <c r="N19" s="32">
        <f>+'[3]1998'!I18</f>
        <v>1.53</v>
      </c>
      <c r="O19" s="31"/>
      <c r="P19" s="26">
        <f>+C19+F19*PCG!$C$4+G19*PCG!$C$5+H19+I19+J19</f>
        <v>297.72215094000006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762.70069200000012</v>
      </c>
      <c r="D20" s="34">
        <f>+'[3]1998'!C19</f>
        <v>762.70069200000012</v>
      </c>
      <c r="E20" s="34">
        <v>0</v>
      </c>
      <c r="F20" s="34">
        <f>+'[3]1998'!D19</f>
        <v>1.0531369100000001</v>
      </c>
      <c r="G20" s="34">
        <f>+'[3]1998'!E19</f>
        <v>0.142152852</v>
      </c>
      <c r="H20" s="27"/>
      <c r="I20" s="27"/>
      <c r="J20" s="27"/>
      <c r="K20" s="32">
        <f>+'[3]1998'!F19</f>
        <v>3.94</v>
      </c>
      <c r="L20" s="32">
        <f>+'[3]1998'!G19</f>
        <v>19.760000000000002</v>
      </c>
      <c r="M20" s="32">
        <f>+'[3]1998'!H19</f>
        <v>10.31</v>
      </c>
      <c r="N20" s="32">
        <f>+'[3]1998'!I19</f>
        <v>15.42</v>
      </c>
      <c r="O20" s="31"/>
      <c r="P20" s="26">
        <f>+C20+F20*PCG!$C$4+G20*PCG!$C$5+H20+I20+J20</f>
        <v>831.39066464600012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516.05583799999999</v>
      </c>
      <c r="D21" s="34">
        <f>+'[3]1998'!C20</f>
        <v>516.05583799999999</v>
      </c>
      <c r="E21" s="34">
        <v>0</v>
      </c>
      <c r="F21" s="34">
        <f>+'[3]1998'!D20</f>
        <v>5.2077290000000005E-2</v>
      </c>
      <c r="G21" s="34">
        <f>+'[3]1998'!E20</f>
        <v>7.873863E-3</v>
      </c>
      <c r="H21" s="27"/>
      <c r="I21" s="27"/>
      <c r="J21" s="27"/>
      <c r="K21" s="32">
        <f>+'[3]1998'!F20</f>
        <v>0.91</v>
      </c>
      <c r="L21" s="32">
        <f>+'[3]1998'!G20</f>
        <v>4.74</v>
      </c>
      <c r="M21" s="32">
        <f>+'[3]1998'!H20</f>
        <v>0.45</v>
      </c>
      <c r="N21" s="32">
        <f>+'[3]1998'!I20</f>
        <v>2.17</v>
      </c>
      <c r="O21" s="31"/>
      <c r="P21" s="26">
        <f>+C21+F21*PCG!$C$4+G21*PCG!$C$5+H21+I21+J21</f>
        <v>519.70418142400001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703.84780499999999</v>
      </c>
      <c r="D22" s="34">
        <f>+'[3]1998'!C21</f>
        <v>703.84780499999999</v>
      </c>
      <c r="E22" s="34">
        <v>0</v>
      </c>
      <c r="F22" s="34">
        <f>+'[3]1998'!D21</f>
        <v>6.5991859999999999E-2</v>
      </c>
      <c r="G22" s="34">
        <f>+'[3]1998'!E21</f>
        <v>1.0089987E-2</v>
      </c>
      <c r="H22" s="27"/>
      <c r="I22" s="27"/>
      <c r="J22" s="27"/>
      <c r="K22" s="32">
        <f>+'[3]1998'!F21</f>
        <v>1.35</v>
      </c>
      <c r="L22" s="32">
        <f>+'[3]1998'!G21</f>
        <v>5.84</v>
      </c>
      <c r="M22" s="32">
        <f>+'[3]1998'!H21</f>
        <v>0.56000000000000005</v>
      </c>
      <c r="N22" s="32">
        <f>+'[3]1998'!I21</f>
        <v>3.42</v>
      </c>
      <c r="O22" s="31"/>
      <c r="P22" s="26">
        <f>+C22+F22*PCG!$C$4+G22*PCG!$C$5+H22+I22+J22</f>
        <v>708.50441762599996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+'[3]1998'!F22</f>
        <v>0</v>
      </c>
      <c r="L23" s="32">
        <f>+'[3]1998'!G22</f>
        <v>0</v>
      </c>
      <c r="M23" s="32">
        <f>+'[3]1998'!H22</f>
        <v>0</v>
      </c>
      <c r="N23" s="32">
        <f>+'[3]1998'!I22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+'[3]1998'!F23</f>
        <v>0</v>
      </c>
      <c r="L24" s="32">
        <f>+'[3]1998'!G23</f>
        <v>0</v>
      </c>
      <c r="M24" s="32">
        <f>+'[3]1998'!H23</f>
        <v>0</v>
      </c>
      <c r="N24" s="32">
        <f>+'[3]1998'!I23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4301.7005219999992</v>
      </c>
      <c r="D25" s="34">
        <f>+'[3]1998'!C24</f>
        <v>4301.7005219999992</v>
      </c>
      <c r="E25" s="34">
        <v>0</v>
      </c>
      <c r="F25" s="34">
        <f>+'[3]1998'!D24</f>
        <v>0.19107490999999999</v>
      </c>
      <c r="G25" s="34">
        <f>+'[3]1998'!E24</f>
        <v>3.6572831E-2</v>
      </c>
      <c r="H25" s="27"/>
      <c r="I25" s="27"/>
      <c r="J25" s="27"/>
      <c r="K25" s="32">
        <f>+'[3]1998'!F24</f>
        <v>18.239999999999998</v>
      </c>
      <c r="L25" s="32">
        <f>+'[3]1998'!G24</f>
        <v>5.37</v>
      </c>
      <c r="M25" s="32">
        <f>+'[3]1998'!H24</f>
        <v>1.1299999999999999</v>
      </c>
      <c r="N25" s="32">
        <f>+'[3]1998'!I24</f>
        <v>51.35</v>
      </c>
      <c r="O25" s="31"/>
      <c r="P25" s="26">
        <f>+C25+F25*PCG!$C$4+G25*PCG!$C$5+H25+I25+J25</f>
        <v>4317.3760983879993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+'[3]1998'!F25</f>
        <v>0</v>
      </c>
      <c r="L26" s="32">
        <f>+'[3]1998'!G25</f>
        <v>0</v>
      </c>
      <c r="M26" s="32">
        <f>+'[3]1998'!H25</f>
        <v>0</v>
      </c>
      <c r="N26" s="32">
        <f>+'[3]1998'!I25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+'[3]1998'!F26</f>
        <v>0</v>
      </c>
      <c r="L27" s="32">
        <f>+'[3]1998'!G26</f>
        <v>0</v>
      </c>
      <c r="M27" s="32">
        <f>+'[3]1998'!H26</f>
        <v>0</v>
      </c>
      <c r="N27" s="32">
        <f>+'[3]1998'!I26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+'[3]1998'!F27</f>
        <v>0</v>
      </c>
      <c r="L28" s="32">
        <f>+'[3]1998'!G27</f>
        <v>0</v>
      </c>
      <c r="M28" s="32">
        <f>+'[3]1998'!H27</f>
        <v>0</v>
      </c>
      <c r="N28" s="32">
        <f>+'[3]1998'!I27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4910.3302121359993</v>
      </c>
      <c r="D29" s="32">
        <f>+'[3]1998'!C28</f>
        <v>4910.3302121359993</v>
      </c>
      <c r="E29" s="32">
        <v>0</v>
      </c>
      <c r="F29" s="32">
        <f>+'[3]1998'!D28</f>
        <v>0.63731339000000009</v>
      </c>
      <c r="G29" s="32">
        <f>+'[3]1998'!E28</f>
        <v>9.3490543000000009E-2</v>
      </c>
      <c r="H29" s="27"/>
      <c r="I29" s="27"/>
      <c r="J29" s="27"/>
      <c r="K29" s="32">
        <f>+'[3]1998'!F28</f>
        <v>21.62</v>
      </c>
      <c r="L29" s="32">
        <f>+'[3]1998'!G28</f>
        <v>21.66</v>
      </c>
      <c r="M29" s="32">
        <f>+'[3]1998'!H28</f>
        <v>6.05</v>
      </c>
      <c r="N29" s="32">
        <f>+'[3]1998'!I28</f>
        <v>38.58</v>
      </c>
      <c r="O29" s="31"/>
      <c r="P29" s="26">
        <f>+C29+F29*PCG!$C$4+G29*PCG!$C$5+H29+I29+J29</f>
        <v>4954.1232286999993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16509.208331559938</v>
      </c>
      <c r="D30" s="26">
        <f t="shared" ref="D30:N30" si="20">+D31+D34+D45+D46+D49</f>
        <v>16509.208331559938</v>
      </c>
      <c r="E30" s="26">
        <f t="shared" si="20"/>
        <v>0</v>
      </c>
      <c r="F30" s="26">
        <f t="shared" si="20"/>
        <v>4.2016417959758421</v>
      </c>
      <c r="G30" s="26">
        <f t="shared" si="20"/>
        <v>0.91426813465386303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66.611886362388788</v>
      </c>
      <c r="L30" s="26">
        <f t="shared" si="20"/>
        <v>222.52481753064984</v>
      </c>
      <c r="M30" s="26">
        <f t="shared" si="20"/>
        <v>77.077232736688302</v>
      </c>
      <c r="N30" s="26">
        <f t="shared" si="20"/>
        <v>91.6</v>
      </c>
      <c r="O30" s="31"/>
      <c r="P30" s="26">
        <f t="shared" ref="P30" si="21">+P31+P34+P45+P46+P49</f>
        <v>16886.701280586181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982.36236999999994</v>
      </c>
      <c r="D31" s="26">
        <f t="shared" ref="D31:N31" si="24">+D33</f>
        <v>982.36236999999994</v>
      </c>
      <c r="E31" s="26">
        <f t="shared" si="24"/>
        <v>0</v>
      </c>
      <c r="F31" s="26">
        <f t="shared" si="24"/>
        <v>6.874550000000001E-3</v>
      </c>
      <c r="G31" s="26">
        <f t="shared" si="24"/>
        <v>2.7498200000000004E-2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3.16</v>
      </c>
      <c r="L31" s="26">
        <f t="shared" si="24"/>
        <v>9.01</v>
      </c>
      <c r="M31" s="26">
        <f t="shared" si="24"/>
        <v>0.38</v>
      </c>
      <c r="N31" s="26">
        <f t="shared" si="24"/>
        <v>4.47</v>
      </c>
      <c r="O31" s="31"/>
      <c r="P31" s="26">
        <f t="shared" ref="P31" si="25">+P33</f>
        <v>990.72869734999995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982.36236999999994</v>
      </c>
      <c r="D33" s="32">
        <f>+'[3]1998'!C32</f>
        <v>982.36236999999994</v>
      </c>
      <c r="E33" s="32">
        <v>0</v>
      </c>
      <c r="F33" s="32">
        <f>+'[3]1998'!D32</f>
        <v>6.874550000000001E-3</v>
      </c>
      <c r="G33" s="32">
        <f>+'[3]1998'!E32</f>
        <v>2.7498200000000004E-2</v>
      </c>
      <c r="H33" s="27"/>
      <c r="I33" s="27"/>
      <c r="J33" s="27"/>
      <c r="K33" s="32">
        <f>+'[3]1998'!F32</f>
        <v>3.16</v>
      </c>
      <c r="L33" s="32">
        <f>+'[3]1998'!G32</f>
        <v>9.01</v>
      </c>
      <c r="M33" s="32">
        <f>+'[3]1998'!H32</f>
        <v>0.38</v>
      </c>
      <c r="N33" s="32">
        <f>+'[3]1998'!I32</f>
        <v>4.47</v>
      </c>
      <c r="O33" s="31"/>
      <c r="P33" s="26">
        <f>+C33+F33*PCG!$C$4+G33*PCG!$C$5+H33+I33+J33</f>
        <v>990.72869734999995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13541.227353537997</v>
      </c>
      <c r="D34" s="26">
        <f t="shared" ref="D34:G34" si="26">+D35+D38+D41+D42+D43+D44</f>
        <v>13541.227353537997</v>
      </c>
      <c r="E34" s="26">
        <f t="shared" si="26"/>
        <v>0</v>
      </c>
      <c r="F34" s="26">
        <f t="shared" si="26"/>
        <v>3.3758565352445014</v>
      </c>
      <c r="G34" s="26">
        <f t="shared" si="26"/>
        <v>0.79063692928646134</v>
      </c>
      <c r="H34" s="26"/>
      <c r="I34" s="26"/>
      <c r="J34" s="26"/>
      <c r="K34" s="26">
        <f t="shared" ref="K34:N34" si="27">+K35+K38+K41+K42+K43+K44</f>
        <v>26.521886362388791</v>
      </c>
      <c r="L34" s="26">
        <f t="shared" si="27"/>
        <v>209.95481753064985</v>
      </c>
      <c r="M34" s="26">
        <f t="shared" si="27"/>
        <v>75.347232736688312</v>
      </c>
      <c r="N34" s="26">
        <f t="shared" si="27"/>
        <v>73.25</v>
      </c>
      <c r="O34" s="31"/>
      <c r="P34" s="26">
        <f t="shared" ref="P34" si="28">+P35+P38+P41+P42+P43+P44</f>
        <v>13861.233571846475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4323.9365605109879</v>
      </c>
      <c r="D35" s="26">
        <f t="shared" ref="D35:G35" si="29">+D36+D37</f>
        <v>4323.9365605109879</v>
      </c>
      <c r="E35" s="26">
        <f t="shared" si="29"/>
        <v>0</v>
      </c>
      <c r="F35" s="26">
        <f t="shared" si="29"/>
        <v>1.4367879464389182</v>
      </c>
      <c r="G35" s="26">
        <f t="shared" si="29"/>
        <v>0.28685883202006113</v>
      </c>
      <c r="H35" s="26"/>
      <c r="I35" s="26"/>
      <c r="J35" s="26"/>
      <c r="K35" s="26">
        <f t="shared" ref="K35:N35" si="30">+K36+K37</f>
        <v>23.941886362388789</v>
      </c>
      <c r="L35" s="26">
        <f t="shared" si="30"/>
        <v>199.75481753064986</v>
      </c>
      <c r="M35" s="26">
        <f t="shared" si="30"/>
        <v>30.527232736688312</v>
      </c>
      <c r="N35" s="26">
        <f t="shared" si="30"/>
        <v>48.78</v>
      </c>
      <c r="O35" s="31"/>
      <c r="P35" s="26">
        <f t="shared" ref="P35" si="31">+P36+P37</f>
        <v>4445.340191113939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1189.2792561498363</v>
      </c>
      <c r="D36" s="32">
        <f>+'[3]1998'!C35</f>
        <v>1189.2792561498363</v>
      </c>
      <c r="E36" s="32">
        <v>0</v>
      </c>
      <c r="F36" s="32">
        <f>+'[3]1998'!D35</f>
        <v>0.41730777692660126</v>
      </c>
      <c r="G36" s="32">
        <f>+'[3]1998'!E35</f>
        <v>0.13490042027699567</v>
      </c>
      <c r="H36" s="27"/>
      <c r="I36" s="27"/>
      <c r="J36" s="27"/>
      <c r="K36" s="32">
        <f>+'[3]1998'!F35</f>
        <v>23.941886362388789</v>
      </c>
      <c r="L36" s="32">
        <f>+'[3]1998'!G35</f>
        <v>199.75481753064986</v>
      </c>
      <c r="M36" s="32">
        <f>+'[3]1998'!H35</f>
        <v>30.527232736688312</v>
      </c>
      <c r="N36" s="32">
        <f>+'[3]1998'!I35</f>
        <v>48.78</v>
      </c>
      <c r="O36" s="31"/>
      <c r="P36" s="26">
        <f>+C36+F36*PCG!$C$4+G36*PCG!$C$5+H36+I36+J36</f>
        <v>1239.9122758155461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3134.6573043611515</v>
      </c>
      <c r="D37" s="32">
        <f>+'[3]1998'!C36</f>
        <v>3134.6573043611515</v>
      </c>
      <c r="E37" s="32">
        <v>0</v>
      </c>
      <c r="F37" s="32">
        <f>+'[3]1998'!D36</f>
        <v>1.0194801695123168</v>
      </c>
      <c r="G37" s="32">
        <f>+'[3]1998'!E36</f>
        <v>0.15195841174306549</v>
      </c>
      <c r="H37" s="27"/>
      <c r="I37" s="27"/>
      <c r="J37" s="27"/>
      <c r="K37" s="32">
        <f>+'[3]1998'!F36</f>
        <v>0</v>
      </c>
      <c r="L37" s="32">
        <f>+'[3]1998'!G36</f>
        <v>0</v>
      </c>
      <c r="M37" s="32">
        <f>+'[3]1998'!H36</f>
        <v>0</v>
      </c>
      <c r="N37" s="32">
        <f>+'[3]1998'!I36</f>
        <v>0</v>
      </c>
      <c r="O37" s="31"/>
      <c r="P37" s="26">
        <f>+C37+F37*PCG!$C$4+G37*PCG!$C$5+H37+I37+J37</f>
        <v>3205.4279152983931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3216.0870347270406</v>
      </c>
      <c r="D38" s="26">
        <f t="shared" ref="D38:G38" si="32">+D39+D40</f>
        <v>3216.0870347270406</v>
      </c>
      <c r="E38" s="26">
        <f t="shared" si="32"/>
        <v>0</v>
      </c>
      <c r="F38" s="26">
        <f t="shared" si="32"/>
        <v>1.0238621301200594</v>
      </c>
      <c r="G38" s="26">
        <f t="shared" si="32"/>
        <v>0.19620756688867586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3300.1534429128669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783.97948266772801</v>
      </c>
      <c r="D39" s="32">
        <f>+'[3]1998'!C38</f>
        <v>783.97948266772801</v>
      </c>
      <c r="E39" s="32">
        <v>0</v>
      </c>
      <c r="F39" s="32">
        <f>+'[3]1998'!D38</f>
        <v>0.22367801265196249</v>
      </c>
      <c r="G39" s="32">
        <f>+'[3]1998'!E38</f>
        <v>7.8446691771428809E-2</v>
      </c>
      <c r="H39" s="27"/>
      <c r="I39" s="27"/>
      <c r="J39" s="27"/>
      <c r="K39" s="32">
        <f>+'[3]1998'!F38</f>
        <v>0</v>
      </c>
      <c r="L39" s="32">
        <f>+'[3]1998'!G38</f>
        <v>0</v>
      </c>
      <c r="M39" s="32">
        <f>+'[3]1998'!H38</f>
        <v>0</v>
      </c>
      <c r="N39" s="32">
        <f>+'[3]1998'!I38</f>
        <v>0</v>
      </c>
      <c r="O39" s="31"/>
      <c r="P39" s="26">
        <f>+C39+F39*PCG!$C$4+G39*PCG!$C$5+H39+I39+J39</f>
        <v>812.94854713191285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2432.1075520593126</v>
      </c>
      <c r="D40" s="32">
        <f>+'[3]1998'!C39</f>
        <v>2432.1075520593126</v>
      </c>
      <c r="E40" s="32">
        <v>0</v>
      </c>
      <c r="F40" s="32">
        <f>+'[3]1998'!D39</f>
        <v>0.80018411746809692</v>
      </c>
      <c r="G40" s="32">
        <f>+'[3]1998'!E39</f>
        <v>0.11776087511724706</v>
      </c>
      <c r="H40" s="27"/>
      <c r="I40" s="27"/>
      <c r="J40" s="27"/>
      <c r="K40" s="32">
        <f>+'[3]1998'!F39</f>
        <v>0</v>
      </c>
      <c r="L40" s="32">
        <f>+'[3]1998'!G39</f>
        <v>0</v>
      </c>
      <c r="M40" s="32">
        <f>+'[3]1998'!H39</f>
        <v>0</v>
      </c>
      <c r="N40" s="32">
        <f>+'[3]1998'!I39</f>
        <v>0</v>
      </c>
      <c r="O40" s="31"/>
      <c r="P40" s="26">
        <f>+C40+F40*PCG!$C$4+G40*PCG!$C$5+H40+I40+J40</f>
        <v>2487.2048957809543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5972.4489680828628</v>
      </c>
      <c r="D41" s="32">
        <f>+'[3]1998'!C40</f>
        <v>5972.4489680828628</v>
      </c>
      <c r="E41" s="32">
        <v>0</v>
      </c>
      <c r="F41" s="32">
        <f>+'[3]1998'!D40</f>
        <v>0.91362972562122569</v>
      </c>
      <c r="G41" s="32">
        <f>+'[3]1998'!E40</f>
        <v>0.30520553448285614</v>
      </c>
      <c r="H41" s="27"/>
      <c r="I41" s="27"/>
      <c r="J41" s="27"/>
      <c r="K41" s="32">
        <f>+'[3]1998'!F40</f>
        <v>2.58</v>
      </c>
      <c r="L41" s="32">
        <f>+'[3]1998'!G40</f>
        <v>10.199999999999999</v>
      </c>
      <c r="M41" s="32">
        <f>+'[3]1998'!H40</f>
        <v>44.82</v>
      </c>
      <c r="N41" s="32">
        <f>+'[3]1998'!I40</f>
        <v>24.47</v>
      </c>
      <c r="O41" s="31"/>
      <c r="P41" s="26">
        <f>+C41+F41*PCG!$C$4+G41*PCG!$C$5+H41+I41+J41</f>
        <v>6086.2409604992845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28.75479021710683</v>
      </c>
      <c r="D42" s="32">
        <f>+'[3]1998'!C41</f>
        <v>28.75479021710683</v>
      </c>
      <c r="E42" s="32">
        <v>0</v>
      </c>
      <c r="F42" s="32">
        <f>+'[3]1998'!D41</f>
        <v>1.5767330642979728E-3</v>
      </c>
      <c r="G42" s="32">
        <f>+'[3]1998'!E41</f>
        <v>2.3649958948682623E-3</v>
      </c>
      <c r="H42" s="27"/>
      <c r="I42" s="27"/>
      <c r="J42" s="27"/>
      <c r="K42" s="32">
        <f>+'[3]1998'!F41</f>
        <v>0</v>
      </c>
      <c r="L42" s="32">
        <f>+'[3]1998'!G41</f>
        <v>0</v>
      </c>
      <c r="M42" s="32">
        <f>+'[3]1998'!H41</f>
        <v>0</v>
      </c>
      <c r="N42" s="32">
        <f>+'[3]1998'!I41</f>
        <v>0</v>
      </c>
      <c r="O42" s="31"/>
      <c r="P42" s="26">
        <f>+C42+F42*PCG!$C$4+G42*PCG!$C$5+H42+I42+J42</f>
        <v>29.498977320385023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+'[3]1998'!C43</f>
        <v>0</v>
      </c>
      <c r="E44" s="32">
        <v>0</v>
      </c>
      <c r="F44" s="27"/>
      <c r="G44" s="27"/>
      <c r="H44" s="27"/>
      <c r="I44" s="27"/>
      <c r="J44" s="27"/>
      <c r="K44" s="32">
        <f>+'[3]1998'!F43</f>
        <v>0</v>
      </c>
      <c r="L44" s="32">
        <f>+'[3]1998'!G43</f>
        <v>0</v>
      </c>
      <c r="M44" s="32">
        <f>+'[3]1998'!H43</f>
        <v>0</v>
      </c>
      <c r="N44" s="32">
        <f>+'[3]1998'!I43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46.862321999999999</v>
      </c>
      <c r="D45" s="32">
        <f>+'[3]1998'!C44</f>
        <v>46.862321999999999</v>
      </c>
      <c r="E45" s="32">
        <v>0</v>
      </c>
      <c r="F45" s="32">
        <f>+'[3]1998'!D44</f>
        <v>2.624543E-3</v>
      </c>
      <c r="G45" s="32">
        <f>+'[3]1998'!E44</f>
        <v>1.8087211999999998E-2</v>
      </c>
      <c r="H45" s="27"/>
      <c r="I45" s="27"/>
      <c r="J45" s="27"/>
      <c r="K45" s="32">
        <f>+'[3]1998'!F44</f>
        <v>0.76</v>
      </c>
      <c r="L45" s="32">
        <f>+'[3]1998'!G44</f>
        <v>0.16</v>
      </c>
      <c r="M45" s="32">
        <f>+'[3]1998'!H44</f>
        <v>7.0000000000000007E-2</v>
      </c>
      <c r="N45" s="32">
        <f>+'[3]1998'!I44</f>
        <v>0.27</v>
      </c>
      <c r="O45" s="31"/>
      <c r="P45" s="26">
        <f>+C45+F45*PCG!$C$4+G45*PCG!$C$5+H45+I45+J45</f>
        <v>52.317924751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1479.143658</v>
      </c>
      <c r="D46" s="26">
        <f t="shared" ref="D46:N46" si="35">+D48</f>
        <v>1479.143658</v>
      </c>
      <c r="E46" s="26">
        <f t="shared" si="35"/>
        <v>0</v>
      </c>
      <c r="F46" s="26">
        <f t="shared" si="35"/>
        <v>0.13845818000000001</v>
      </c>
      <c r="G46" s="26">
        <f t="shared" si="35"/>
        <v>3.9559479999999994E-2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36.17</v>
      </c>
      <c r="L46" s="26">
        <f t="shared" si="35"/>
        <v>3.4</v>
      </c>
      <c r="M46" s="26">
        <f t="shared" si="35"/>
        <v>1.28</v>
      </c>
      <c r="N46" s="26">
        <f t="shared" si="35"/>
        <v>13.61</v>
      </c>
      <c r="O46" s="31"/>
      <c r="P46" s="26">
        <f t="shared" ref="P46" si="36">+P48</f>
        <v>1494.3938375399998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1479.143658</v>
      </c>
      <c r="D48" s="32">
        <f>+'[3]1998'!C47</f>
        <v>1479.143658</v>
      </c>
      <c r="E48" s="32">
        <v>0</v>
      </c>
      <c r="F48" s="32">
        <f>+'[3]1998'!D47</f>
        <v>0.13845818000000001</v>
      </c>
      <c r="G48" s="32">
        <f>+'[3]1998'!E47</f>
        <v>3.9559479999999994E-2</v>
      </c>
      <c r="H48" s="27"/>
      <c r="I48" s="27"/>
      <c r="J48" s="27"/>
      <c r="K48" s="32">
        <f>+'[3]1998'!F47</f>
        <v>36.17</v>
      </c>
      <c r="L48" s="32">
        <f>+'[3]1998'!G47</f>
        <v>3.4</v>
      </c>
      <c r="M48" s="32">
        <f>+'[3]1998'!H47</f>
        <v>1.28</v>
      </c>
      <c r="N48" s="32">
        <f>+'[3]1998'!I47</f>
        <v>13.61</v>
      </c>
      <c r="O48" s="31"/>
      <c r="P48" s="26">
        <f>+C48+F48*PCG!$C$4+G48*PCG!$C$5+H48+I48+J48</f>
        <v>1494.3938375399998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459.61262802193977</v>
      </c>
      <c r="D49" s="26">
        <f t="shared" ref="D49:N49" si="37">+D50+D51</f>
        <v>459.61262802193977</v>
      </c>
      <c r="E49" s="26">
        <f t="shared" si="37"/>
        <v>0</v>
      </c>
      <c r="F49" s="26">
        <f t="shared" si="37"/>
        <v>0.67782798773134034</v>
      </c>
      <c r="G49" s="26">
        <f t="shared" si="37"/>
        <v>3.8486313367401694E-2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488.02724909870898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+'[3]1998'!F49</f>
        <v>0</v>
      </c>
      <c r="L50" s="32">
        <f>+'[3]1998'!G49</f>
        <v>0</v>
      </c>
      <c r="M50" s="32">
        <f>+'[3]1998'!H49</f>
        <v>0</v>
      </c>
      <c r="N50" s="32">
        <f>+'[3]1998'!I49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459.61262802193977</v>
      </c>
      <c r="D51" s="32">
        <f>+'[3]1998'!C50</f>
        <v>459.61262802193977</v>
      </c>
      <c r="E51" s="32">
        <v>0</v>
      </c>
      <c r="F51" s="32">
        <f>+'[3]1998'!D50</f>
        <v>0.67782798773134034</v>
      </c>
      <c r="G51" s="32">
        <f>+'[3]1998'!E50</f>
        <v>3.8486313367401694E-2</v>
      </c>
      <c r="H51" s="27"/>
      <c r="I51" s="27"/>
      <c r="J51" s="27"/>
      <c r="K51" s="32">
        <f>+'[3]1998'!F50</f>
        <v>0</v>
      </c>
      <c r="L51" s="32">
        <f>+'[3]1998'!G50</f>
        <v>0</v>
      </c>
      <c r="M51" s="32">
        <f>+'[3]1998'!H50</f>
        <v>0</v>
      </c>
      <c r="N51" s="32">
        <f>+'[3]1998'!I50</f>
        <v>0</v>
      </c>
      <c r="O51" s="31"/>
      <c r="P51" s="26">
        <f>+C51+F51*PCG!$C$4+G51*PCG!$C$5+H51+I51+J51</f>
        <v>488.02724909870898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4208.2206114400633</v>
      </c>
      <c r="D52" s="26">
        <f t="shared" ref="D52:N52" si="39">+D53+D54+D55</f>
        <v>4208.2206114400633</v>
      </c>
      <c r="E52" s="26">
        <f t="shared" si="39"/>
        <v>0</v>
      </c>
      <c r="F52" s="26">
        <f t="shared" si="39"/>
        <v>33.090754777726495</v>
      </c>
      <c r="G52" s="26">
        <f t="shared" si="39"/>
        <v>0.44778912666358994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11.97</v>
      </c>
      <c r="L52" s="26">
        <f t="shared" si="39"/>
        <v>436.31</v>
      </c>
      <c r="M52" s="26">
        <f t="shared" si="39"/>
        <v>65.16</v>
      </c>
      <c r="N52" s="26">
        <f t="shared" si="39"/>
        <v>25.9</v>
      </c>
      <c r="O52" s="31"/>
      <c r="P52" s="26">
        <f t="shared" ref="P52" si="40">+P53+P54+P55</f>
        <v>5168.9306406289743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530.41722900000002</v>
      </c>
      <c r="D53" s="32">
        <f>+'[3]1998'!C52</f>
        <v>530.41722900000002</v>
      </c>
      <c r="E53" s="32">
        <v>0</v>
      </c>
      <c r="F53" s="32">
        <f>+'[3]1998'!D52</f>
        <v>5.0802600000000003E-2</v>
      </c>
      <c r="G53" s="32">
        <f>+'[3]1998'!E52</f>
        <v>1.917342E-3</v>
      </c>
      <c r="H53" s="27"/>
      <c r="I53" s="27"/>
      <c r="J53" s="27"/>
      <c r="K53" s="32">
        <f>+'[3]1998'!F52</f>
        <v>2.0299999999999998</v>
      </c>
      <c r="L53" s="32">
        <f>+'[3]1998'!G52</f>
        <v>0.82</v>
      </c>
      <c r="M53" s="32">
        <f>+'[3]1998'!H52</f>
        <v>0.19</v>
      </c>
      <c r="N53" s="32">
        <f>+'[3]1998'!I52</f>
        <v>3.14</v>
      </c>
      <c r="O53" s="31"/>
      <c r="P53" s="26">
        <f>+C53+F53*PCG!$C$4+G53*PCG!$C$5+H53+I53+J53</f>
        <v>532.25866191600005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3071.5926999999997</v>
      </c>
      <c r="D54" s="32">
        <f>+'[3]1998'!C53</f>
        <v>3071.5926999999997</v>
      </c>
      <c r="E54" s="32">
        <v>0</v>
      </c>
      <c r="F54" s="32">
        <f>+'[3]1998'!D53</f>
        <v>32.636316649999998</v>
      </c>
      <c r="G54" s="32">
        <f>+'[3]1998'!E53</f>
        <v>0.44022020099999998</v>
      </c>
      <c r="H54" s="27"/>
      <c r="I54" s="27"/>
      <c r="J54" s="27"/>
      <c r="K54" s="32">
        <f>+'[3]1998'!F53</f>
        <v>7.88</v>
      </c>
      <c r="L54" s="32">
        <f>+'[3]1998'!G53</f>
        <v>433.88</v>
      </c>
      <c r="M54" s="32">
        <f>+'[3]1998'!H53</f>
        <v>64.75</v>
      </c>
      <c r="N54" s="32">
        <f>+'[3]1998'!I53</f>
        <v>15.11</v>
      </c>
      <c r="O54" s="31"/>
      <c r="P54" s="26">
        <f>+C54+F54*PCG!$C$4+G54*PCG!$C$5+H54+I54+J54</f>
        <v>4018.6862361479994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606.21068244006335</v>
      </c>
      <c r="D55" s="26">
        <f t="shared" ref="D55:N55" si="43">+D56+D57+D58</f>
        <v>606.21068244006335</v>
      </c>
      <c r="E55" s="26">
        <f t="shared" si="43"/>
        <v>0</v>
      </c>
      <c r="F55" s="26">
        <f t="shared" si="43"/>
        <v>0.40363552772649947</v>
      </c>
      <c r="G55" s="26">
        <f t="shared" si="43"/>
        <v>5.6515836635899624E-3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2.06</v>
      </c>
      <c r="L55" s="26">
        <f t="shared" si="43"/>
        <v>1.61</v>
      </c>
      <c r="M55" s="26">
        <f t="shared" si="43"/>
        <v>0.22</v>
      </c>
      <c r="N55" s="26">
        <f t="shared" si="43"/>
        <v>7.65</v>
      </c>
      <c r="O55" s="31"/>
      <c r="P55" s="26">
        <f t="shared" ref="P55" si="44">+P56+P57+P58</f>
        <v>617.98574256497568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+'[3]1998'!F55</f>
        <v>0</v>
      </c>
      <c r="L56" s="32">
        <f>+'[3]1998'!G55</f>
        <v>0</v>
      </c>
      <c r="M56" s="32">
        <f>+'[3]1998'!H55</f>
        <v>0</v>
      </c>
      <c r="N56" s="32">
        <f>+'[3]1998'!I55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36.61000344006321</v>
      </c>
      <c r="D57" s="34">
        <f>+'[3]1998'!C56</f>
        <v>36.61000344006321</v>
      </c>
      <c r="E57" s="34">
        <v>0</v>
      </c>
      <c r="F57" s="34">
        <f>+'[3]1998'!D56</f>
        <v>5.0974277264993796E-3</v>
      </c>
      <c r="G57" s="34">
        <f>+'[3]1998'!E56</f>
        <v>3.0584566358996277E-4</v>
      </c>
      <c r="H57" s="27"/>
      <c r="I57" s="27"/>
      <c r="J57" s="27"/>
      <c r="K57" s="32">
        <f>+'[3]1998'!F56</f>
        <v>0</v>
      </c>
      <c r="L57" s="32">
        <f>+'[3]1998'!G56</f>
        <v>0</v>
      </c>
      <c r="M57" s="32">
        <f>+'[3]1998'!H56</f>
        <v>0</v>
      </c>
      <c r="N57" s="32">
        <f>+'[3]1998'!I56</f>
        <v>0</v>
      </c>
      <c r="O57" s="31"/>
      <c r="P57" s="26">
        <f>+C57+F57*PCG!$C$4+G57*PCG!$C$5+H57+I57+J57</f>
        <v>36.828581140975501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569.60067900000013</v>
      </c>
      <c r="D58" s="34">
        <f>+'[3]1998'!C57</f>
        <v>569.60067900000013</v>
      </c>
      <c r="E58" s="34">
        <v>0</v>
      </c>
      <c r="F58" s="34">
        <f>+'[3]1998'!D57</f>
        <v>0.39853810000000006</v>
      </c>
      <c r="G58" s="34">
        <f>+'[3]1998'!E57</f>
        <v>5.3457380000000001E-3</v>
      </c>
      <c r="H58" s="27"/>
      <c r="I58" s="27"/>
      <c r="J58" s="27"/>
      <c r="K58" s="32">
        <f>+'[3]1998'!F57</f>
        <v>2.06</v>
      </c>
      <c r="L58" s="32">
        <f>+'[3]1998'!G57</f>
        <v>1.61</v>
      </c>
      <c r="M58" s="32">
        <f>+'[3]1998'!H57</f>
        <v>0.22</v>
      </c>
      <c r="N58" s="32">
        <f>+'[3]1998'!I57</f>
        <v>7.65</v>
      </c>
      <c r="O58" s="31"/>
      <c r="P58" s="26">
        <f>+C58+F58*PCG!$C$4+G58*PCG!$C$5+H58+I58+J58</f>
        <v>581.15716142400015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+'[3]1998'!F59</f>
        <v>0</v>
      </c>
      <c r="L60" s="32">
        <f>+'[3]1998'!G59</f>
        <v>0</v>
      </c>
      <c r="M60" s="32">
        <f>+'[3]1998'!H59</f>
        <v>0</v>
      </c>
      <c r="N60" s="32">
        <f>+'[3]1998'!I59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+'[3]1998'!F61</f>
        <v>0</v>
      </c>
      <c r="L62" s="32">
        <f>+'[3]1998'!G61</f>
        <v>0</v>
      </c>
      <c r="M62" s="32">
        <f>+'[3]1998'!H61</f>
        <v>0</v>
      </c>
      <c r="N62" s="32">
        <f>+'[3]1998'!I61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+'[3]1998'!F62</f>
        <v>0</v>
      </c>
      <c r="L63" s="32">
        <f>+'[3]1998'!G62</f>
        <v>0</v>
      </c>
      <c r="M63" s="32">
        <f>+'[3]1998'!H62</f>
        <v>0</v>
      </c>
      <c r="N63" s="32">
        <f>+'[3]1998'!I62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+'[3]1998'!F63</f>
        <v>0</v>
      </c>
      <c r="L64" s="32">
        <f>+'[3]1998'!G63</f>
        <v>0</v>
      </c>
      <c r="M64" s="32">
        <f>+'[3]1998'!H63</f>
        <v>0</v>
      </c>
      <c r="N64" s="32">
        <f>+'[3]1998'!I63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1.2255564400000001</v>
      </c>
      <c r="D66" s="26">
        <f t="shared" ref="D66:N66" si="51">+D67+D79+D100</f>
        <v>1.2255564400000001</v>
      </c>
      <c r="E66" s="26">
        <f t="shared" si="51"/>
        <v>0</v>
      </c>
      <c r="F66" s="26">
        <f t="shared" si="51"/>
        <v>48.013280864999999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2.95</v>
      </c>
      <c r="L66" s="26">
        <f t="shared" si="51"/>
        <v>26.479999999999997</v>
      </c>
      <c r="M66" s="26">
        <f t="shared" si="51"/>
        <v>5.5200000000000005</v>
      </c>
      <c r="N66" s="26">
        <f t="shared" si="51"/>
        <v>0</v>
      </c>
      <c r="O66" s="31"/>
      <c r="P66" s="26">
        <f t="shared" ref="P66" si="52">+P67+P79+P100</f>
        <v>1201.5575780649999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4.0139763650000004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0.78</v>
      </c>
      <c r="N67" s="26">
        <f t="shared" si="55"/>
        <v>0</v>
      </c>
      <c r="O67" s="31"/>
      <c r="P67" s="26">
        <f t="shared" si="55"/>
        <v>100.34940912500001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4.0139763650000004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0.78</v>
      </c>
      <c r="N68" s="26">
        <f t="shared" si="65"/>
        <v>0</v>
      </c>
      <c r="O68" s="31"/>
      <c r="P68" s="26">
        <f t="shared" ref="P68" si="66">+P69+P74</f>
        <v>100.34940912500001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3.1024618000000004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0.36</v>
      </c>
      <c r="N69" s="26">
        <f t="shared" si="67"/>
        <v>0</v>
      </c>
      <c r="O69" s="31"/>
      <c r="P69" s="26">
        <f t="shared" ref="P69" si="68">+P70+P71+P72+P73</f>
        <v>77.56154500000001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+'[3]1998'!C69</f>
        <v>0</v>
      </c>
      <c r="E70" s="32">
        <v>0</v>
      </c>
      <c r="F70" s="32">
        <f>+'[3]1998'!D69</f>
        <v>2.7241128000000003</v>
      </c>
      <c r="G70" s="27"/>
      <c r="H70" s="27"/>
      <c r="I70" s="27"/>
      <c r="J70" s="27"/>
      <c r="K70" s="27"/>
      <c r="L70" s="27"/>
      <c r="M70" s="32">
        <f>+'[3]1998'!H69</f>
        <v>0.18</v>
      </c>
      <c r="N70" s="27"/>
      <c r="O70" s="31"/>
      <c r="P70" s="26">
        <f>+C70+F70*PCG!$C$4+G70*PCG!$C$5+H70+I70+J70</f>
        <v>68.102820000000008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+'[3]1998'!C70</f>
        <v>0</v>
      </c>
      <c r="E71" s="32">
        <v>0</v>
      </c>
      <c r="F71" s="32">
        <f>+'[3]1998'!D70</f>
        <v>0.37834900000000005</v>
      </c>
      <c r="G71" s="27"/>
      <c r="H71" s="27"/>
      <c r="I71" s="27"/>
      <c r="J71" s="27"/>
      <c r="K71" s="27"/>
      <c r="L71" s="27"/>
      <c r="M71" s="32">
        <f>+'[3]1998'!H70</f>
        <v>0.18</v>
      </c>
      <c r="N71" s="27"/>
      <c r="O71" s="31"/>
      <c r="P71" s="26">
        <f>+C71+F71*PCG!$C$4+G71*PCG!$C$5+H71+I71+J71</f>
        <v>9.4587250000000012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+'[3]1998'!H71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+'[3]1998'!C72</f>
        <v>0</v>
      </c>
      <c r="E73" s="32">
        <v>0</v>
      </c>
      <c r="F73" s="32">
        <f>+'[3]1998'!D72</f>
        <v>0</v>
      </c>
      <c r="G73" s="27"/>
      <c r="H73" s="27"/>
      <c r="I73" s="27"/>
      <c r="J73" s="27"/>
      <c r="K73" s="27"/>
      <c r="L73" s="27"/>
      <c r="M73" s="32">
        <f>+'[3]1998'!H72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0.91151456500000005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0.42</v>
      </c>
      <c r="N74" s="26">
        <f t="shared" si="69"/>
        <v>0</v>
      </c>
      <c r="O74" s="31"/>
      <c r="P74" s="26">
        <f t="shared" ref="P74" si="70">+P75+P76</f>
        <v>22.787864125000002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+'[3]1998'!C74</f>
        <v>0</v>
      </c>
      <c r="E75" s="32">
        <v>0</v>
      </c>
      <c r="F75" s="32">
        <f>+'[3]1998'!D74</f>
        <v>0.84139806000000006</v>
      </c>
      <c r="G75" s="27"/>
      <c r="H75" s="27"/>
      <c r="I75" s="27"/>
      <c r="J75" s="27"/>
      <c r="K75" s="27"/>
      <c r="L75" s="27"/>
      <c r="M75" s="32">
        <f>+'[3]1998'!H74</f>
        <v>0.21</v>
      </c>
      <c r="N75" s="27"/>
      <c r="O75" s="31"/>
      <c r="P75" s="26">
        <f>+C75+F75*PCG!$C$4+G75*PCG!$C$5+H75+I75+J75</f>
        <v>21.034951500000002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+'[3]1998'!C75</f>
        <v>0</v>
      </c>
      <c r="E76" s="32">
        <v>0</v>
      </c>
      <c r="F76" s="32">
        <f>+'[3]1998'!D75</f>
        <v>7.011650500000001E-2</v>
      </c>
      <c r="G76" s="27"/>
      <c r="H76" s="27"/>
      <c r="I76" s="27"/>
      <c r="J76" s="27"/>
      <c r="K76" s="27"/>
      <c r="L76" s="27"/>
      <c r="M76" s="32">
        <f>+'[3]1998'!H75</f>
        <v>0.21</v>
      </c>
      <c r="N76" s="27"/>
      <c r="O76" s="31"/>
      <c r="P76" s="26">
        <f>+C76+F76*PCG!$C$4+G76*PCG!$C$5+H76+I76+J76</f>
        <v>1.7529126250000002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+'[3]1998'!F76</f>
        <v>0</v>
      </c>
      <c r="L77" s="32">
        <f>+'[3]1998'!G76</f>
        <v>0</v>
      </c>
      <c r="M77" s="32">
        <f>+'[3]1998'!H76</f>
        <v>0</v>
      </c>
      <c r="N77" s="32">
        <f>+'[3]1998'!I76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+'[3]1998'!F77</f>
        <v>0</v>
      </c>
      <c r="L78" s="32">
        <f>+'[3]1998'!G77</f>
        <v>0</v>
      </c>
      <c r="M78" s="32">
        <f>+'[3]1998'!H77</f>
        <v>0</v>
      </c>
      <c r="N78" s="32">
        <f>+'[3]1998'!I77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1.2255564400000001</v>
      </c>
      <c r="D79" s="26">
        <f t="shared" ref="D79:N79" si="71">+D80+D90</f>
        <v>1.2255564400000001</v>
      </c>
      <c r="E79" s="26">
        <f t="shared" si="71"/>
        <v>0</v>
      </c>
      <c r="F79" s="26">
        <f t="shared" si="71"/>
        <v>43.999304500000001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2.95</v>
      </c>
      <c r="L79" s="26">
        <f t="shared" si="71"/>
        <v>26.479999999999997</v>
      </c>
      <c r="M79" s="26">
        <f t="shared" si="71"/>
        <v>4.74</v>
      </c>
      <c r="N79" s="26">
        <f t="shared" si="71"/>
        <v>0</v>
      </c>
      <c r="O79" s="31"/>
      <c r="P79" s="26">
        <f t="shared" ref="P79" si="72">+P80+P90</f>
        <v>1101.20816894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0.59385670000000002</v>
      </c>
      <c r="D80" s="26">
        <f t="shared" ref="D80:N80" si="75">+D81+D82+D83</f>
        <v>0.59385670000000002</v>
      </c>
      <c r="E80" s="26">
        <f t="shared" si="75"/>
        <v>0</v>
      </c>
      <c r="F80" s="26">
        <f t="shared" si="75"/>
        <v>9.1134975000000011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0.96</v>
      </c>
      <c r="L80" s="26">
        <f t="shared" si="75"/>
        <v>2.58</v>
      </c>
      <c r="M80" s="26">
        <f t="shared" si="75"/>
        <v>4.34</v>
      </c>
      <c r="N80" s="26">
        <f t="shared" si="75"/>
        <v>0</v>
      </c>
      <c r="O80" s="31"/>
      <c r="P80" s="26">
        <f t="shared" ref="P80" si="76">+P81+P82+P83</f>
        <v>228.4312942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6.2349999999999992E-4</v>
      </c>
      <c r="D81" s="32">
        <f>+'[3]1998'!C80</f>
        <v>6.2349999999999992E-4</v>
      </c>
      <c r="E81" s="32">
        <v>0</v>
      </c>
      <c r="F81" s="32">
        <f>+'[3]1998'!D80</f>
        <v>3.0014999999999998E-3</v>
      </c>
      <c r="G81" s="27"/>
      <c r="H81" s="27"/>
      <c r="I81" s="27"/>
      <c r="J81" s="27"/>
      <c r="K81" s="32">
        <f>+'[3]1998'!F80</f>
        <v>0</v>
      </c>
      <c r="L81" s="32">
        <f>+'[3]1998'!G80</f>
        <v>0.02</v>
      </c>
      <c r="M81" s="32">
        <f>+'[3]1998'!H80</f>
        <v>0</v>
      </c>
      <c r="N81" s="32">
        <f>+'[3]1998'!I80</f>
        <v>0</v>
      </c>
      <c r="O81" s="31"/>
      <c r="P81" s="26">
        <f>+C81+F81*PCG!$C$4+G81*PCG!$C$5+H81+I81+J81</f>
        <v>7.5660999999999992E-2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+'[3]1998'!F81</f>
        <v>0</v>
      </c>
      <c r="L82" s="32">
        <f>+'[3]1998'!G81</f>
        <v>0</v>
      </c>
      <c r="M82" s="32">
        <f>+'[3]1998'!H81</f>
        <v>0</v>
      </c>
      <c r="N82" s="32">
        <f>+'[3]1998'!I81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0.59323320000000002</v>
      </c>
      <c r="D83" s="26">
        <f t="shared" ref="D83:N83" si="77">+D84+D85+D86+D87+D88+D89</f>
        <v>0.59323320000000002</v>
      </c>
      <c r="E83" s="26">
        <f t="shared" si="77"/>
        <v>0</v>
      </c>
      <c r="F83" s="26">
        <f t="shared" si="77"/>
        <v>9.1104960000000013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0.96</v>
      </c>
      <c r="L83" s="26">
        <f t="shared" si="77"/>
        <v>2.56</v>
      </c>
      <c r="M83" s="26">
        <f t="shared" si="77"/>
        <v>4.34</v>
      </c>
      <c r="N83" s="26">
        <f t="shared" si="77"/>
        <v>0</v>
      </c>
      <c r="O83" s="31"/>
      <c r="P83" s="26">
        <f t="shared" ref="P83" si="78">+P84+P85+P86+P87+P88+P89</f>
        <v>228.3556332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+'[3]1998'!F83</f>
        <v>0</v>
      </c>
      <c r="L84" s="32">
        <f>+'[3]1998'!G83</f>
        <v>0</v>
      </c>
      <c r="M84" s="32">
        <f>+'[3]1998'!H83</f>
        <v>0</v>
      </c>
      <c r="N84" s="32">
        <f>+'[3]1998'!I83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0.58799999999999997</v>
      </c>
      <c r="D85" s="32">
        <f>+'[3]1998'!C84</f>
        <v>0.58799999999999997</v>
      </c>
      <c r="E85" s="32">
        <v>0</v>
      </c>
      <c r="F85" s="32">
        <f>+'[3]1998'!D84</f>
        <v>8.82</v>
      </c>
      <c r="G85" s="32">
        <f>+'[3]1998'!E84</f>
        <v>0</v>
      </c>
      <c r="H85" s="27"/>
      <c r="I85" s="27"/>
      <c r="J85" s="27"/>
      <c r="K85" s="32">
        <f>+'[3]1998'!F84</f>
        <v>0</v>
      </c>
      <c r="L85" s="32">
        <f>+'[3]1998'!G84</f>
        <v>0</v>
      </c>
      <c r="M85" s="32">
        <f>+'[3]1998'!H84</f>
        <v>0.06</v>
      </c>
      <c r="N85" s="32">
        <f>+'[3]1998'!I84</f>
        <v>0</v>
      </c>
      <c r="O85" s="31"/>
      <c r="P85" s="26">
        <f>+C85+F85*PCG!$C$4+G85*PCG!$C$5+H85+I85+J85</f>
        <v>221.08799999999999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5.2331999999999995E-3</v>
      </c>
      <c r="D86" s="32">
        <f>+'[3]1998'!C85</f>
        <v>5.2331999999999995E-3</v>
      </c>
      <c r="E86" s="32">
        <v>0</v>
      </c>
      <c r="F86" s="32">
        <f>+'[3]1998'!D85</f>
        <v>5.7672000000000001E-2</v>
      </c>
      <c r="G86" s="32">
        <f>+'[3]1998'!E85</f>
        <v>0</v>
      </c>
      <c r="H86" s="27"/>
      <c r="I86" s="27"/>
      <c r="J86" s="27"/>
      <c r="K86" s="32">
        <f>+'[3]1998'!F85</f>
        <v>0</v>
      </c>
      <c r="L86" s="32">
        <f>+'[3]1998'!G85</f>
        <v>0</v>
      </c>
      <c r="M86" s="32">
        <f>+'[3]1998'!H85</f>
        <v>2.14</v>
      </c>
      <c r="N86" s="32">
        <f>+'[3]1998'!I85</f>
        <v>0</v>
      </c>
      <c r="O86" s="31"/>
      <c r="P86" s="26">
        <f>+C86+F86*PCG!$C$4+G86*PCG!$C$5+H86+I86+J86</f>
        <v>1.4470331999999999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+'[3]1998'!C86</f>
        <v>0</v>
      </c>
      <c r="E87" s="32">
        <v>0</v>
      </c>
      <c r="F87" s="32">
        <f>+'[3]1998'!D86</f>
        <v>0.232824</v>
      </c>
      <c r="G87" s="27"/>
      <c r="H87" s="27"/>
      <c r="I87" s="27"/>
      <c r="J87" s="27"/>
      <c r="K87" s="32">
        <f>+'[3]1998'!F86</f>
        <v>0.96</v>
      </c>
      <c r="L87" s="32">
        <f>+'[3]1998'!G86</f>
        <v>2.56</v>
      </c>
      <c r="M87" s="32">
        <f>+'[3]1998'!H86</f>
        <v>2.14</v>
      </c>
      <c r="N87" s="32">
        <f>+'[3]1998'!I86</f>
        <v>0</v>
      </c>
      <c r="O87" s="31"/>
      <c r="P87" s="26">
        <f>+C87+F87*PCG!$C$4+G87*PCG!$C$5+H87+I87+J87</f>
        <v>5.8205999999999998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+'[3]1998'!H87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0.63169974000000007</v>
      </c>
      <c r="D90" s="26">
        <f t="shared" ref="D90:N90" si="79">+D91+D92+D93</f>
        <v>0.63169974000000007</v>
      </c>
      <c r="E90" s="26">
        <f t="shared" si="79"/>
        <v>0</v>
      </c>
      <c r="F90" s="26">
        <f t="shared" si="79"/>
        <v>34.885807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1.99</v>
      </c>
      <c r="L90" s="26">
        <f t="shared" si="79"/>
        <v>23.9</v>
      </c>
      <c r="M90" s="26">
        <f t="shared" si="79"/>
        <v>0.4</v>
      </c>
      <c r="N90" s="26">
        <f t="shared" si="79"/>
        <v>0</v>
      </c>
      <c r="O90" s="31"/>
      <c r="P90" s="26">
        <f t="shared" ref="P90" si="80">+P91+P92+P93</f>
        <v>872.77687474000004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1.03584E-2</v>
      </c>
      <c r="D91" s="32">
        <f>+'[3]1998'!C90</f>
        <v>1.03584E-2</v>
      </c>
      <c r="E91" s="32">
        <v>0</v>
      </c>
      <c r="F91" s="32">
        <f>+'[3]1998'!D90</f>
        <v>0.780864</v>
      </c>
      <c r="G91" s="27"/>
      <c r="H91" s="27"/>
      <c r="I91" s="27"/>
      <c r="J91" s="27"/>
      <c r="K91" s="32">
        <f>+'[3]1998'!F90</f>
        <v>1.99</v>
      </c>
      <c r="L91" s="32">
        <f>+'[3]1998'!G90</f>
        <v>23.9</v>
      </c>
      <c r="M91" s="32">
        <f>+'[3]1998'!H90</f>
        <v>0.2</v>
      </c>
      <c r="N91" s="32">
        <f>+'[3]1998'!I90</f>
        <v>0</v>
      </c>
      <c r="O91" s="31"/>
      <c r="P91" s="26">
        <f>+C91+F91*PCG!$C$4+G91*PCG!$C$5+H91+I91+J91</f>
        <v>19.531958400000001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+'[3]1998'!F91</f>
        <v>0</v>
      </c>
      <c r="L92" s="32">
        <f>+'[3]1998'!G91</f>
        <v>0</v>
      </c>
      <c r="M92" s="32">
        <f>+'[3]1998'!H91</f>
        <v>0</v>
      </c>
      <c r="N92" s="32">
        <f>+'[3]1998'!I91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0.62134134000000008</v>
      </c>
      <c r="D93" s="26">
        <f t="shared" ref="D93:N93" si="81">+D94+D95+D96+D97+D98+D99</f>
        <v>0.62134134000000008</v>
      </c>
      <c r="E93" s="26">
        <f t="shared" si="81"/>
        <v>0</v>
      </c>
      <c r="F93" s="26">
        <f t="shared" si="81"/>
        <v>34.104942999999999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</v>
      </c>
      <c r="N93" s="26">
        <f t="shared" si="81"/>
        <v>0</v>
      </c>
      <c r="O93" s="31"/>
      <c r="P93" s="26">
        <f t="shared" ref="P93" si="82">+P94+P95+P96+P97+P98+P99</f>
        <v>853.24491634000003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+'[3]1998'!F93</f>
        <v>0</v>
      </c>
      <c r="L94" s="32">
        <f>+'[3]1998'!G93</f>
        <v>0</v>
      </c>
      <c r="M94" s="32">
        <f>+'[3]1998'!H93</f>
        <v>0</v>
      </c>
      <c r="N94" s="32">
        <f>+'[3]1998'!I93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0.19322400000000001</v>
      </c>
      <c r="D95" s="32">
        <f>+'[3]1998'!C94</f>
        <v>0.19322400000000001</v>
      </c>
      <c r="E95" s="32">
        <v>0</v>
      </c>
      <c r="F95" s="32">
        <f>+'[3]1998'!D94</f>
        <v>24.28248</v>
      </c>
      <c r="G95" s="27"/>
      <c r="H95" s="27"/>
      <c r="I95" s="27"/>
      <c r="J95" s="27"/>
      <c r="K95" s="32">
        <f>+'[3]1998'!F94</f>
        <v>0</v>
      </c>
      <c r="L95" s="32">
        <f>+'[3]1998'!G94</f>
        <v>0</v>
      </c>
      <c r="M95" s="32">
        <f>+'[3]1998'!H94</f>
        <v>0.2</v>
      </c>
      <c r="N95" s="32">
        <f>+'[3]1998'!I94</f>
        <v>0</v>
      </c>
      <c r="O95" s="31"/>
      <c r="P95" s="26">
        <f>+C95+F95*PCG!$C$4+G95*PCG!$C$5+H95+I95+J95</f>
        <v>607.255224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7.3220000000000007E-2</v>
      </c>
      <c r="D96" s="32">
        <f>+'[3]1998'!C95</f>
        <v>7.3220000000000007E-2</v>
      </c>
      <c r="E96" s="32">
        <v>0</v>
      </c>
      <c r="F96" s="32">
        <f>+'[3]1998'!D95</f>
        <v>0.91525000000000001</v>
      </c>
      <c r="G96" s="27"/>
      <c r="H96" s="27"/>
      <c r="I96" s="27"/>
      <c r="J96" s="27"/>
      <c r="K96" s="32">
        <f>+'[3]1998'!F95</f>
        <v>0</v>
      </c>
      <c r="L96" s="32">
        <f>+'[3]1998'!G95</f>
        <v>0</v>
      </c>
      <c r="M96" s="32">
        <f>+'[3]1998'!H95</f>
        <v>0</v>
      </c>
      <c r="N96" s="32">
        <f>+'[3]1998'!I95</f>
        <v>0</v>
      </c>
      <c r="O96" s="31"/>
      <c r="P96" s="26">
        <f>+C96+F96*PCG!$C$4+G96*PCG!$C$5+H96+I96+J96</f>
        <v>22.954470000000001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5.2718399999999999E-3</v>
      </c>
      <c r="D97" s="32">
        <f>+'[3]1998'!C96</f>
        <v>5.2718399999999999E-3</v>
      </c>
      <c r="E97" s="32">
        <v>0</v>
      </c>
      <c r="F97" s="32">
        <f>+'[3]1998'!D96</f>
        <v>2.3174130000000002</v>
      </c>
      <c r="G97" s="27"/>
      <c r="H97" s="27"/>
      <c r="I97" s="27"/>
      <c r="J97" s="27"/>
      <c r="K97" s="32">
        <f>+'[3]1998'!F96</f>
        <v>0</v>
      </c>
      <c r="L97" s="32">
        <f>+'[3]1998'!G96</f>
        <v>0</v>
      </c>
      <c r="M97" s="32">
        <f>+'[3]1998'!H96</f>
        <v>0</v>
      </c>
      <c r="N97" s="32">
        <f>+'[3]1998'!I96</f>
        <v>0</v>
      </c>
      <c r="O97" s="31"/>
      <c r="P97" s="26">
        <f>+C97+F97*PCG!$C$4+G97*PCG!$C$5+H97+I97+J97</f>
        <v>57.940596840000005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0.34962550000000003</v>
      </c>
      <c r="D98" s="32">
        <f>+'[3]1998'!C97</f>
        <v>0.34962550000000003</v>
      </c>
      <c r="E98" s="32">
        <v>0</v>
      </c>
      <c r="F98" s="32">
        <f>+'[3]1998'!D97</f>
        <v>6.5897999999999994</v>
      </c>
      <c r="G98" s="27"/>
      <c r="H98" s="27"/>
      <c r="I98" s="27"/>
      <c r="J98" s="27"/>
      <c r="K98" s="32">
        <f>+'[3]1998'!F97</f>
        <v>0</v>
      </c>
      <c r="L98" s="32">
        <f>+'[3]1998'!G97</f>
        <v>0</v>
      </c>
      <c r="M98" s="32">
        <f>+'[3]1998'!H97</f>
        <v>0</v>
      </c>
      <c r="N98" s="32">
        <f>+'[3]1998'!I97</f>
        <v>0</v>
      </c>
      <c r="O98" s="31"/>
      <c r="P98" s="26">
        <f>+C98+F98*PCG!$C$4+G98*PCG!$C$5+H98+I98+J98</f>
        <v>165.09462549999998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+'[3]1998'!F98</f>
        <v>0</v>
      </c>
      <c r="L99" s="32">
        <f>+'[3]1998'!G98</f>
        <v>0</v>
      </c>
      <c r="M99" s="32">
        <f>+'[3]1998'!H98</f>
        <v>0</v>
      </c>
      <c r="N99" s="32">
        <f>+'[3]1998'!I98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+'[3]1998'!F99</f>
        <v>0</v>
      </c>
      <c r="L100" s="32">
        <f>+'[3]1998'!G99</f>
        <v>0</v>
      </c>
      <c r="M100" s="32">
        <f>+'[3]1998'!H99</f>
        <v>0</v>
      </c>
      <c r="N100" s="32">
        <f>+'[3]1998'!I99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+'[3]1998'!C102</f>
        <v>0</v>
      </c>
      <c r="E103" s="32">
        <v>0</v>
      </c>
      <c r="F103" s="27"/>
      <c r="G103" s="27"/>
      <c r="H103" s="27"/>
      <c r="I103" s="27"/>
      <c r="J103" s="27"/>
      <c r="K103" s="32">
        <f>+'[3]1998'!F102</f>
        <v>0</v>
      </c>
      <c r="L103" s="32">
        <f>+'[3]1998'!G102</f>
        <v>0</v>
      </c>
      <c r="M103" s="32">
        <f>+'[3]1998'!H102</f>
        <v>0</v>
      </c>
      <c r="N103" s="32">
        <f>+'[3]1998'!I102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+'[3]1998'!C103</f>
        <v>0</v>
      </c>
      <c r="E104" s="32">
        <v>0</v>
      </c>
      <c r="F104" s="27"/>
      <c r="G104" s="27"/>
      <c r="H104" s="27"/>
      <c r="I104" s="27"/>
      <c r="J104" s="27"/>
      <c r="K104" s="32">
        <f>+'[3]1998'!F103</f>
        <v>0</v>
      </c>
      <c r="L104" s="32">
        <f>+'[3]1998'!G103</f>
        <v>0</v>
      </c>
      <c r="M104" s="32">
        <f>+'[3]1998'!H103</f>
        <v>0</v>
      </c>
      <c r="N104" s="32">
        <f>+'[3]1998'!I103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+'[3]1998'!C104</f>
        <v>0</v>
      </c>
      <c r="E105" s="32">
        <v>0</v>
      </c>
      <c r="F105" s="27"/>
      <c r="G105" s="27"/>
      <c r="H105" s="27"/>
      <c r="I105" s="27"/>
      <c r="J105" s="27"/>
      <c r="K105" s="32">
        <f>+'[3]1998'!F104</f>
        <v>0</v>
      </c>
      <c r="L105" s="32">
        <f>+'[3]1998'!G104</f>
        <v>0</v>
      </c>
      <c r="M105" s="32">
        <f>+'[3]1998'!H104</f>
        <v>0</v>
      </c>
      <c r="N105" s="32">
        <f>+'[3]1998'!I104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+'[3]1998'!C106</f>
        <v>0</v>
      </c>
      <c r="E107" s="32">
        <v>0</v>
      </c>
      <c r="F107" s="27"/>
      <c r="G107" s="27"/>
      <c r="H107" s="27"/>
      <c r="I107" s="27"/>
      <c r="J107" s="27"/>
      <c r="K107" s="32">
        <f>+'[3]1998'!F106</f>
        <v>0</v>
      </c>
      <c r="L107" s="32">
        <f>+'[3]1998'!G106</f>
        <v>0</v>
      </c>
      <c r="M107" s="32">
        <f>+'[3]1998'!H106</f>
        <v>0</v>
      </c>
      <c r="N107" s="32">
        <f>+'[3]1998'!I106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+'[3]1998'!C107</f>
        <v>0</v>
      </c>
      <c r="E108" s="32">
        <v>0</v>
      </c>
      <c r="F108" s="27"/>
      <c r="G108" s="27"/>
      <c r="H108" s="27"/>
      <c r="I108" s="27"/>
      <c r="J108" s="27"/>
      <c r="K108" s="32">
        <f>+'[3]1998'!F107</f>
        <v>0</v>
      </c>
      <c r="L108" s="32">
        <f>+'[3]1998'!G107</f>
        <v>0</v>
      </c>
      <c r="M108" s="32">
        <f>+'[3]1998'!H107</f>
        <v>0</v>
      </c>
      <c r="N108" s="32">
        <f>+'[3]1998'!I107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+'[3]1998'!C108</f>
        <v>0</v>
      </c>
      <c r="E109" s="32">
        <v>0</v>
      </c>
      <c r="F109" s="27"/>
      <c r="G109" s="27"/>
      <c r="H109" s="27"/>
      <c r="I109" s="27"/>
      <c r="J109" s="27"/>
      <c r="K109" s="32">
        <f>+'[3]1998'!F108</f>
        <v>0</v>
      </c>
      <c r="L109" s="32">
        <f>+'[3]1998'!G108</f>
        <v>0</v>
      </c>
      <c r="M109" s="32">
        <f>+'[3]1998'!H108</f>
        <v>0</v>
      </c>
      <c r="N109" s="32">
        <f>+'[3]1998'!I108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2380.58599</v>
      </c>
      <c r="D112" s="26">
        <f>+D113+D114</f>
        <v>2380.58599</v>
      </c>
      <c r="E112" s="26">
        <f t="shared" ref="E112:N112" si="95">+E113+E114</f>
        <v>0</v>
      </c>
      <c r="F112" s="26">
        <f t="shared" si="95"/>
        <v>0.126693055</v>
      </c>
      <c r="G112" s="26">
        <f t="shared" si="95"/>
        <v>6.3919679999999993E-2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34.51</v>
      </c>
      <c r="L112" s="26">
        <f t="shared" si="95"/>
        <v>35.692430137971613</v>
      </c>
      <c r="M112" s="26">
        <f t="shared" si="95"/>
        <v>1.3704800107162418</v>
      </c>
      <c r="N112" s="26">
        <f t="shared" si="95"/>
        <v>32.199999999999996</v>
      </c>
      <c r="O112" s="31"/>
      <c r="P112" s="26">
        <f>+P113+P114</f>
        <v>2402.8013810150005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1067.284075</v>
      </c>
      <c r="D113" s="32">
        <f>+'[3]1998'!C115</f>
        <v>1067.284075</v>
      </c>
      <c r="E113" s="32">
        <v>0</v>
      </c>
      <c r="F113" s="32">
        <f>+'[3]1998'!D115</f>
        <v>7.4635249999999995E-3</v>
      </c>
      <c r="G113" s="32">
        <f>+'[3]1998'!E115</f>
        <v>2.9854099999999998E-2</v>
      </c>
      <c r="H113" s="27"/>
      <c r="I113" s="27"/>
      <c r="J113" s="27"/>
      <c r="K113" s="12">
        <f>'[3]1998'!F115</f>
        <v>2.2999999999999998</v>
      </c>
      <c r="L113" s="12">
        <f>'[3]1998'!G115</f>
        <v>3.482430137971614</v>
      </c>
      <c r="M113" s="12">
        <f>'[3]1998'!H115</f>
        <v>0.27048001071624184</v>
      </c>
      <c r="N113" s="12">
        <f>'[3]1998'!I115</f>
        <v>4.87</v>
      </c>
      <c r="O113" s="31"/>
      <c r="P113" s="26">
        <f>+C113+F113*PCG!$C$4+G113*PCG!$C$5+H113+I113+J113</f>
        <v>1076.3671849250002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1313.301915</v>
      </c>
      <c r="D114" s="32">
        <f>+'[3]1998'!C116</f>
        <v>1313.301915</v>
      </c>
      <c r="E114" s="32">
        <v>0</v>
      </c>
      <c r="F114" s="32">
        <f>+'[3]1998'!D116</f>
        <v>0.11922953</v>
      </c>
      <c r="G114" s="32">
        <f>+'[3]1998'!E116</f>
        <v>3.4065579999999998E-2</v>
      </c>
      <c r="H114" s="27"/>
      <c r="I114" s="27"/>
      <c r="J114" s="27"/>
      <c r="K114" s="12">
        <f>'[3]1998'!F116</f>
        <v>32.21</v>
      </c>
      <c r="L114" s="12">
        <f>'[3]1998'!G116</f>
        <v>32.21</v>
      </c>
      <c r="M114" s="12">
        <f>'[3]1998'!H116</f>
        <v>1.1000000000000001</v>
      </c>
      <c r="N114" s="12">
        <f>'[3]1998'!I116</f>
        <v>27.33</v>
      </c>
      <c r="O114" s="31"/>
      <c r="P114" s="26">
        <f>+C114+F114*PCG!$C$4+G114*PCG!$C$5+H114+I114+J114</f>
        <v>1326.4341960900001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17506.296639999997</v>
      </c>
      <c r="D116" s="32">
        <f>+'[3]1998'!$C$119</f>
        <v>17506.296639999997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17506.296639999997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50508.821286576</v>
      </c>
      <c r="D127" s="26">
        <f>+D128+D134+D138</f>
        <v>50508.821286576</v>
      </c>
      <c r="E127" s="26">
        <f t="shared" ref="E127:N127" si="98">+E128+E134+E138</f>
        <v>0</v>
      </c>
      <c r="F127" s="26">
        <f t="shared" si="98"/>
        <v>87.678387498702335</v>
      </c>
      <c r="G127" s="26">
        <f t="shared" si="98"/>
        <v>1.8658774663174529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175.10188636238877</v>
      </c>
      <c r="L127" s="26">
        <f t="shared" si="98"/>
        <v>770.41481753064988</v>
      </c>
      <c r="M127" s="26">
        <f t="shared" si="98"/>
        <v>167.53723273668831</v>
      </c>
      <c r="N127" s="26">
        <f t="shared" si="98"/>
        <v>327.03999999999996</v>
      </c>
      <c r="O127" s="31"/>
      <c r="P127" s="26">
        <f t="shared" ref="P127" si="99">+P128+P134+P138</f>
        <v>53256.812459006163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50507.595730136003</v>
      </c>
      <c r="D128" s="26">
        <f>+D129+D130+D131+D132+D133</f>
        <v>50507.595730136003</v>
      </c>
      <c r="E128" s="26">
        <f t="shared" ref="E128:N128" si="102">+E129+E130+E131+E132+E133</f>
        <v>0</v>
      </c>
      <c r="F128" s="26">
        <f t="shared" si="102"/>
        <v>39.665106633702337</v>
      </c>
      <c r="G128" s="26">
        <f t="shared" si="102"/>
        <v>1.8658774663174529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172.15188636238878</v>
      </c>
      <c r="L128" s="26">
        <f t="shared" si="102"/>
        <v>743.93481753064987</v>
      </c>
      <c r="M128" s="26">
        <f t="shared" si="102"/>
        <v>162.0172327366883</v>
      </c>
      <c r="N128" s="26">
        <f t="shared" si="102"/>
        <v>327.03999999999996</v>
      </c>
      <c r="O128" s="31"/>
      <c r="P128" s="26">
        <f t="shared" ref="P128" si="103">+P129+P130+P131+P132+P133</f>
        <v>52055.25488094116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16358.220472000001</v>
      </c>
      <c r="D129" s="39">
        <f>+D7</f>
        <v>16358.220472000001</v>
      </c>
      <c r="E129" s="39">
        <f t="shared" ref="E129:G129" si="107">+E7</f>
        <v>0</v>
      </c>
      <c r="F129" s="39">
        <f t="shared" si="107"/>
        <v>0.27465353999999997</v>
      </c>
      <c r="G129" s="39">
        <f t="shared" si="107"/>
        <v>0.19905884399999996</v>
      </c>
      <c r="H129" s="27"/>
      <c r="I129" s="27"/>
      <c r="J129" s="27"/>
      <c r="K129" s="39">
        <f t="shared" ref="K129:N129" si="108">+K7</f>
        <v>43.300000000000004</v>
      </c>
      <c r="L129" s="39">
        <f t="shared" si="108"/>
        <v>19.87</v>
      </c>
      <c r="M129" s="39">
        <f t="shared" si="108"/>
        <v>0.34</v>
      </c>
      <c r="N129" s="39">
        <f t="shared" si="108"/>
        <v>89.94</v>
      </c>
      <c r="O129" s="31"/>
      <c r="P129" s="26">
        <f>+C129+F129*PCG!$C$4+G129*PCG!$C$5+H129+I129+J129</f>
        <v>16424.406346012001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13431.946315136</v>
      </c>
      <c r="D130" s="39">
        <f>+D16</f>
        <v>13431.946315136</v>
      </c>
      <c r="E130" s="39">
        <f t="shared" ref="E130:G130" si="109">+E16</f>
        <v>0</v>
      </c>
      <c r="F130" s="39">
        <f t="shared" si="109"/>
        <v>2.0980565200000001</v>
      </c>
      <c r="G130" s="39">
        <f t="shared" si="109"/>
        <v>0.30476136100000001</v>
      </c>
      <c r="H130" s="27"/>
      <c r="I130" s="27"/>
      <c r="J130" s="27"/>
      <c r="K130" s="39">
        <f t="shared" ref="K130:N130" si="110">+K16</f>
        <v>50.269999999999996</v>
      </c>
      <c r="L130" s="39">
        <f t="shared" si="110"/>
        <v>65.23</v>
      </c>
      <c r="M130" s="39">
        <f t="shared" si="110"/>
        <v>19.440000000000001</v>
      </c>
      <c r="N130" s="39">
        <f t="shared" si="110"/>
        <v>119.60000000000001</v>
      </c>
      <c r="O130" s="31"/>
      <c r="P130" s="26">
        <f>+C130+F130*PCG!$C$4+G130*PCG!$C$5+H130+I130+J130</f>
        <v>13575.216613714001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16509.208331559938</v>
      </c>
      <c r="D131" s="39">
        <f>+D30</f>
        <v>16509.208331559938</v>
      </c>
      <c r="E131" s="39">
        <f t="shared" ref="E131:G131" si="111">+E30</f>
        <v>0</v>
      </c>
      <c r="F131" s="39">
        <f t="shared" si="111"/>
        <v>4.2016417959758421</v>
      </c>
      <c r="G131" s="39">
        <f t="shared" si="111"/>
        <v>0.91426813465386303</v>
      </c>
      <c r="H131" s="27"/>
      <c r="I131" s="27"/>
      <c r="J131" s="27"/>
      <c r="K131" s="39">
        <f t="shared" ref="K131:N131" si="112">+K30</f>
        <v>66.611886362388788</v>
      </c>
      <c r="L131" s="39">
        <f t="shared" si="112"/>
        <v>222.52481753064984</v>
      </c>
      <c r="M131" s="39">
        <f t="shared" si="112"/>
        <v>77.077232736688302</v>
      </c>
      <c r="N131" s="39">
        <f t="shared" si="112"/>
        <v>91.6</v>
      </c>
      <c r="O131" s="31"/>
      <c r="P131" s="26">
        <f>+C131+F131*PCG!$C$4+G131*PCG!$C$5+H131+I131+J131</f>
        <v>16886.701280586185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4208.2206114400633</v>
      </c>
      <c r="D132" s="39">
        <f>+D52</f>
        <v>4208.2206114400633</v>
      </c>
      <c r="E132" s="39">
        <f t="shared" ref="E132:G132" si="113">+E52</f>
        <v>0</v>
      </c>
      <c r="F132" s="39">
        <f t="shared" si="113"/>
        <v>33.090754777726495</v>
      </c>
      <c r="G132" s="39">
        <f t="shared" si="113"/>
        <v>0.44778912666358994</v>
      </c>
      <c r="H132" s="27"/>
      <c r="I132" s="27"/>
      <c r="J132" s="27"/>
      <c r="K132" s="39">
        <f t="shared" ref="K132:N132" si="114">+K52</f>
        <v>11.97</v>
      </c>
      <c r="L132" s="39">
        <f t="shared" si="114"/>
        <v>436.31</v>
      </c>
      <c r="M132" s="39">
        <f t="shared" si="114"/>
        <v>65.16</v>
      </c>
      <c r="N132" s="39">
        <f t="shared" si="114"/>
        <v>25.9</v>
      </c>
      <c r="O132" s="31"/>
      <c r="P132" s="26">
        <f>+C132+F132*PCG!$C$4+G132*PCG!$C$5+H132+I132+J132</f>
        <v>5168.9306406289761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1.2255564400000001</v>
      </c>
      <c r="D134" s="26">
        <f>+D135+D136+D137</f>
        <v>1.2255564400000001</v>
      </c>
      <c r="E134" s="26">
        <f t="shared" ref="E134:N134" si="117">+E135+E136+E137</f>
        <v>0</v>
      </c>
      <c r="F134" s="26">
        <f t="shared" si="117"/>
        <v>48.013280864999999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2.95</v>
      </c>
      <c r="L134" s="26">
        <f t="shared" si="117"/>
        <v>26.479999999999997</v>
      </c>
      <c r="M134" s="26">
        <f t="shared" si="117"/>
        <v>5.5200000000000005</v>
      </c>
      <c r="N134" s="26">
        <f t="shared" si="117"/>
        <v>0</v>
      </c>
      <c r="O134" s="31"/>
      <c r="P134" s="26">
        <f t="shared" ref="P134" si="118">+P135+P136+P137</f>
        <v>1201.5575780649999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4.0139763650000004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0.78</v>
      </c>
      <c r="N135" s="39">
        <f t="shared" si="122"/>
        <v>0</v>
      </c>
      <c r="O135" s="31"/>
      <c r="P135" s="26">
        <f>+C135+F135*PCG!$C$4+G135*PCG!$C$5+H135+I135+J135</f>
        <v>100.34940912500001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1.2255564400000001</v>
      </c>
      <c r="D136" s="39">
        <f>+D79</f>
        <v>1.2255564400000001</v>
      </c>
      <c r="E136" s="39">
        <f t="shared" ref="E136:G136" si="123">+E79</f>
        <v>0</v>
      </c>
      <c r="F136" s="39">
        <f t="shared" si="123"/>
        <v>43.999304500000001</v>
      </c>
      <c r="G136" s="39">
        <f t="shared" si="123"/>
        <v>0</v>
      </c>
      <c r="H136" s="27"/>
      <c r="I136" s="27"/>
      <c r="J136" s="27"/>
      <c r="K136" s="39">
        <f t="shared" ref="K136:N136" si="124">+K79</f>
        <v>2.95</v>
      </c>
      <c r="L136" s="39">
        <f t="shared" si="124"/>
        <v>26.479999999999997</v>
      </c>
      <c r="M136" s="39">
        <f t="shared" si="124"/>
        <v>4.74</v>
      </c>
      <c r="N136" s="39">
        <f t="shared" si="124"/>
        <v>0</v>
      </c>
      <c r="O136" s="31"/>
      <c r="P136" s="26">
        <f>+C136+F136*PCG!$C$4+G136*PCG!$C$5+H136+I136+J136</f>
        <v>1101.20816894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2380.58599</v>
      </c>
      <c r="D144" s="26">
        <f>+D145+D146</f>
        <v>2380.58599</v>
      </c>
      <c r="E144" s="26"/>
      <c r="F144" s="26">
        <f t="shared" ref="F144:N144" si="135">+F145+F146</f>
        <v>0.126693055</v>
      </c>
      <c r="G144" s="26">
        <f t="shared" si="135"/>
        <v>6.3919679999999993E-2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34.51</v>
      </c>
      <c r="L144" s="26">
        <f t="shared" si="135"/>
        <v>35.692430137971613</v>
      </c>
      <c r="M144" s="26">
        <f t="shared" si="135"/>
        <v>1.3704800107162418</v>
      </c>
      <c r="N144" s="26">
        <f t="shared" si="135"/>
        <v>32.199999999999996</v>
      </c>
      <c r="O144" s="31"/>
      <c r="P144" s="26">
        <f t="shared" ref="P144" si="136">+P145+P146</f>
        <v>2402.8013810150005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1067.284075</v>
      </c>
      <c r="D145" s="39">
        <f>+D113</f>
        <v>1067.284075</v>
      </c>
      <c r="E145" s="39">
        <f t="shared" ref="E145:G145" si="139">+E113</f>
        <v>0</v>
      </c>
      <c r="F145" s="39">
        <f t="shared" si="139"/>
        <v>7.4635249999999995E-3</v>
      </c>
      <c r="G145" s="39">
        <f t="shared" si="139"/>
        <v>2.9854099999999998E-2</v>
      </c>
      <c r="H145" s="27"/>
      <c r="I145" s="27"/>
      <c r="J145" s="27"/>
      <c r="K145" s="39">
        <f t="shared" ref="K145:N145" si="140">+K113</f>
        <v>2.2999999999999998</v>
      </c>
      <c r="L145" s="39">
        <f t="shared" si="140"/>
        <v>3.482430137971614</v>
      </c>
      <c r="M145" s="39">
        <f t="shared" si="140"/>
        <v>0.27048001071624184</v>
      </c>
      <c r="N145" s="39">
        <f t="shared" si="140"/>
        <v>4.87</v>
      </c>
      <c r="O145" s="31"/>
      <c r="P145" s="26">
        <f>+C145+F145*PCG!$C$4+G145*PCG!$C$5+H145+I145+J145</f>
        <v>1076.3671849250002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1313.301915</v>
      </c>
      <c r="D146" s="39">
        <f t="shared" ref="D146:G147" si="141">+D114</f>
        <v>1313.301915</v>
      </c>
      <c r="E146" s="39">
        <f t="shared" si="141"/>
        <v>0</v>
      </c>
      <c r="F146" s="39">
        <f t="shared" si="141"/>
        <v>0.11922953</v>
      </c>
      <c r="G146" s="39">
        <f t="shared" si="141"/>
        <v>3.4065579999999998E-2</v>
      </c>
      <c r="H146" s="27"/>
      <c r="I146" s="27"/>
      <c r="J146" s="27"/>
      <c r="K146" s="39">
        <f t="shared" ref="K146:N146" si="142">+K114</f>
        <v>32.21</v>
      </c>
      <c r="L146" s="39">
        <f t="shared" si="142"/>
        <v>32.21</v>
      </c>
      <c r="M146" s="39">
        <f t="shared" si="142"/>
        <v>1.1000000000000001</v>
      </c>
      <c r="N146" s="39">
        <f t="shared" si="142"/>
        <v>27.33</v>
      </c>
      <c r="O146" s="31"/>
      <c r="P146" s="26">
        <f>+C146+F146*PCG!$C$4+G146*PCG!$C$5+H146+I146+J146</f>
        <v>1326.4341960900001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17506.296639999997</v>
      </c>
      <c r="D148" s="26">
        <f>+D116</f>
        <v>17506.296639999997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17506.296639999997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50508.821286576</v>
      </c>
      <c r="D159" s="26">
        <f>+D160+D161+D162</f>
        <v>50508.821286576</v>
      </c>
      <c r="E159" s="26">
        <f t="shared" ref="E159:N159" si="144">+E160+E161+E162</f>
        <v>0</v>
      </c>
      <c r="F159" s="26">
        <f t="shared" si="144"/>
        <v>87.678387498702335</v>
      </c>
      <c r="G159" s="26">
        <f t="shared" si="144"/>
        <v>1.8658774663174529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175.10188636238877</v>
      </c>
      <c r="L159" s="26">
        <f t="shared" si="144"/>
        <v>770.41481753064988</v>
      </c>
      <c r="M159" s="26">
        <f t="shared" si="144"/>
        <v>167.53723273668831</v>
      </c>
      <c r="N159" s="26">
        <f t="shared" si="144"/>
        <v>327.03999999999996</v>
      </c>
      <c r="O159" s="31"/>
      <c r="P159" s="26">
        <f t="shared" ref="P159" si="145">+P160+P161+P162</f>
        <v>53256.812459006163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50507.595730136003</v>
      </c>
      <c r="D160" s="26">
        <f>+D6</f>
        <v>50507.595730136003</v>
      </c>
      <c r="E160" s="26">
        <f t="shared" ref="E160:G160" si="148">+E6</f>
        <v>0</v>
      </c>
      <c r="F160" s="26">
        <f t="shared" si="148"/>
        <v>39.665106633702337</v>
      </c>
      <c r="G160" s="26">
        <f t="shared" si="148"/>
        <v>1.8658774663174529</v>
      </c>
      <c r="H160" s="27"/>
      <c r="I160" s="27"/>
      <c r="J160" s="27"/>
      <c r="K160" s="26">
        <f t="shared" ref="K160:N160" si="149">+K6</f>
        <v>172.15188636238878</v>
      </c>
      <c r="L160" s="26">
        <f t="shared" si="149"/>
        <v>743.93481753064987</v>
      </c>
      <c r="M160" s="26">
        <f t="shared" si="149"/>
        <v>162.0172327366883</v>
      </c>
      <c r="N160" s="26">
        <f t="shared" si="149"/>
        <v>327.03999999999996</v>
      </c>
      <c r="O160" s="31"/>
      <c r="P160" s="26">
        <f>+C160+F160*PCG!$C$4+G160*PCG!$C$5+H160+I160+J160</f>
        <v>52055.25488094116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1.2255564400000001</v>
      </c>
      <c r="D161" s="26">
        <f>+D66</f>
        <v>1.2255564400000001</v>
      </c>
      <c r="E161" s="26">
        <f t="shared" ref="E161:G161" si="150">+E66</f>
        <v>0</v>
      </c>
      <c r="F161" s="26">
        <f t="shared" si="150"/>
        <v>48.013280864999999</v>
      </c>
      <c r="G161" s="26">
        <f t="shared" si="150"/>
        <v>0</v>
      </c>
      <c r="H161" s="27"/>
      <c r="I161" s="27"/>
      <c r="J161" s="27"/>
      <c r="K161" s="26">
        <f t="shared" ref="K161:N161" si="151">+K66</f>
        <v>2.95</v>
      </c>
      <c r="L161" s="26">
        <f t="shared" si="151"/>
        <v>26.479999999999997</v>
      </c>
      <c r="M161" s="26">
        <f t="shared" si="151"/>
        <v>5.5200000000000005</v>
      </c>
      <c r="N161" s="26">
        <f t="shared" si="151"/>
        <v>0</v>
      </c>
      <c r="O161" s="31"/>
      <c r="P161" s="26">
        <f>+C161+F161*PCG!$C$4+G161*PCG!$C$5+H161+I161+J161</f>
        <v>1201.5575780649999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2380.58599</v>
      </c>
      <c r="D165" s="26">
        <f>+D166+D167</f>
        <v>2380.58599</v>
      </c>
      <c r="E165" s="26">
        <f t="shared" ref="E165:N165" si="154">+E166+E167</f>
        <v>0</v>
      </c>
      <c r="F165" s="26">
        <f t="shared" si="154"/>
        <v>0.126693055</v>
      </c>
      <c r="G165" s="26">
        <f t="shared" si="154"/>
        <v>6.3919679999999993E-2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2402.8013810150005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1067.284075</v>
      </c>
      <c r="D166" s="39">
        <f>+D113</f>
        <v>1067.284075</v>
      </c>
      <c r="E166" s="39">
        <f t="shared" ref="E166:G166" si="158">+E113</f>
        <v>0</v>
      </c>
      <c r="F166" s="39">
        <f t="shared" si="158"/>
        <v>7.4635249999999995E-3</v>
      </c>
      <c r="G166" s="39">
        <f t="shared" si="158"/>
        <v>2.9854099999999998E-2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1076.3671849250002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1313.301915</v>
      </c>
      <c r="D167" s="39">
        <f t="shared" ref="D167:G168" si="159">+D114</f>
        <v>1313.301915</v>
      </c>
      <c r="E167" s="39">
        <f t="shared" si="159"/>
        <v>0</v>
      </c>
      <c r="F167" s="39">
        <f t="shared" si="159"/>
        <v>0.11922953</v>
      </c>
      <c r="G167" s="39">
        <f t="shared" si="159"/>
        <v>3.4065579999999998E-2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1326.4341960900001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17506.296639999997</v>
      </c>
      <c r="D169" s="26">
        <f>+D148</f>
        <v>17506.296639999997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17506.296639999997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49" priority="2" operator="lessThan">
      <formula>0</formula>
    </cfRule>
  </conditionalFormatting>
  <conditionalFormatting sqref="P2">
    <cfRule type="cellIs" dxfId="48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B00-000000000000}"/>
  </dataValidation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53051.002392405993</v>
      </c>
      <c r="D4" s="26">
        <f t="shared" ref="D4:N4" si="1">+D6+D66+D101</f>
        <v>53051.002392405993</v>
      </c>
      <c r="E4" s="26">
        <f t="shared" si="1"/>
        <v>0</v>
      </c>
      <c r="F4" s="26">
        <f t="shared" si="1"/>
        <v>93.720099792474656</v>
      </c>
      <c r="G4" s="26">
        <f t="shared" si="1"/>
        <v>1.9669979689485126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170.35518127517992</v>
      </c>
      <c r="L4" s="26">
        <f t="shared" si="1"/>
        <v>789.53588988920444</v>
      </c>
      <c r="M4" s="26">
        <f t="shared" si="1"/>
        <v>174.17776193898982</v>
      </c>
      <c r="N4" s="26">
        <f t="shared" si="1"/>
        <v>227.62</v>
      </c>
      <c r="O4" s="31"/>
      <c r="P4" s="26">
        <f t="shared" ref="P4" si="2">+P6+P66+P101</f>
        <v>55980.170281964522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54486.333150333339</v>
      </c>
      <c r="D5" s="32">
        <f>+'[12]Table 1.5 - Reference Approach'!$S$76</f>
        <v>54486.333150333339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54486.333150333339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53049.601878175992</v>
      </c>
      <c r="D6" s="26">
        <f t="shared" ref="D6:N6" si="5">+D7+D16+D30+D52+D59</f>
        <v>53049.601878175992</v>
      </c>
      <c r="E6" s="26">
        <f t="shared" si="5"/>
        <v>0</v>
      </c>
      <c r="F6" s="26">
        <f t="shared" si="5"/>
        <v>40.442166402474655</v>
      </c>
      <c r="G6" s="26">
        <f t="shared" si="5"/>
        <v>1.9669979689485126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167.08518127517991</v>
      </c>
      <c r="L6" s="26">
        <f t="shared" si="5"/>
        <v>759.85588988920449</v>
      </c>
      <c r="M6" s="26">
        <f t="shared" si="5"/>
        <v>168.75776193898983</v>
      </c>
      <c r="N6" s="26">
        <f t="shared" si="5"/>
        <v>227.62</v>
      </c>
      <c r="O6" s="31"/>
      <c r="P6" s="26">
        <f t="shared" ref="P6" si="6">+P7+P16+P30+P52+P59</f>
        <v>54646.821432984521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18624.850062000001</v>
      </c>
      <c r="D7" s="26">
        <f t="shared" ref="D7:N7" si="9">+D8+D12+D13</f>
        <v>18624.850062000001</v>
      </c>
      <c r="E7" s="26">
        <f t="shared" si="9"/>
        <v>0</v>
      </c>
      <c r="F7" s="26">
        <f t="shared" si="9"/>
        <v>0.31728540999999993</v>
      </c>
      <c r="G7" s="26">
        <f t="shared" si="9"/>
        <v>0.21974256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47.559999999999995</v>
      </c>
      <c r="L7" s="26">
        <f t="shared" si="9"/>
        <v>22.05</v>
      </c>
      <c r="M7" s="26">
        <f t="shared" si="9"/>
        <v>0.37</v>
      </c>
      <c r="N7" s="26">
        <f t="shared" si="9"/>
        <v>78.790000000000006</v>
      </c>
      <c r="O7" s="31"/>
      <c r="P7" s="26">
        <f t="shared" ref="P7" si="10">+P8+P12+P13</f>
        <v>18698.265480130005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16434.649429000001</v>
      </c>
      <c r="D8" s="26">
        <f t="shared" ref="D8:G8" si="11">+D9+D10+D11</f>
        <v>16434.649429000001</v>
      </c>
      <c r="E8" s="26">
        <f t="shared" si="11"/>
        <v>0</v>
      </c>
      <c r="F8" s="26">
        <f t="shared" si="11"/>
        <v>0.27791130999999997</v>
      </c>
      <c r="G8" s="26">
        <f t="shared" si="11"/>
        <v>0.21462458700000001</v>
      </c>
      <c r="H8" s="26"/>
      <c r="I8" s="26"/>
      <c r="J8" s="26"/>
      <c r="K8" s="26">
        <f t="shared" ref="K8:N8" si="12">+K9+K10+K11</f>
        <v>45.48</v>
      </c>
      <c r="L8" s="26">
        <f t="shared" si="12"/>
        <v>21.38</v>
      </c>
      <c r="M8" s="26">
        <f t="shared" si="12"/>
        <v>0.3</v>
      </c>
      <c r="N8" s="26">
        <f t="shared" si="12"/>
        <v>56.47</v>
      </c>
      <c r="O8" s="31"/>
      <c r="P8" s="26">
        <f t="shared" ref="P8" si="13">+P9+P10+P11</f>
        <v>16505.555338676004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16434.649429000001</v>
      </c>
      <c r="D9" s="32">
        <f>+'[3]1999'!C8</f>
        <v>16434.649429000001</v>
      </c>
      <c r="E9" s="32">
        <v>0</v>
      </c>
      <c r="F9" s="32">
        <f>+'[3]1999'!D8</f>
        <v>0.27791130999999997</v>
      </c>
      <c r="G9" s="32">
        <f>+'[3]1999'!E8</f>
        <v>0.21462458700000001</v>
      </c>
      <c r="H9" s="27"/>
      <c r="I9" s="27"/>
      <c r="J9" s="27"/>
      <c r="K9" s="32">
        <f>+'[3]1999'!F8</f>
        <v>45.48</v>
      </c>
      <c r="L9" s="32">
        <f>+'[3]1999'!G8</f>
        <v>21.38</v>
      </c>
      <c r="M9" s="32">
        <f>+'[3]1999'!H8</f>
        <v>0.3</v>
      </c>
      <c r="N9" s="32">
        <f>+'[3]1999'!I8</f>
        <v>56.47</v>
      </c>
      <c r="O9" s="31"/>
      <c r="P9" s="26">
        <f>+C9+F9*PCG!$C$4+G9*PCG!$C$5+H9+I9+J9</f>
        <v>16505.555338676004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+'[3]1999'!F9</f>
        <v>0</v>
      </c>
      <c r="L10" s="32">
        <f>+'[3]1999'!G9</f>
        <v>0</v>
      </c>
      <c r="M10" s="32">
        <f>+'[3]1999'!H9</f>
        <v>0</v>
      </c>
      <c r="N10" s="32">
        <f>+'[3]1999'!I9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+'[3]1999'!F10</f>
        <v>0</v>
      </c>
      <c r="L11" s="32">
        <f>+'[3]1999'!G10</f>
        <v>0</v>
      </c>
      <c r="M11" s="32">
        <f>+'[3]1999'!H10</f>
        <v>0</v>
      </c>
      <c r="N11" s="32">
        <f>+'[3]1999'!I10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1763.4956579999998</v>
      </c>
      <c r="D12" s="32">
        <f>+'[3]1999'!C11</f>
        <v>1763.4956579999998</v>
      </c>
      <c r="E12" s="32">
        <v>0</v>
      </c>
      <c r="F12" s="32">
        <f>+'[3]1999'!D11</f>
        <v>3.749313E-2</v>
      </c>
      <c r="G12" s="32">
        <f>+'[3]1999'!E11</f>
        <v>4.9285619999999992E-3</v>
      </c>
      <c r="H12" s="27"/>
      <c r="I12" s="27"/>
      <c r="J12" s="27"/>
      <c r="K12" s="32">
        <f>+'[3]1999'!F11</f>
        <v>2.08</v>
      </c>
      <c r="L12" s="32">
        <f>+'[3]1999'!G11</f>
        <v>0.67</v>
      </c>
      <c r="M12" s="32">
        <f>+'[3]1999'!H11</f>
        <v>7.0000000000000007E-2</v>
      </c>
      <c r="N12" s="32">
        <f>+'[3]1999'!I11</f>
        <v>21.78</v>
      </c>
      <c r="O12" s="31"/>
      <c r="P12" s="26">
        <f>+C12+F12*PCG!$C$4+G12*PCG!$C$5+H12+I12+J12</f>
        <v>1765.9016977259998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426.70497500000005</v>
      </c>
      <c r="D13" s="26">
        <f t="shared" ref="D13:N13" si="14">+D14+D15</f>
        <v>426.70497500000005</v>
      </c>
      <c r="E13" s="26">
        <f t="shared" si="14"/>
        <v>0</v>
      </c>
      <c r="F13" s="26">
        <f t="shared" si="14"/>
        <v>1.88097E-3</v>
      </c>
      <c r="G13" s="26">
        <f t="shared" si="14"/>
        <v>1.8941100000000001E-4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0.54</v>
      </c>
      <c r="O13" s="31"/>
      <c r="P13" s="26">
        <f t="shared" ref="P13" si="15">+P14+P15</f>
        <v>426.80844372800004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426.70497500000005</v>
      </c>
      <c r="D14" s="32">
        <f>+'[3]1999'!C13</f>
        <v>426.70497500000005</v>
      </c>
      <c r="E14" s="32">
        <v>0</v>
      </c>
      <c r="F14" s="32">
        <f>+'[3]1999'!D13</f>
        <v>1.88097E-3</v>
      </c>
      <c r="G14" s="32">
        <f>+'[3]1999'!E13</f>
        <v>1.8941100000000001E-4</v>
      </c>
      <c r="H14" s="27"/>
      <c r="I14" s="27"/>
      <c r="J14" s="27"/>
      <c r="K14" s="32">
        <f>+'[3]1999'!F13</f>
        <v>0</v>
      </c>
      <c r="L14" s="32">
        <f>+'[3]1999'!G13</f>
        <v>0</v>
      </c>
      <c r="M14" s="32">
        <f>+'[3]1999'!H13</f>
        <v>0</v>
      </c>
      <c r="N14" s="32">
        <f>+'[3]1999'!I13</f>
        <v>0.54</v>
      </c>
      <c r="O14" s="31"/>
      <c r="P14" s="26">
        <f>+C14+F14*PCG!$C$4+G14*PCG!$C$5+H14+I14+J14</f>
        <v>426.80844372800004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+'[3]1999'!C14</f>
        <v>0</v>
      </c>
      <c r="E15" s="32">
        <v>0</v>
      </c>
      <c r="F15" s="32">
        <f>+'[3]1999'!D14</f>
        <v>0</v>
      </c>
      <c r="G15" s="32">
        <f>+'[3]1999'!E14</f>
        <v>0</v>
      </c>
      <c r="H15" s="27"/>
      <c r="I15" s="27"/>
      <c r="J15" s="27"/>
      <c r="K15" s="32">
        <f>+'[3]1999'!F14</f>
        <v>0</v>
      </c>
      <c r="L15" s="32">
        <f>+'[3]1999'!G14</f>
        <v>0</v>
      </c>
      <c r="M15" s="32">
        <f>+'[3]1999'!H14</f>
        <v>0</v>
      </c>
      <c r="N15" s="32">
        <f>+'[3]1999'!I14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13248.860624175997</v>
      </c>
      <c r="D16" s="26">
        <f t="shared" ref="D16:N16" si="16">+D17+D18+D19+D20+D21+D22+D23+D24+D25+D26+D27+D28+D29</f>
        <v>13248.860624175997</v>
      </c>
      <c r="E16" s="26">
        <f t="shared" si="16"/>
        <v>0</v>
      </c>
      <c r="F16" s="26">
        <f t="shared" si="16"/>
        <v>2.2008681399999999</v>
      </c>
      <c r="G16" s="26">
        <f t="shared" si="16"/>
        <v>0.31735486199999996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48.480000000000004</v>
      </c>
      <c r="L16" s="26">
        <f t="shared" si="16"/>
        <v>67.92</v>
      </c>
      <c r="M16" s="26">
        <f t="shared" si="16"/>
        <v>20.59</v>
      </c>
      <c r="N16" s="26">
        <f t="shared" si="16"/>
        <v>48.35</v>
      </c>
      <c r="O16" s="31"/>
      <c r="P16" s="26">
        <f t="shared" ref="P16" si="17">+P17+P18+P19+P20+P21+P22+P23+P24+P25+P26+P27+P28+P29</f>
        <v>13398.454076551998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1983.610392</v>
      </c>
      <c r="D17" s="32">
        <f>+'[3]1999'!C16</f>
        <v>1983.610392</v>
      </c>
      <c r="E17" s="32">
        <v>0</v>
      </c>
      <c r="F17" s="32">
        <f>+'[3]1999'!D16</f>
        <v>9.7241459999999988E-2</v>
      </c>
      <c r="G17" s="32">
        <f>+'[3]1999'!E16</f>
        <v>1.4607766000000003E-2</v>
      </c>
      <c r="H17" s="27"/>
      <c r="I17" s="27"/>
      <c r="J17" s="27"/>
      <c r="K17" s="32">
        <f>+'[3]1999'!F16</f>
        <v>3.81</v>
      </c>
      <c r="L17" s="32">
        <f>+'[3]1999'!G16</f>
        <v>8.1300000000000008</v>
      </c>
      <c r="M17" s="32">
        <f>+'[3]1999'!H16</f>
        <v>0.86</v>
      </c>
      <c r="N17" s="32">
        <f>+'[3]1999'!I16</f>
        <v>4.95</v>
      </c>
      <c r="O17" s="31"/>
      <c r="P17" s="26">
        <f>+C17+F17*PCG!$C$4+G17*PCG!$C$5+H17+I17+J17</f>
        <v>1990.3945427679998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+'[3]1999'!F17</f>
        <v>0</v>
      </c>
      <c r="L18" s="32">
        <f>+'[3]1999'!G17</f>
        <v>0</v>
      </c>
      <c r="M18" s="32">
        <f>+'[3]1999'!H17</f>
        <v>0</v>
      </c>
      <c r="N18" s="32">
        <f>+'[3]1999'!I17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446.45693499999999</v>
      </c>
      <c r="D19" s="34">
        <f>+'[3]1999'!C18</f>
        <v>446.45693499999999</v>
      </c>
      <c r="E19" s="34">
        <v>0</v>
      </c>
      <c r="F19" s="34">
        <f>+'[3]1999'!D18</f>
        <v>8.0171599999999989E-3</v>
      </c>
      <c r="G19" s="34">
        <f>+'[3]1999'!E18</f>
        <v>8.1274699999999995E-4</v>
      </c>
      <c r="H19" s="27"/>
      <c r="I19" s="27"/>
      <c r="J19" s="27"/>
      <c r="K19" s="32">
        <f>+'[3]1999'!F18</f>
        <v>0.6</v>
      </c>
      <c r="L19" s="32">
        <f>+'[3]1999'!G18</f>
        <v>0.23</v>
      </c>
      <c r="M19" s="32">
        <f>+'[3]1999'!H18</f>
        <v>0.18</v>
      </c>
      <c r="N19" s="32">
        <f>+'[3]1999'!I18</f>
        <v>2.2799999999999998</v>
      </c>
      <c r="O19" s="31"/>
      <c r="P19" s="26">
        <f>+C19+F19*PCG!$C$4+G19*PCG!$C$5+H19+I19+J19</f>
        <v>446.89956260599996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733.18066099999999</v>
      </c>
      <c r="D20" s="34">
        <f>+'[3]1999'!C19</f>
        <v>733.18066099999999</v>
      </c>
      <c r="E20" s="34">
        <v>0</v>
      </c>
      <c r="F20" s="34">
        <f>+'[3]1999'!D19</f>
        <v>1.1543080299999999</v>
      </c>
      <c r="G20" s="34">
        <f>+'[3]1999'!E19</f>
        <v>0.15554361899999999</v>
      </c>
      <c r="H20" s="27"/>
      <c r="I20" s="27"/>
      <c r="J20" s="27"/>
      <c r="K20" s="32">
        <f>+'[3]1999'!F19</f>
        <v>4.43</v>
      </c>
      <c r="L20" s="32">
        <f>+'[3]1999'!G19</f>
        <v>22.52</v>
      </c>
      <c r="M20" s="32">
        <f>+'[3]1999'!H19</f>
        <v>11.35</v>
      </c>
      <c r="N20" s="32">
        <f>+'[3]1999'!I19</f>
        <v>2.75</v>
      </c>
      <c r="O20" s="31"/>
      <c r="P20" s="26">
        <f>+C20+F20*PCG!$C$4+G20*PCG!$C$5+H20+I20+J20</f>
        <v>808.39036021200002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512.0402519999999</v>
      </c>
      <c r="D21" s="34">
        <f>+'[3]1999'!C20</f>
        <v>512.0402519999999</v>
      </c>
      <c r="E21" s="34">
        <v>0</v>
      </c>
      <c r="F21" s="34">
        <f>+'[3]1999'!D20</f>
        <v>5.0226319999999998E-2</v>
      </c>
      <c r="G21" s="34">
        <f>+'[3]1999'!E20</f>
        <v>7.636913999999999E-3</v>
      </c>
      <c r="H21" s="27"/>
      <c r="I21" s="27"/>
      <c r="J21" s="27"/>
      <c r="K21" s="32">
        <f>+'[3]1999'!F20</f>
        <v>0.88</v>
      </c>
      <c r="L21" s="32">
        <f>+'[3]1999'!G20</f>
        <v>4.5</v>
      </c>
      <c r="M21" s="32">
        <f>+'[3]1999'!H20</f>
        <v>0.43</v>
      </c>
      <c r="N21" s="32">
        <f>+'[3]1999'!I20</f>
        <v>1.58</v>
      </c>
      <c r="O21" s="31"/>
      <c r="P21" s="26">
        <f>+C21+F21*PCG!$C$4+G21*PCG!$C$5+H21+I21+J21</f>
        <v>515.57171037199998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741.84709899999996</v>
      </c>
      <c r="D22" s="34">
        <f>+'[3]1999'!C21</f>
        <v>741.84709899999996</v>
      </c>
      <c r="E22" s="34">
        <v>0</v>
      </c>
      <c r="F22" s="34">
        <f>+'[3]1999'!D21</f>
        <v>6.8316470000000004E-2</v>
      </c>
      <c r="G22" s="34">
        <f>+'[3]1999'!E21</f>
        <v>1.0531043999999998E-2</v>
      </c>
      <c r="H22" s="27"/>
      <c r="I22" s="27"/>
      <c r="J22" s="27"/>
      <c r="K22" s="32">
        <f>+'[3]1999'!F21</f>
        <v>1.42</v>
      </c>
      <c r="L22" s="32">
        <f>+'[3]1999'!G21</f>
        <v>5.9</v>
      </c>
      <c r="M22" s="32">
        <f>+'[3]1999'!H21</f>
        <v>0.56999999999999995</v>
      </c>
      <c r="N22" s="32">
        <f>+'[3]1999'!I21</f>
        <v>2.35</v>
      </c>
      <c r="O22" s="31"/>
      <c r="P22" s="26">
        <f>+C22+F22*PCG!$C$4+G22*PCG!$C$5+H22+I22+J22</f>
        <v>746.69326186199999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+'[3]1999'!F22</f>
        <v>0</v>
      </c>
      <c r="L23" s="32">
        <f>+'[3]1999'!G22</f>
        <v>0</v>
      </c>
      <c r="M23" s="32">
        <f>+'[3]1999'!H22</f>
        <v>0</v>
      </c>
      <c r="N23" s="32">
        <f>+'[3]1999'!I22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+'[3]1999'!F23</f>
        <v>0</v>
      </c>
      <c r="L24" s="32">
        <f>+'[3]1999'!G23</f>
        <v>0</v>
      </c>
      <c r="M24" s="32">
        <f>+'[3]1999'!H23</f>
        <v>0</v>
      </c>
      <c r="N24" s="32">
        <f>+'[3]1999'!I23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4444.3841389999989</v>
      </c>
      <c r="D25" s="34">
        <f>+'[3]1999'!C24</f>
        <v>4444.3841389999989</v>
      </c>
      <c r="E25" s="34">
        <v>0</v>
      </c>
      <c r="F25" s="34">
        <f>+'[3]1999'!D24</f>
        <v>0.19130588000000004</v>
      </c>
      <c r="G25" s="34">
        <f>+'[3]1999'!E24</f>
        <v>3.6738642999999988E-2</v>
      </c>
      <c r="H25" s="27"/>
      <c r="I25" s="27"/>
      <c r="J25" s="27"/>
      <c r="K25" s="32">
        <f>+'[3]1999'!F24</f>
        <v>18.899999999999999</v>
      </c>
      <c r="L25" s="32">
        <f>+'[3]1999'!G24</f>
        <v>4.97</v>
      </c>
      <c r="M25" s="32">
        <f>+'[3]1999'!H24</f>
        <v>1.1399999999999999</v>
      </c>
      <c r="N25" s="32">
        <f>+'[3]1999'!I24</f>
        <v>17.23</v>
      </c>
      <c r="O25" s="31"/>
      <c r="P25" s="26">
        <f>+C25+F25*PCG!$C$4+G25*PCG!$C$5+H25+I25+J25</f>
        <v>4460.1149016139989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+'[3]1999'!F25</f>
        <v>0</v>
      </c>
      <c r="L26" s="32">
        <f>+'[3]1999'!G25</f>
        <v>0</v>
      </c>
      <c r="M26" s="32">
        <f>+'[3]1999'!H25</f>
        <v>0</v>
      </c>
      <c r="N26" s="32">
        <f>+'[3]1999'!I25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+'[3]1999'!F26</f>
        <v>0</v>
      </c>
      <c r="L27" s="32">
        <f>+'[3]1999'!G26</f>
        <v>0</v>
      </c>
      <c r="M27" s="32">
        <f>+'[3]1999'!H26</f>
        <v>0</v>
      </c>
      <c r="N27" s="32">
        <f>+'[3]1999'!I26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+'[3]1999'!F27</f>
        <v>0</v>
      </c>
      <c r="L28" s="32">
        <f>+'[3]1999'!G27</f>
        <v>0</v>
      </c>
      <c r="M28" s="32">
        <f>+'[3]1999'!H27</f>
        <v>0</v>
      </c>
      <c r="N28" s="32">
        <f>+'[3]1999'!I27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4387.3411461759988</v>
      </c>
      <c r="D29" s="32">
        <f>+'[3]1999'!C28</f>
        <v>4387.3411461759988</v>
      </c>
      <c r="E29" s="32">
        <v>0</v>
      </c>
      <c r="F29" s="32">
        <f>+'[3]1999'!D28</f>
        <v>0.63145282000000003</v>
      </c>
      <c r="G29" s="32">
        <f>+'[3]1999'!E28</f>
        <v>9.1484128999999997E-2</v>
      </c>
      <c r="H29" s="27"/>
      <c r="I29" s="27"/>
      <c r="J29" s="27"/>
      <c r="K29" s="32">
        <f>+'[3]1999'!F28</f>
        <v>18.440000000000001</v>
      </c>
      <c r="L29" s="32">
        <f>+'[3]1999'!G28</f>
        <v>21.67</v>
      </c>
      <c r="M29" s="32">
        <f>+'[3]1999'!H28</f>
        <v>6.06</v>
      </c>
      <c r="N29" s="32">
        <f>+'[3]1999'!I28</f>
        <v>17.21</v>
      </c>
      <c r="O29" s="31"/>
      <c r="P29" s="26">
        <f>+C29+F29*PCG!$C$4+G29*PCG!$C$5+H29+I29+J29</f>
        <v>4430.3897371179992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16679.161757183378</v>
      </c>
      <c r="D30" s="26">
        <f t="shared" ref="D30:N30" si="20">+D31+D34+D45+D46+D49</f>
        <v>16679.161757183378</v>
      </c>
      <c r="E30" s="26">
        <f t="shared" si="20"/>
        <v>0</v>
      </c>
      <c r="F30" s="26">
        <f t="shared" si="20"/>
        <v>4.2593626571314385</v>
      </c>
      <c r="G30" s="26">
        <f t="shared" si="20"/>
        <v>0.97285638522791973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58.655181275179935</v>
      </c>
      <c r="L30" s="26">
        <f t="shared" si="20"/>
        <v>224.92588988920454</v>
      </c>
      <c r="M30" s="26">
        <f t="shared" si="20"/>
        <v>81.347761938989834</v>
      </c>
      <c r="N30" s="26">
        <f t="shared" si="20"/>
        <v>79.38</v>
      </c>
      <c r="O30" s="31"/>
      <c r="P30" s="26">
        <f t="shared" ref="P30" si="21">+P31+P34+P45+P46+P49</f>
        <v>17075.557026409584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810.84625600000004</v>
      </c>
      <c r="D31" s="26">
        <f t="shared" ref="D31:N31" si="24">+D33</f>
        <v>810.84625600000004</v>
      </c>
      <c r="E31" s="26">
        <f t="shared" si="24"/>
        <v>0</v>
      </c>
      <c r="F31" s="26">
        <f t="shared" si="24"/>
        <v>5.6741599999999993E-3</v>
      </c>
      <c r="G31" s="26">
        <f t="shared" si="24"/>
        <v>2.2696639999999997E-2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2.61</v>
      </c>
      <c r="L31" s="26">
        <f t="shared" si="24"/>
        <v>7.22</v>
      </c>
      <c r="M31" s="26">
        <f t="shared" si="24"/>
        <v>0.31</v>
      </c>
      <c r="N31" s="26">
        <f t="shared" si="24"/>
        <v>4.2</v>
      </c>
      <c r="O31" s="31"/>
      <c r="P31" s="26">
        <f t="shared" ref="P31" si="25">+P33</f>
        <v>817.75170872000001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810.84625600000004</v>
      </c>
      <c r="D33" s="32">
        <f>+'[3]1999'!C32</f>
        <v>810.84625600000004</v>
      </c>
      <c r="E33" s="32">
        <v>0</v>
      </c>
      <c r="F33" s="32">
        <f>+'[3]1999'!D32</f>
        <v>5.6741599999999993E-3</v>
      </c>
      <c r="G33" s="32">
        <f>+'[3]1999'!E32</f>
        <v>2.2696639999999997E-2</v>
      </c>
      <c r="H33" s="27"/>
      <c r="I33" s="27"/>
      <c r="J33" s="27"/>
      <c r="K33" s="32">
        <f>+'[3]1999'!F32</f>
        <v>2.61</v>
      </c>
      <c r="L33" s="32">
        <f>+'[3]1999'!G32</f>
        <v>7.22</v>
      </c>
      <c r="M33" s="32">
        <f>+'[3]1999'!H32</f>
        <v>0.31</v>
      </c>
      <c r="N33" s="32">
        <f>+'[3]1999'!I32</f>
        <v>4.2</v>
      </c>
      <c r="O33" s="31"/>
      <c r="P33" s="26">
        <f>+C33+F33*PCG!$C$4+G33*PCG!$C$5+H33+I33+J33</f>
        <v>817.75170872000001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14166.117841646394</v>
      </c>
      <c r="D34" s="26">
        <f t="shared" ref="D34:G34" si="26">+D35+D38+D41+D42+D43+D44</f>
        <v>14166.117841646394</v>
      </c>
      <c r="E34" s="26">
        <f t="shared" si="26"/>
        <v>0</v>
      </c>
      <c r="F34" s="26">
        <f t="shared" si="26"/>
        <v>3.4056615248561002</v>
      </c>
      <c r="G34" s="26">
        <f t="shared" si="26"/>
        <v>0.85366369151248545</v>
      </c>
      <c r="H34" s="26"/>
      <c r="I34" s="26"/>
      <c r="J34" s="26"/>
      <c r="K34" s="26">
        <f t="shared" ref="K34:N34" si="27">+K35+K38+K41+K42+K43+K44</f>
        <v>27.225181275179935</v>
      </c>
      <c r="L34" s="26">
        <f t="shared" si="27"/>
        <v>214.89588988920454</v>
      </c>
      <c r="M34" s="26">
        <f t="shared" si="27"/>
        <v>79.967761938989838</v>
      </c>
      <c r="N34" s="26">
        <f t="shared" si="27"/>
        <v>70.47999999999999</v>
      </c>
      <c r="O34" s="31"/>
      <c r="P34" s="26">
        <f t="shared" ref="P34" si="28">+P35+P38+P41+P42+P43+P44</f>
        <v>14505.651159838517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4571.6800698868328</v>
      </c>
      <c r="D35" s="26">
        <f t="shared" ref="D35:G35" si="29">+D36+D37</f>
        <v>4571.6800698868328</v>
      </c>
      <c r="E35" s="26">
        <f t="shared" si="29"/>
        <v>0</v>
      </c>
      <c r="F35" s="26">
        <f t="shared" si="29"/>
        <v>1.4938075803985384</v>
      </c>
      <c r="G35" s="26">
        <f t="shared" si="29"/>
        <v>0.31916929176315645</v>
      </c>
      <c r="H35" s="26"/>
      <c r="I35" s="26"/>
      <c r="J35" s="26"/>
      <c r="K35" s="26">
        <f t="shared" ref="K35:N35" si="30">+K36+K37</f>
        <v>24.455181275179935</v>
      </c>
      <c r="L35" s="26">
        <f t="shared" si="30"/>
        <v>203.92588988920454</v>
      </c>
      <c r="M35" s="26">
        <f t="shared" si="30"/>
        <v>31.717761938989838</v>
      </c>
      <c r="N35" s="26">
        <f t="shared" si="30"/>
        <v>52.01</v>
      </c>
      <c r="O35" s="31"/>
      <c r="P35" s="26">
        <f t="shared" ref="P35" si="31">+P36+P37</f>
        <v>4704.1377083422167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1501.5455382285184</v>
      </c>
      <c r="D36" s="32">
        <f>+'[3]1999'!C35</f>
        <v>1501.5455382285184</v>
      </c>
      <c r="E36" s="32">
        <v>0</v>
      </c>
      <c r="F36" s="32">
        <f>+'[3]1999'!D35</f>
        <v>0.52476467059142573</v>
      </c>
      <c r="G36" s="32">
        <f>+'[3]1999'!E35</f>
        <v>0.16988985064775874</v>
      </c>
      <c r="H36" s="27"/>
      <c r="I36" s="27"/>
      <c r="J36" s="27"/>
      <c r="K36" s="32">
        <f>+'[3]1999'!F35</f>
        <v>24.455181275179935</v>
      </c>
      <c r="L36" s="32">
        <f>+'[3]1999'!G35</f>
        <v>203.92588988920454</v>
      </c>
      <c r="M36" s="32">
        <f>+'[3]1999'!H35</f>
        <v>31.717761938989838</v>
      </c>
      <c r="N36" s="32">
        <f>+'[3]1999'!I35</f>
        <v>52.01</v>
      </c>
      <c r="O36" s="31"/>
      <c r="P36" s="26">
        <f>+C36+F36*PCG!$C$4+G36*PCG!$C$5+H36+I36+J36</f>
        <v>1565.291830486336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3070.1345316583147</v>
      </c>
      <c r="D37" s="32">
        <f>+'[3]1999'!C36</f>
        <v>3070.1345316583147</v>
      </c>
      <c r="E37" s="32">
        <v>0</v>
      </c>
      <c r="F37" s="32">
        <f>+'[3]1999'!D36</f>
        <v>0.96904290980711261</v>
      </c>
      <c r="G37" s="32">
        <f>+'[3]1999'!E36</f>
        <v>0.14927944111539773</v>
      </c>
      <c r="H37" s="27"/>
      <c r="I37" s="27"/>
      <c r="J37" s="27"/>
      <c r="K37" s="32">
        <f>+'[3]1999'!F36</f>
        <v>0</v>
      </c>
      <c r="L37" s="32">
        <f>+'[3]1999'!G36</f>
        <v>0</v>
      </c>
      <c r="M37" s="32">
        <f>+'[3]1999'!H36</f>
        <v>0</v>
      </c>
      <c r="N37" s="32">
        <f>+'[3]1999'!I36</f>
        <v>0</v>
      </c>
      <c r="O37" s="31"/>
      <c r="P37" s="26">
        <f>+C37+F37*PCG!$C$4+G37*PCG!$C$5+H37+I37+J37</f>
        <v>3138.8458778558806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3403.7725835992628</v>
      </c>
      <c r="D38" s="26">
        <f t="shared" ref="D38:G38" si="32">+D39+D40</f>
        <v>3403.7725835992628</v>
      </c>
      <c r="E38" s="26">
        <f t="shared" si="32"/>
        <v>0</v>
      </c>
      <c r="F38" s="26">
        <f t="shared" si="32"/>
        <v>1.045472306972677</v>
      </c>
      <c r="G38" s="26">
        <f t="shared" si="32"/>
        <v>0.21609227708320419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3494.3048898443749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1019.4948931519511</v>
      </c>
      <c r="D39" s="32">
        <f>+'[3]1999'!C38</f>
        <v>1019.4948931519511</v>
      </c>
      <c r="E39" s="32">
        <v>0</v>
      </c>
      <c r="F39" s="32">
        <f>+'[3]1999'!D38</f>
        <v>0.28256359291951133</v>
      </c>
      <c r="G39" s="32">
        <f>+'[3]1999'!E38</f>
        <v>0.1003190099039358</v>
      </c>
      <c r="H39" s="27"/>
      <c r="I39" s="27"/>
      <c r="J39" s="27"/>
      <c r="K39" s="32">
        <f>+'[3]1999'!F38</f>
        <v>0</v>
      </c>
      <c r="L39" s="32">
        <f>+'[3]1999'!G38</f>
        <v>0</v>
      </c>
      <c r="M39" s="32">
        <f>+'[3]1999'!H38</f>
        <v>0</v>
      </c>
      <c r="N39" s="32">
        <f>+'[3]1999'!I38</f>
        <v>0</v>
      </c>
      <c r="O39" s="31"/>
      <c r="P39" s="26">
        <f>+C39+F39*PCG!$C$4+G39*PCG!$C$5+H39+I39+J39</f>
        <v>1056.4540479263119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2384.2776904473117</v>
      </c>
      <c r="D40" s="32">
        <f>+'[3]1999'!C39</f>
        <v>2384.2776904473117</v>
      </c>
      <c r="E40" s="32">
        <v>0</v>
      </c>
      <c r="F40" s="32">
        <f>+'[3]1999'!D39</f>
        <v>0.76290871405316563</v>
      </c>
      <c r="G40" s="32">
        <f>+'[3]1999'!E39</f>
        <v>0.11577326717926839</v>
      </c>
      <c r="H40" s="27"/>
      <c r="I40" s="27"/>
      <c r="J40" s="27"/>
      <c r="K40" s="32">
        <f>+'[3]1999'!F39</f>
        <v>0</v>
      </c>
      <c r="L40" s="32">
        <f>+'[3]1999'!G39</f>
        <v>0</v>
      </c>
      <c r="M40" s="32">
        <f>+'[3]1999'!H39</f>
        <v>0</v>
      </c>
      <c r="N40" s="32">
        <f>+'[3]1999'!I39</f>
        <v>0</v>
      </c>
      <c r="O40" s="31"/>
      <c r="P40" s="26">
        <f>+C40+F40*PCG!$C$4+G40*PCG!$C$5+H40+I40+J40</f>
        <v>2437.850841918063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6163.1293330694771</v>
      </c>
      <c r="D41" s="32">
        <f>+'[3]1999'!C40</f>
        <v>6163.1293330694771</v>
      </c>
      <c r="E41" s="32">
        <v>0</v>
      </c>
      <c r="F41" s="32">
        <f>+'[3]1999'!D40</f>
        <v>0.8648717468269671</v>
      </c>
      <c r="G41" s="32">
        <f>+'[3]1999'!E40</f>
        <v>0.31613742922259497</v>
      </c>
      <c r="H41" s="27"/>
      <c r="I41" s="27"/>
      <c r="J41" s="27"/>
      <c r="K41" s="32">
        <f>+'[3]1999'!F40</f>
        <v>2.77</v>
      </c>
      <c r="L41" s="32">
        <f>+'[3]1999'!G40</f>
        <v>10.97</v>
      </c>
      <c r="M41" s="32">
        <f>+'[3]1999'!H40</f>
        <v>48.25</v>
      </c>
      <c r="N41" s="32">
        <f>+'[3]1999'!I40</f>
        <v>18.47</v>
      </c>
      <c r="O41" s="31"/>
      <c r="P41" s="26">
        <f>+C41+F41*PCG!$C$4+G41*PCG!$C$5+H41+I41+J41</f>
        <v>6278.960080648485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27.535855090819759</v>
      </c>
      <c r="D42" s="32">
        <f>+'[3]1999'!C41</f>
        <v>27.535855090819759</v>
      </c>
      <c r="E42" s="32">
        <v>0</v>
      </c>
      <c r="F42" s="32">
        <f>+'[3]1999'!D41</f>
        <v>1.5098906579178002E-3</v>
      </c>
      <c r="G42" s="32">
        <f>+'[3]1999'!E41</f>
        <v>2.2646934435298859E-3</v>
      </c>
      <c r="H42" s="27"/>
      <c r="I42" s="27"/>
      <c r="J42" s="27"/>
      <c r="K42" s="32">
        <f>+'[3]1999'!F41</f>
        <v>0</v>
      </c>
      <c r="L42" s="32">
        <f>+'[3]1999'!G41</f>
        <v>0</v>
      </c>
      <c r="M42" s="32">
        <f>+'[3]1999'!H41</f>
        <v>0</v>
      </c>
      <c r="N42" s="32">
        <f>+'[3]1999'!I41</f>
        <v>0</v>
      </c>
      <c r="O42" s="31"/>
      <c r="P42" s="26">
        <f>+C42+F42*PCG!$C$4+G42*PCG!$C$5+H42+I42+J42</f>
        <v>28.248481003439608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+'[3]1999'!C43</f>
        <v>0</v>
      </c>
      <c r="E44" s="32">
        <v>0</v>
      </c>
      <c r="F44" s="27"/>
      <c r="G44" s="27"/>
      <c r="H44" s="27"/>
      <c r="I44" s="27"/>
      <c r="J44" s="27"/>
      <c r="K44" s="32">
        <f>+'[3]1999'!F43</f>
        <v>0</v>
      </c>
      <c r="L44" s="32">
        <f>+'[3]1999'!G43</f>
        <v>0</v>
      </c>
      <c r="M44" s="32">
        <f>+'[3]1999'!H43</f>
        <v>0</v>
      </c>
      <c r="N44" s="32">
        <f>+'[3]1999'!I43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58.356713999999997</v>
      </c>
      <c r="D45" s="32">
        <f>+'[3]1999'!C44</f>
        <v>58.356713999999997</v>
      </c>
      <c r="E45" s="32">
        <v>0</v>
      </c>
      <c r="F45" s="32">
        <f>+'[3]1999'!D44</f>
        <v>3.268291E-3</v>
      </c>
      <c r="G45" s="32">
        <f>+'[3]1999'!E44</f>
        <v>2.2523643999999999E-2</v>
      </c>
      <c r="H45" s="27"/>
      <c r="I45" s="27"/>
      <c r="J45" s="27"/>
      <c r="K45" s="32">
        <f>+'[3]1999'!F44</f>
        <v>0.95</v>
      </c>
      <c r="L45" s="32">
        <f>+'[3]1999'!G44</f>
        <v>0.19</v>
      </c>
      <c r="M45" s="32">
        <f>+'[3]1999'!H44</f>
        <v>0.08</v>
      </c>
      <c r="N45" s="32">
        <f>+'[3]1999'!I44</f>
        <v>0.23</v>
      </c>
      <c r="O45" s="31"/>
      <c r="P45" s="26">
        <f>+C45+F45*PCG!$C$4+G45*PCG!$C$5+H45+I45+J45</f>
        <v>65.15046718699999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1139.5195739999999</v>
      </c>
      <c r="D46" s="26">
        <f t="shared" ref="D46:N46" si="35">+D48</f>
        <v>1139.5195739999999</v>
      </c>
      <c r="E46" s="26">
        <f t="shared" si="35"/>
        <v>0</v>
      </c>
      <c r="F46" s="26">
        <f t="shared" si="35"/>
        <v>0.10679025</v>
      </c>
      <c r="G46" s="26">
        <f t="shared" si="35"/>
        <v>3.05115E-2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27.87</v>
      </c>
      <c r="L46" s="26">
        <f t="shared" si="35"/>
        <v>2.62</v>
      </c>
      <c r="M46" s="26">
        <f t="shared" si="35"/>
        <v>0.99</v>
      </c>
      <c r="N46" s="26">
        <f t="shared" si="35"/>
        <v>4.47</v>
      </c>
      <c r="O46" s="31"/>
      <c r="P46" s="26">
        <f t="shared" ref="P46" si="36">+P48</f>
        <v>1151.2817572500001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1139.5195739999999</v>
      </c>
      <c r="D48" s="32">
        <f>+'[3]1999'!C47</f>
        <v>1139.5195739999999</v>
      </c>
      <c r="E48" s="32">
        <v>0</v>
      </c>
      <c r="F48" s="32">
        <f>+'[3]1999'!D47</f>
        <v>0.10679025</v>
      </c>
      <c r="G48" s="32">
        <f>+'[3]1999'!E47</f>
        <v>3.05115E-2</v>
      </c>
      <c r="H48" s="27"/>
      <c r="I48" s="27"/>
      <c r="J48" s="27"/>
      <c r="K48" s="32">
        <f>+'[3]1999'!F47</f>
        <v>27.87</v>
      </c>
      <c r="L48" s="32">
        <f>+'[3]1999'!G47</f>
        <v>2.62</v>
      </c>
      <c r="M48" s="32">
        <f>+'[3]1999'!H47</f>
        <v>0.99</v>
      </c>
      <c r="N48" s="32">
        <f>+'[3]1999'!I47</f>
        <v>4.47</v>
      </c>
      <c r="O48" s="31"/>
      <c r="P48" s="26">
        <f>+C48+F48*PCG!$C$4+G48*PCG!$C$5+H48+I48+J48</f>
        <v>1151.2817572500001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504.3213715369838</v>
      </c>
      <c r="D49" s="26">
        <f t="shared" ref="D49:N49" si="37">+D50+D51</f>
        <v>504.3213715369838</v>
      </c>
      <c r="E49" s="26">
        <f t="shared" si="37"/>
        <v>0</v>
      </c>
      <c r="F49" s="26">
        <f t="shared" si="37"/>
        <v>0.73796843127533807</v>
      </c>
      <c r="G49" s="26">
        <f t="shared" si="37"/>
        <v>4.3460909715434315E-2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535.72193341406671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+'[3]1999'!F49</f>
        <v>0</v>
      </c>
      <c r="L50" s="32">
        <f>+'[3]1999'!G49</f>
        <v>0</v>
      </c>
      <c r="M50" s="32">
        <f>+'[3]1999'!H49</f>
        <v>0</v>
      </c>
      <c r="N50" s="32">
        <f>+'[3]1999'!I49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504.3213715369838</v>
      </c>
      <c r="D51" s="32">
        <f>+'[3]1999'!C50</f>
        <v>504.3213715369838</v>
      </c>
      <c r="E51" s="32">
        <v>0</v>
      </c>
      <c r="F51" s="32">
        <f>+'[3]1999'!D50</f>
        <v>0.73796843127533807</v>
      </c>
      <c r="G51" s="32">
        <f>+'[3]1999'!E50</f>
        <v>4.3460909715434315E-2</v>
      </c>
      <c r="H51" s="27"/>
      <c r="I51" s="27"/>
      <c r="J51" s="27"/>
      <c r="K51" s="32">
        <f>+'[3]1999'!F50</f>
        <v>0</v>
      </c>
      <c r="L51" s="32">
        <f>+'[3]1999'!G50</f>
        <v>0</v>
      </c>
      <c r="M51" s="32">
        <f>+'[3]1999'!H50</f>
        <v>0</v>
      </c>
      <c r="N51" s="32">
        <f>+'[3]1999'!I50</f>
        <v>0</v>
      </c>
      <c r="O51" s="31"/>
      <c r="P51" s="26">
        <f>+C51+F51*PCG!$C$4+G51*PCG!$C$5+H51+I51+J51</f>
        <v>535.72193341406671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4496.7294348166142</v>
      </c>
      <c r="D52" s="26">
        <f t="shared" ref="D52:N52" si="39">+D53+D54+D55</f>
        <v>4496.7294348166142</v>
      </c>
      <c r="E52" s="26">
        <f t="shared" si="39"/>
        <v>0</v>
      </c>
      <c r="F52" s="26">
        <f t="shared" si="39"/>
        <v>33.664650195343221</v>
      </c>
      <c r="G52" s="26">
        <f t="shared" si="39"/>
        <v>0.45704416172059298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12.389999999999999</v>
      </c>
      <c r="L52" s="26">
        <f t="shared" si="39"/>
        <v>444.96</v>
      </c>
      <c r="M52" s="26">
        <f t="shared" si="39"/>
        <v>66.449999999999989</v>
      </c>
      <c r="N52" s="26">
        <f t="shared" si="39"/>
        <v>21.1</v>
      </c>
      <c r="O52" s="31"/>
      <c r="P52" s="26">
        <f t="shared" ref="P52" si="40">+P53+P54+P55</f>
        <v>5474.5448498929309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581.00797399999988</v>
      </c>
      <c r="D53" s="32">
        <f>+'[3]1999'!C52</f>
        <v>581.00797399999988</v>
      </c>
      <c r="E53" s="32">
        <v>0</v>
      </c>
      <c r="F53" s="32">
        <f>+'[3]1999'!D52</f>
        <v>5.480935E-2</v>
      </c>
      <c r="G53" s="32">
        <f>+'[3]1999'!E52</f>
        <v>2.0463960000000002E-3</v>
      </c>
      <c r="H53" s="27"/>
      <c r="I53" s="27"/>
      <c r="J53" s="27"/>
      <c r="K53" s="32">
        <f>+'[3]1999'!F52</f>
        <v>2.2400000000000002</v>
      </c>
      <c r="L53" s="32">
        <f>+'[3]1999'!G52</f>
        <v>0.92</v>
      </c>
      <c r="M53" s="32">
        <f>+'[3]1999'!H52</f>
        <v>0.21</v>
      </c>
      <c r="N53" s="32">
        <f>+'[3]1999'!I52</f>
        <v>2.71</v>
      </c>
      <c r="O53" s="31"/>
      <c r="P53" s="26">
        <f>+C53+F53*PCG!$C$4+G53*PCG!$C$5+H53+I53+J53</f>
        <v>582.98803375799991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3350.810829</v>
      </c>
      <c r="D54" s="32">
        <f>+'[3]1999'!C53</f>
        <v>3350.810829</v>
      </c>
      <c r="E54" s="32">
        <v>0</v>
      </c>
      <c r="F54" s="32">
        <f>+'[3]1999'!D53</f>
        <v>33.314167000000005</v>
      </c>
      <c r="G54" s="32">
        <f>+'[3]1999'!E53</f>
        <v>0.44999224400000004</v>
      </c>
      <c r="H54" s="27"/>
      <c r="I54" s="27"/>
      <c r="J54" s="27"/>
      <c r="K54" s="32">
        <f>+'[3]1999'!F53</f>
        <v>8.1999999999999993</v>
      </c>
      <c r="L54" s="32">
        <f>+'[3]1999'!G53</f>
        <v>442.77</v>
      </c>
      <c r="M54" s="32">
        <f>+'[3]1999'!H53</f>
        <v>66.05</v>
      </c>
      <c r="N54" s="32">
        <f>+'[3]1999'!I53</f>
        <v>16.45</v>
      </c>
      <c r="O54" s="31"/>
      <c r="P54" s="26">
        <f>+C54+F54*PCG!$C$4+G54*PCG!$C$5+H54+I54+J54</f>
        <v>4317.762692712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564.91063181661434</v>
      </c>
      <c r="D55" s="26">
        <f t="shared" ref="D55:N55" si="43">+D56+D57+D58</f>
        <v>564.91063181661434</v>
      </c>
      <c r="E55" s="26">
        <f t="shared" si="43"/>
        <v>0</v>
      </c>
      <c r="F55" s="26">
        <f t="shared" si="43"/>
        <v>0.29567384534321511</v>
      </c>
      <c r="G55" s="26">
        <f t="shared" si="43"/>
        <v>5.0055217205929054E-3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1.95</v>
      </c>
      <c r="L55" s="26">
        <f t="shared" si="43"/>
        <v>1.27</v>
      </c>
      <c r="M55" s="26">
        <f t="shared" si="43"/>
        <v>0.19</v>
      </c>
      <c r="N55" s="26">
        <f t="shared" si="43"/>
        <v>1.94</v>
      </c>
      <c r="O55" s="31"/>
      <c r="P55" s="26">
        <f t="shared" ref="P55" si="44">+P56+P57+P58</f>
        <v>573.79412342293131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+'[3]1999'!F55</f>
        <v>0</v>
      </c>
      <c r="L56" s="32">
        <f>+'[3]1999'!G55</f>
        <v>0</v>
      </c>
      <c r="M56" s="32">
        <f>+'[3]1999'!H55</f>
        <v>0</v>
      </c>
      <c r="N56" s="32">
        <f>+'[3]1999'!I55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35.583562816614254</v>
      </c>
      <c r="D57" s="34">
        <f>+'[3]1999'!C56</f>
        <v>35.583562816614254</v>
      </c>
      <c r="E57" s="34">
        <v>0</v>
      </c>
      <c r="F57" s="34">
        <f>+'[3]1999'!D56</f>
        <v>4.9361953432150796E-3</v>
      </c>
      <c r="G57" s="34">
        <f>+'[3]1999'!E56</f>
        <v>2.9617172059290481E-4</v>
      </c>
      <c r="H57" s="27"/>
      <c r="I57" s="27"/>
      <c r="J57" s="27"/>
      <c r="K57" s="32">
        <f>+'[3]1999'!F56</f>
        <v>0</v>
      </c>
      <c r="L57" s="32">
        <f>+'[3]1999'!G56</f>
        <v>0</v>
      </c>
      <c r="M57" s="32">
        <f>+'[3]1999'!H56</f>
        <v>0</v>
      </c>
      <c r="N57" s="32">
        <f>+'[3]1999'!I56</f>
        <v>0</v>
      </c>
      <c r="O57" s="31"/>
      <c r="P57" s="26">
        <f>+C57+F57*PCG!$C$4+G57*PCG!$C$5+H57+I57+J57</f>
        <v>35.795226872931316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529.32706900000005</v>
      </c>
      <c r="D58" s="34">
        <f>+'[3]1999'!C57</f>
        <v>529.32706900000005</v>
      </c>
      <c r="E58" s="34">
        <v>0</v>
      </c>
      <c r="F58" s="34">
        <f>+'[3]1999'!D57</f>
        <v>0.29073765000000001</v>
      </c>
      <c r="G58" s="34">
        <f>+'[3]1999'!E57</f>
        <v>4.7093500000000002E-3</v>
      </c>
      <c r="H58" s="27"/>
      <c r="I58" s="27"/>
      <c r="J58" s="27"/>
      <c r="K58" s="32">
        <f>+'[3]1999'!F57</f>
        <v>1.95</v>
      </c>
      <c r="L58" s="32">
        <f>+'[3]1999'!G57</f>
        <v>1.27</v>
      </c>
      <c r="M58" s="32">
        <f>+'[3]1999'!H57</f>
        <v>0.19</v>
      </c>
      <c r="N58" s="32">
        <f>+'[3]1999'!I57</f>
        <v>1.94</v>
      </c>
      <c r="O58" s="31"/>
      <c r="P58" s="26">
        <f>+C58+F58*PCG!$C$4+G58*PCG!$C$5+H58+I58+J58</f>
        <v>537.99889655000004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+'[3]1999'!F59</f>
        <v>0</v>
      </c>
      <c r="L60" s="32">
        <f>+'[3]1999'!G59</f>
        <v>0</v>
      </c>
      <c r="M60" s="32">
        <f>+'[3]1999'!H59</f>
        <v>0</v>
      </c>
      <c r="N60" s="32">
        <f>+'[3]1999'!I59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+'[3]1999'!F61</f>
        <v>0</v>
      </c>
      <c r="L62" s="32">
        <f>+'[3]1999'!G61</f>
        <v>0</v>
      </c>
      <c r="M62" s="32">
        <f>+'[3]1999'!H61</f>
        <v>0</v>
      </c>
      <c r="N62" s="32">
        <f>+'[3]1999'!I61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+'[3]1999'!F62</f>
        <v>0</v>
      </c>
      <c r="L63" s="32">
        <f>+'[3]1999'!G62</f>
        <v>0</v>
      </c>
      <c r="M63" s="32">
        <f>+'[3]1999'!H62</f>
        <v>0</v>
      </c>
      <c r="N63" s="32">
        <f>+'[3]1999'!I62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+'[3]1999'!F63</f>
        <v>0</v>
      </c>
      <c r="L64" s="32">
        <f>+'[3]1999'!G63</f>
        <v>0</v>
      </c>
      <c r="M64" s="32">
        <f>+'[3]1999'!H63</f>
        <v>0</v>
      </c>
      <c r="N64" s="32">
        <f>+'[3]1999'!I63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1.40051423</v>
      </c>
      <c r="D66" s="26">
        <f t="shared" ref="D66:N66" si="51">+D67+D79+D100</f>
        <v>1.40051423</v>
      </c>
      <c r="E66" s="26">
        <f t="shared" si="51"/>
        <v>0</v>
      </c>
      <c r="F66" s="26">
        <f t="shared" si="51"/>
        <v>53.277933390000001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3.27</v>
      </c>
      <c r="L66" s="26">
        <f t="shared" si="51"/>
        <v>29.68</v>
      </c>
      <c r="M66" s="26">
        <f t="shared" si="51"/>
        <v>5.4200000000000008</v>
      </c>
      <c r="N66" s="26">
        <f t="shared" si="51"/>
        <v>0</v>
      </c>
      <c r="O66" s="31"/>
      <c r="P66" s="26">
        <f t="shared" ref="P66" si="52">+P67+P79+P100</f>
        <v>1333.34884898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2.5909616899999999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0.4</v>
      </c>
      <c r="N67" s="26">
        <f t="shared" si="55"/>
        <v>0</v>
      </c>
      <c r="O67" s="31"/>
      <c r="P67" s="26">
        <f t="shared" si="55"/>
        <v>64.774042250000008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2.5909616899999999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0.4</v>
      </c>
      <c r="N68" s="26">
        <f t="shared" si="65"/>
        <v>0</v>
      </c>
      <c r="O68" s="31"/>
      <c r="P68" s="26">
        <f t="shared" ref="P68" si="66">+P69+P74</f>
        <v>64.774042250000008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2.2945690999999999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0.26</v>
      </c>
      <c r="N69" s="26">
        <f t="shared" si="67"/>
        <v>0</v>
      </c>
      <c r="O69" s="31"/>
      <c r="P69" s="26">
        <f t="shared" ref="P69" si="68">+P70+P71+P72+P73</f>
        <v>57.364227500000005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+'[3]1999'!C69</f>
        <v>0</v>
      </c>
      <c r="E70" s="32">
        <v>0</v>
      </c>
      <c r="F70" s="32">
        <f>+'[3]1999'!D69</f>
        <v>2.0147436000000001</v>
      </c>
      <c r="G70" s="27"/>
      <c r="H70" s="27"/>
      <c r="I70" s="27"/>
      <c r="J70" s="27"/>
      <c r="K70" s="27"/>
      <c r="L70" s="27"/>
      <c r="M70" s="32">
        <f>+'[3]1999'!H69</f>
        <v>0.13</v>
      </c>
      <c r="N70" s="27"/>
      <c r="O70" s="31"/>
      <c r="P70" s="26">
        <f>+C70+F70*PCG!$C$4+G70*PCG!$C$5+H70+I70+J70</f>
        <v>50.368590000000005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+'[3]1999'!C70</f>
        <v>0</v>
      </c>
      <c r="E71" s="32">
        <v>0</v>
      </c>
      <c r="F71" s="32">
        <f>+'[3]1999'!D70</f>
        <v>0.2798255</v>
      </c>
      <c r="G71" s="27"/>
      <c r="H71" s="27"/>
      <c r="I71" s="27"/>
      <c r="J71" s="27"/>
      <c r="K71" s="27"/>
      <c r="L71" s="27"/>
      <c r="M71" s="32">
        <f>+'[3]1999'!H70</f>
        <v>0.13</v>
      </c>
      <c r="N71" s="27"/>
      <c r="O71" s="31"/>
      <c r="P71" s="26">
        <f>+C71+F71*PCG!$C$4+G71*PCG!$C$5+H71+I71+J71</f>
        <v>6.9956375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+'[3]1999'!H71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+'[3]1999'!C72</f>
        <v>0</v>
      </c>
      <c r="E73" s="32">
        <v>0</v>
      </c>
      <c r="F73" s="32">
        <f>+'[3]1999'!D72</f>
        <v>0</v>
      </c>
      <c r="G73" s="27"/>
      <c r="H73" s="27"/>
      <c r="I73" s="27"/>
      <c r="J73" s="27"/>
      <c r="K73" s="27"/>
      <c r="L73" s="27"/>
      <c r="M73" s="32">
        <f>+'[3]1999'!H72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0.29639259000000001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0.14000000000000001</v>
      </c>
      <c r="N74" s="26">
        <f t="shared" si="69"/>
        <v>0</v>
      </c>
      <c r="O74" s="31"/>
      <c r="P74" s="26">
        <f t="shared" ref="P74" si="70">+P75+P76</f>
        <v>7.4098147499999998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+'[3]1999'!C74</f>
        <v>0</v>
      </c>
      <c r="E75" s="32">
        <v>0</v>
      </c>
      <c r="F75" s="32">
        <f>+'[3]1999'!D74</f>
        <v>0.27359316</v>
      </c>
      <c r="G75" s="27"/>
      <c r="H75" s="27"/>
      <c r="I75" s="27"/>
      <c r="J75" s="27"/>
      <c r="K75" s="27"/>
      <c r="L75" s="27"/>
      <c r="M75" s="32">
        <f>+'[3]1999'!H74</f>
        <v>7.0000000000000007E-2</v>
      </c>
      <c r="N75" s="27"/>
      <c r="O75" s="31"/>
      <c r="P75" s="26">
        <f>+C75+F75*PCG!$C$4+G75*PCG!$C$5+H75+I75+J75</f>
        <v>6.8398289999999999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+'[3]1999'!C75</f>
        <v>0</v>
      </c>
      <c r="E76" s="32">
        <v>0</v>
      </c>
      <c r="F76" s="32">
        <f>+'[3]1999'!D75</f>
        <v>2.2799430000000002E-2</v>
      </c>
      <c r="G76" s="27"/>
      <c r="H76" s="27"/>
      <c r="I76" s="27"/>
      <c r="J76" s="27"/>
      <c r="K76" s="27"/>
      <c r="L76" s="27"/>
      <c r="M76" s="32">
        <f>+'[3]1999'!H75</f>
        <v>7.0000000000000007E-2</v>
      </c>
      <c r="N76" s="27"/>
      <c r="O76" s="31"/>
      <c r="P76" s="26">
        <f>+C76+F76*PCG!$C$4+G76*PCG!$C$5+H76+I76+J76</f>
        <v>0.56998575000000007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+'[3]1999'!F76</f>
        <v>0</v>
      </c>
      <c r="L77" s="32">
        <f>+'[3]1999'!G76</f>
        <v>0</v>
      </c>
      <c r="M77" s="32">
        <f>+'[3]1999'!H76</f>
        <v>0</v>
      </c>
      <c r="N77" s="32">
        <f>+'[3]1999'!I76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+'[3]1999'!F77</f>
        <v>0</v>
      </c>
      <c r="L78" s="32">
        <f>+'[3]1999'!G77</f>
        <v>0</v>
      </c>
      <c r="M78" s="32">
        <f>+'[3]1999'!H77</f>
        <v>0</v>
      </c>
      <c r="N78" s="32">
        <f>+'[3]1999'!I77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1.40051423</v>
      </c>
      <c r="D79" s="26">
        <f t="shared" ref="D79:N79" si="71">+D80+D90</f>
        <v>1.40051423</v>
      </c>
      <c r="E79" s="26">
        <f t="shared" si="71"/>
        <v>0</v>
      </c>
      <c r="F79" s="26">
        <f t="shared" si="71"/>
        <v>50.686971700000001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3.27</v>
      </c>
      <c r="L79" s="26">
        <f t="shared" si="71"/>
        <v>29.68</v>
      </c>
      <c r="M79" s="26">
        <f t="shared" si="71"/>
        <v>5.0200000000000005</v>
      </c>
      <c r="N79" s="26">
        <f t="shared" si="71"/>
        <v>0</v>
      </c>
      <c r="O79" s="31"/>
      <c r="P79" s="26">
        <f t="shared" ref="P79" si="72">+P80+P90</f>
        <v>1268.5748067299999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0.58615608999999991</v>
      </c>
      <c r="D80" s="26">
        <f t="shared" ref="D80:N80" si="75">+D81+D82+D83</f>
        <v>0.58615608999999991</v>
      </c>
      <c r="E80" s="26">
        <f t="shared" si="75"/>
        <v>0</v>
      </c>
      <c r="F80" s="26">
        <f t="shared" si="75"/>
        <v>9.0101166999999993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1.02</v>
      </c>
      <c r="L80" s="26">
        <f t="shared" si="75"/>
        <v>2.73</v>
      </c>
      <c r="M80" s="26">
        <f t="shared" si="75"/>
        <v>4.58</v>
      </c>
      <c r="N80" s="26">
        <f t="shared" si="75"/>
        <v>0</v>
      </c>
      <c r="O80" s="31"/>
      <c r="P80" s="26">
        <f t="shared" ref="P80" si="76">+P81+P82+P83</f>
        <v>225.83907358999997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6.2349999999999992E-4</v>
      </c>
      <c r="D81" s="32">
        <f>+'[3]1999'!C80</f>
        <v>6.2349999999999992E-4</v>
      </c>
      <c r="E81" s="32">
        <v>0</v>
      </c>
      <c r="F81" s="32">
        <f>+'[3]1999'!D80</f>
        <v>3.0014999999999998E-3</v>
      </c>
      <c r="G81" s="27"/>
      <c r="H81" s="27"/>
      <c r="I81" s="27"/>
      <c r="J81" s="27"/>
      <c r="K81" s="32">
        <f>+'[3]1999'!F80</f>
        <v>0</v>
      </c>
      <c r="L81" s="32">
        <f>+'[3]1999'!G80</f>
        <v>0.02</v>
      </c>
      <c r="M81" s="32">
        <f>+'[3]1999'!H80</f>
        <v>0</v>
      </c>
      <c r="N81" s="32">
        <f>+'[3]1999'!I80</f>
        <v>0</v>
      </c>
      <c r="O81" s="31"/>
      <c r="P81" s="26">
        <f>+C81+F81*PCG!$C$4+G81*PCG!$C$5+H81+I81+J81</f>
        <v>7.5660999999999992E-2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+'[3]1999'!F81</f>
        <v>0</v>
      </c>
      <c r="L82" s="32">
        <f>+'[3]1999'!G81</f>
        <v>0</v>
      </c>
      <c r="M82" s="32">
        <f>+'[3]1999'!H81</f>
        <v>0</v>
      </c>
      <c r="N82" s="32">
        <f>+'[3]1999'!I81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0.58553258999999991</v>
      </c>
      <c r="D83" s="26">
        <f t="shared" ref="D83:N83" si="77">+D84+D85+D86+D87+D88+D89</f>
        <v>0.58553258999999991</v>
      </c>
      <c r="E83" s="26">
        <f t="shared" si="77"/>
        <v>0</v>
      </c>
      <c r="F83" s="26">
        <f t="shared" si="77"/>
        <v>9.0071151999999994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1.02</v>
      </c>
      <c r="L83" s="26">
        <f t="shared" si="77"/>
        <v>2.71</v>
      </c>
      <c r="M83" s="26">
        <f t="shared" si="77"/>
        <v>4.58</v>
      </c>
      <c r="N83" s="26">
        <f t="shared" si="77"/>
        <v>0</v>
      </c>
      <c r="O83" s="31"/>
      <c r="P83" s="26">
        <f t="shared" ref="P83" si="78">+P84+P85+P86+P87+P88+P89</f>
        <v>225.76341258999997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+'[3]1999'!F83</f>
        <v>0</v>
      </c>
      <c r="L84" s="32">
        <f>+'[3]1999'!G83</f>
        <v>0</v>
      </c>
      <c r="M84" s="32">
        <f>+'[3]1999'!H83</f>
        <v>0</v>
      </c>
      <c r="N84" s="32">
        <f>+'[3]1999'!I83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0.57999999999999996</v>
      </c>
      <c r="D85" s="32">
        <f>+'[3]1999'!C84</f>
        <v>0.57999999999999996</v>
      </c>
      <c r="E85" s="32">
        <v>0</v>
      </c>
      <c r="F85" s="32">
        <f>+'[3]1999'!D84</f>
        <v>8.6999999999999993</v>
      </c>
      <c r="G85" s="32">
        <f>+'[3]1999'!E84</f>
        <v>0</v>
      </c>
      <c r="H85" s="27"/>
      <c r="I85" s="27"/>
      <c r="J85" s="27"/>
      <c r="K85" s="32">
        <f>+'[3]1999'!F84</f>
        <v>0</v>
      </c>
      <c r="L85" s="32">
        <f>+'[3]1999'!G84</f>
        <v>0</v>
      </c>
      <c r="M85" s="32">
        <f>+'[3]1999'!H84</f>
        <v>0.06</v>
      </c>
      <c r="N85" s="32">
        <f>+'[3]1999'!I84</f>
        <v>0</v>
      </c>
      <c r="O85" s="31"/>
      <c r="P85" s="26">
        <f>+C85+F85*PCG!$C$4+G85*PCG!$C$5+H85+I85+J85</f>
        <v>218.07999999999998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5.5325899999999996E-3</v>
      </c>
      <c r="D86" s="32">
        <f>+'[3]1999'!C85</f>
        <v>5.5325899999999996E-3</v>
      </c>
      <c r="E86" s="32">
        <v>0</v>
      </c>
      <c r="F86" s="32">
        <f>+'[3]1999'!D85</f>
        <v>6.0971400000000002E-2</v>
      </c>
      <c r="G86" s="32">
        <f>+'[3]1999'!E85</f>
        <v>0</v>
      </c>
      <c r="H86" s="27"/>
      <c r="I86" s="27"/>
      <c r="J86" s="27"/>
      <c r="K86" s="32">
        <f>+'[3]1999'!F85</f>
        <v>0</v>
      </c>
      <c r="L86" s="32">
        <f>+'[3]1999'!G85</f>
        <v>0</v>
      </c>
      <c r="M86" s="32">
        <f>+'[3]1999'!H85</f>
        <v>2.2599999999999998</v>
      </c>
      <c r="N86" s="32">
        <f>+'[3]1999'!I85</f>
        <v>0</v>
      </c>
      <c r="O86" s="31"/>
      <c r="P86" s="26">
        <f>+C86+F86*PCG!$C$4+G86*PCG!$C$5+H86+I86+J86</f>
        <v>1.5298175900000002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+'[3]1999'!C86</f>
        <v>0</v>
      </c>
      <c r="E87" s="32">
        <v>0</v>
      </c>
      <c r="F87" s="32">
        <f>+'[3]1999'!D86</f>
        <v>0.24614380000000002</v>
      </c>
      <c r="G87" s="27"/>
      <c r="H87" s="27"/>
      <c r="I87" s="27"/>
      <c r="J87" s="27"/>
      <c r="K87" s="32">
        <f>+'[3]1999'!F86</f>
        <v>1.02</v>
      </c>
      <c r="L87" s="32">
        <f>+'[3]1999'!G86</f>
        <v>2.71</v>
      </c>
      <c r="M87" s="32">
        <f>+'[3]1999'!H86</f>
        <v>2.2599999999999998</v>
      </c>
      <c r="N87" s="32">
        <f>+'[3]1999'!I86</f>
        <v>0</v>
      </c>
      <c r="O87" s="31"/>
      <c r="P87" s="26">
        <f>+C87+F87*PCG!$C$4+G87*PCG!$C$5+H87+I87+J87</f>
        <v>6.153595000000001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+'[3]1999'!H87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0.81435814000000006</v>
      </c>
      <c r="D90" s="26">
        <f t="shared" ref="D90:N90" si="79">+D91+D92+D93</f>
        <v>0.81435814000000006</v>
      </c>
      <c r="E90" s="26">
        <f t="shared" si="79"/>
        <v>0</v>
      </c>
      <c r="F90" s="26">
        <f t="shared" si="79"/>
        <v>41.676855000000003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2.25</v>
      </c>
      <c r="L90" s="26">
        <f t="shared" si="79"/>
        <v>26.95</v>
      </c>
      <c r="M90" s="26">
        <f t="shared" si="79"/>
        <v>0.44</v>
      </c>
      <c r="N90" s="26">
        <f t="shared" si="79"/>
        <v>0</v>
      </c>
      <c r="O90" s="31"/>
      <c r="P90" s="26">
        <f t="shared" ref="P90" si="80">+P91+P92+P93</f>
        <v>1042.7357331399999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1.1679200000000001E-2</v>
      </c>
      <c r="D91" s="32">
        <f>+'[3]1999'!C90</f>
        <v>1.1679200000000001E-2</v>
      </c>
      <c r="E91" s="32">
        <v>0</v>
      </c>
      <c r="F91" s="32">
        <f>+'[3]1999'!D90</f>
        <v>0.88043199999999999</v>
      </c>
      <c r="G91" s="27"/>
      <c r="H91" s="27"/>
      <c r="I91" s="27"/>
      <c r="J91" s="27"/>
      <c r="K91" s="32">
        <f>+'[3]1999'!F90</f>
        <v>2.25</v>
      </c>
      <c r="L91" s="32">
        <f>+'[3]1999'!G90</f>
        <v>26.95</v>
      </c>
      <c r="M91" s="32">
        <f>+'[3]1999'!H90</f>
        <v>0.22</v>
      </c>
      <c r="N91" s="32">
        <f>+'[3]1999'!I90</f>
        <v>0</v>
      </c>
      <c r="O91" s="31"/>
      <c r="P91" s="26">
        <f>+C91+F91*PCG!$C$4+G91*PCG!$C$5+H91+I91+J91</f>
        <v>22.022479199999999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+'[3]1999'!F91</f>
        <v>0</v>
      </c>
      <c r="L92" s="32">
        <f>+'[3]1999'!G91</f>
        <v>0</v>
      </c>
      <c r="M92" s="32">
        <f>+'[3]1999'!H91</f>
        <v>0</v>
      </c>
      <c r="N92" s="32">
        <f>+'[3]1999'!I91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0.80267894000000006</v>
      </c>
      <c r="D93" s="26">
        <f t="shared" ref="D93:N93" si="81">+D94+D95+D96+D97+D98+D99</f>
        <v>0.80267894000000006</v>
      </c>
      <c r="E93" s="26">
        <f t="shared" si="81"/>
        <v>0</v>
      </c>
      <c r="F93" s="26">
        <f t="shared" si="81"/>
        <v>40.796423000000004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0.22</v>
      </c>
      <c r="N93" s="26">
        <f t="shared" si="81"/>
        <v>0</v>
      </c>
      <c r="O93" s="31"/>
      <c r="P93" s="26">
        <f t="shared" ref="P93" si="82">+P94+P95+P96+P97+P98+P99</f>
        <v>1020.71325394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+'[3]1999'!F93</f>
        <v>0</v>
      </c>
      <c r="L94" s="32">
        <f>+'[3]1999'!G93</f>
        <v>0</v>
      </c>
      <c r="M94" s="32">
        <f>+'[3]1999'!H93</f>
        <v>0</v>
      </c>
      <c r="N94" s="32">
        <f>+'[3]1999'!I93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0.217862</v>
      </c>
      <c r="D95" s="32">
        <f>+'[3]1999'!C94</f>
        <v>0.217862</v>
      </c>
      <c r="E95" s="32">
        <v>0</v>
      </c>
      <c r="F95" s="32">
        <f>+'[3]1999'!D94</f>
        <v>27.378740000000001</v>
      </c>
      <c r="G95" s="27"/>
      <c r="H95" s="27"/>
      <c r="I95" s="27"/>
      <c r="J95" s="27"/>
      <c r="K95" s="32">
        <f>+'[3]1999'!F94</f>
        <v>0</v>
      </c>
      <c r="L95" s="32">
        <f>+'[3]1999'!G94</f>
        <v>0</v>
      </c>
      <c r="M95" s="32">
        <f>+'[3]1999'!H94</f>
        <v>0.22</v>
      </c>
      <c r="N95" s="32">
        <f>+'[3]1999'!I94</f>
        <v>0</v>
      </c>
      <c r="O95" s="31"/>
      <c r="P95" s="26">
        <f>+C95+F95*PCG!$C$4+G95*PCG!$C$5+H95+I95+J95</f>
        <v>684.68636200000003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0.10002000000000001</v>
      </c>
      <c r="D96" s="32">
        <f>+'[3]1999'!C95</f>
        <v>0.10002000000000001</v>
      </c>
      <c r="E96" s="32">
        <v>0</v>
      </c>
      <c r="F96" s="32">
        <f>+'[3]1999'!D95</f>
        <v>1.2502500000000001</v>
      </c>
      <c r="G96" s="27"/>
      <c r="H96" s="27"/>
      <c r="I96" s="27"/>
      <c r="J96" s="27"/>
      <c r="K96" s="32">
        <f>+'[3]1999'!F95</f>
        <v>0</v>
      </c>
      <c r="L96" s="32">
        <f>+'[3]1999'!G95</f>
        <v>0</v>
      </c>
      <c r="M96" s="32">
        <f>+'[3]1999'!H95</f>
        <v>0</v>
      </c>
      <c r="N96" s="32">
        <f>+'[3]1999'!I95</f>
        <v>0</v>
      </c>
      <c r="O96" s="31"/>
      <c r="P96" s="26">
        <f>+C96+F96*PCG!$C$4+G96*PCG!$C$5+H96+I96+J96</f>
        <v>31.356270000000002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7.2014399999999999E-3</v>
      </c>
      <c r="D97" s="32">
        <f>+'[3]1999'!C96</f>
        <v>7.2014399999999999E-3</v>
      </c>
      <c r="E97" s="32">
        <v>0</v>
      </c>
      <c r="F97" s="32">
        <f>+'[3]1999'!D96</f>
        <v>3.1656330000000001</v>
      </c>
      <c r="G97" s="27"/>
      <c r="H97" s="27"/>
      <c r="I97" s="27"/>
      <c r="J97" s="27"/>
      <c r="K97" s="32">
        <f>+'[3]1999'!F96</f>
        <v>0</v>
      </c>
      <c r="L97" s="32">
        <f>+'[3]1999'!G96</f>
        <v>0</v>
      </c>
      <c r="M97" s="32">
        <f>+'[3]1999'!H96</f>
        <v>0</v>
      </c>
      <c r="N97" s="32">
        <f>+'[3]1999'!I96</f>
        <v>0</v>
      </c>
      <c r="O97" s="31"/>
      <c r="P97" s="26">
        <f>+C97+F97*PCG!$C$4+G97*PCG!$C$5+H97+I97+J97</f>
        <v>79.14802644000001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0.47759550000000001</v>
      </c>
      <c r="D98" s="32">
        <f>+'[3]1999'!C97</f>
        <v>0.47759550000000001</v>
      </c>
      <c r="E98" s="32">
        <v>0</v>
      </c>
      <c r="F98" s="32">
        <f>+'[3]1999'!D97</f>
        <v>9.0017999999999994</v>
      </c>
      <c r="G98" s="27"/>
      <c r="H98" s="27"/>
      <c r="I98" s="27"/>
      <c r="J98" s="27"/>
      <c r="K98" s="32">
        <f>+'[3]1999'!F97</f>
        <v>0</v>
      </c>
      <c r="L98" s="32">
        <f>+'[3]1999'!G97</f>
        <v>0</v>
      </c>
      <c r="M98" s="32">
        <f>+'[3]1999'!H97</f>
        <v>0</v>
      </c>
      <c r="N98" s="32">
        <f>+'[3]1999'!I97</f>
        <v>0</v>
      </c>
      <c r="O98" s="31"/>
      <c r="P98" s="26">
        <f>+C98+F98*PCG!$C$4+G98*PCG!$C$5+H98+I98+J98</f>
        <v>225.52259549999999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+'[3]1999'!F98</f>
        <v>0</v>
      </c>
      <c r="L99" s="32">
        <f>+'[3]1999'!G98</f>
        <v>0</v>
      </c>
      <c r="M99" s="32">
        <f>+'[3]1999'!H98</f>
        <v>0</v>
      </c>
      <c r="N99" s="32">
        <f>+'[3]1999'!I98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+'[3]1999'!F99</f>
        <v>0</v>
      </c>
      <c r="L100" s="32">
        <f>+'[3]1999'!G99</f>
        <v>0</v>
      </c>
      <c r="M100" s="32">
        <f>+'[3]1999'!H99</f>
        <v>0</v>
      </c>
      <c r="N100" s="32">
        <f>+'[3]1999'!I99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+'[3]1999'!C102</f>
        <v>0</v>
      </c>
      <c r="E103" s="32">
        <v>0</v>
      </c>
      <c r="F103" s="27"/>
      <c r="G103" s="27"/>
      <c r="H103" s="27"/>
      <c r="I103" s="27"/>
      <c r="J103" s="27"/>
      <c r="K103" s="32">
        <f>+'[3]1999'!F102</f>
        <v>0</v>
      </c>
      <c r="L103" s="32">
        <f>+'[3]1999'!G102</f>
        <v>0</v>
      </c>
      <c r="M103" s="32">
        <f>+'[3]1999'!H102</f>
        <v>0</v>
      </c>
      <c r="N103" s="32">
        <f>+'[3]1999'!I102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+'[3]1999'!C103</f>
        <v>0</v>
      </c>
      <c r="E104" s="32">
        <v>0</v>
      </c>
      <c r="F104" s="27"/>
      <c r="G104" s="27"/>
      <c r="H104" s="27"/>
      <c r="I104" s="27"/>
      <c r="J104" s="27"/>
      <c r="K104" s="32">
        <f>+'[3]1999'!F103</f>
        <v>0</v>
      </c>
      <c r="L104" s="32">
        <f>+'[3]1999'!G103</f>
        <v>0</v>
      </c>
      <c r="M104" s="32">
        <f>+'[3]1999'!H103</f>
        <v>0</v>
      </c>
      <c r="N104" s="32">
        <f>+'[3]1999'!I103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+'[3]1999'!C104</f>
        <v>0</v>
      </c>
      <c r="E105" s="32">
        <v>0</v>
      </c>
      <c r="F105" s="27"/>
      <c r="G105" s="27"/>
      <c r="H105" s="27"/>
      <c r="I105" s="27"/>
      <c r="J105" s="27"/>
      <c r="K105" s="32">
        <f>+'[3]1999'!F104</f>
        <v>0</v>
      </c>
      <c r="L105" s="32">
        <f>+'[3]1999'!G104</f>
        <v>0</v>
      </c>
      <c r="M105" s="32">
        <f>+'[3]1999'!H104</f>
        <v>0</v>
      </c>
      <c r="N105" s="32">
        <f>+'[3]1999'!I104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+'[3]1999'!C106</f>
        <v>0</v>
      </c>
      <c r="E107" s="32">
        <v>0</v>
      </c>
      <c r="F107" s="27"/>
      <c r="G107" s="27"/>
      <c r="H107" s="27"/>
      <c r="I107" s="27"/>
      <c r="J107" s="27"/>
      <c r="K107" s="32">
        <f>+'[3]1999'!F106</f>
        <v>0</v>
      </c>
      <c r="L107" s="32">
        <f>+'[3]1999'!G106</f>
        <v>0</v>
      </c>
      <c r="M107" s="32">
        <f>+'[3]1999'!H106</f>
        <v>0</v>
      </c>
      <c r="N107" s="32">
        <f>+'[3]1999'!I106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+'[3]1999'!C107</f>
        <v>0</v>
      </c>
      <c r="E108" s="32">
        <v>0</v>
      </c>
      <c r="F108" s="27"/>
      <c r="G108" s="27"/>
      <c r="H108" s="27"/>
      <c r="I108" s="27"/>
      <c r="J108" s="27"/>
      <c r="K108" s="32">
        <f>+'[3]1999'!F107</f>
        <v>0</v>
      </c>
      <c r="L108" s="32">
        <f>+'[3]1999'!G107</f>
        <v>0</v>
      </c>
      <c r="M108" s="32">
        <f>+'[3]1999'!H107</f>
        <v>0</v>
      </c>
      <c r="N108" s="32">
        <f>+'[3]1999'!I107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+'[3]1999'!C108</f>
        <v>0</v>
      </c>
      <c r="E109" s="32">
        <v>0</v>
      </c>
      <c r="F109" s="27"/>
      <c r="G109" s="27"/>
      <c r="H109" s="27"/>
      <c r="I109" s="27"/>
      <c r="J109" s="27"/>
      <c r="K109" s="32">
        <f>+'[3]1999'!F108</f>
        <v>0</v>
      </c>
      <c r="L109" s="32">
        <f>+'[3]1999'!G108</f>
        <v>0</v>
      </c>
      <c r="M109" s="32">
        <f>+'[3]1999'!H108</f>
        <v>0</v>
      </c>
      <c r="N109" s="32">
        <f>+'[3]1999'!I108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2460.061256</v>
      </c>
      <c r="D112" s="26">
        <f>+D113+D114</f>
        <v>2460.061256</v>
      </c>
      <c r="E112" s="26">
        <f t="shared" ref="E112:N112" si="95">+E113+E114</f>
        <v>0</v>
      </c>
      <c r="F112" s="26">
        <f t="shared" si="95"/>
        <v>0.13145342499999998</v>
      </c>
      <c r="G112" s="26">
        <f t="shared" si="95"/>
        <v>6.6034120000000002E-2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3.8146001076426019</v>
      </c>
      <c r="L112" s="26">
        <f t="shared" si="95"/>
        <v>37.017190554359402</v>
      </c>
      <c r="M112" s="26">
        <f t="shared" si="95"/>
        <v>1.4178400430570406</v>
      </c>
      <c r="N112" s="26">
        <f t="shared" si="95"/>
        <v>10.030000000000001</v>
      </c>
      <c r="O112" s="31"/>
      <c r="P112" s="26">
        <f>+P113+P114</f>
        <v>2483.0257593850001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1096.325945</v>
      </c>
      <c r="D113" s="32">
        <f>+'[3]1999'!C115</f>
        <v>1096.325945</v>
      </c>
      <c r="E113" s="32">
        <v>0</v>
      </c>
      <c r="F113" s="32">
        <f>+'[3]1999'!D115</f>
        <v>7.6666149999999999E-3</v>
      </c>
      <c r="G113" s="32">
        <f>+'[3]1999'!E115</f>
        <v>3.066646E-2</v>
      </c>
      <c r="H113" s="27"/>
      <c r="I113" s="27"/>
      <c r="J113" s="27"/>
      <c r="K113" s="12">
        <f>'[3]1999'!F115</f>
        <v>0.69460010764260194</v>
      </c>
      <c r="L113" s="12">
        <f>'[3]1999'!G115</f>
        <v>3.5771905543594009</v>
      </c>
      <c r="M113" s="12">
        <f>'[3]1999'!H115</f>
        <v>0.2778400430570408</v>
      </c>
      <c r="N113" s="12">
        <f>'[3]1999'!I115</f>
        <v>4.92</v>
      </c>
      <c r="O113" s="31"/>
      <c r="P113" s="26">
        <f>+C113+F113*PCG!$C$4+G113*PCG!$C$5+H113+I113+J113</f>
        <v>1105.6562154549999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1363.7353109999999</v>
      </c>
      <c r="D114" s="32">
        <f>+'[3]1999'!C116</f>
        <v>1363.7353109999999</v>
      </c>
      <c r="E114" s="32">
        <v>0</v>
      </c>
      <c r="F114" s="32">
        <f>+'[3]1999'!D116</f>
        <v>0.12378681</v>
      </c>
      <c r="G114" s="32">
        <f>+'[3]1999'!E116</f>
        <v>3.5367659999999995E-2</v>
      </c>
      <c r="H114" s="27"/>
      <c r="I114" s="27"/>
      <c r="J114" s="27"/>
      <c r="K114" s="12">
        <f>'[3]1999'!F116</f>
        <v>3.12</v>
      </c>
      <c r="L114" s="12">
        <f>'[3]1999'!G116</f>
        <v>33.44</v>
      </c>
      <c r="M114" s="12">
        <f>'[3]1999'!H116</f>
        <v>1.1399999999999999</v>
      </c>
      <c r="N114" s="12">
        <f>'[3]1999'!I116</f>
        <v>5.1100000000000003</v>
      </c>
      <c r="O114" s="31"/>
      <c r="P114" s="26">
        <f>+C114+F114*PCG!$C$4+G114*PCG!$C$5+H114+I114+J114</f>
        <v>1377.36954393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18142.435359999999</v>
      </c>
      <c r="D116" s="32">
        <f>+'[3]1999'!$C$119</f>
        <v>18142.435359999999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18142.435359999999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53051.002392405993</v>
      </c>
      <c r="D127" s="26">
        <f>+D128+D134+D138</f>
        <v>53051.002392405993</v>
      </c>
      <c r="E127" s="26">
        <f t="shared" ref="E127:N127" si="98">+E128+E134+E138</f>
        <v>0</v>
      </c>
      <c r="F127" s="26">
        <f t="shared" si="98"/>
        <v>93.720099792474656</v>
      </c>
      <c r="G127" s="26">
        <f t="shared" si="98"/>
        <v>1.9669979689485126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170.35518127517992</v>
      </c>
      <c r="L127" s="26">
        <f t="shared" si="98"/>
        <v>789.53588988920444</v>
      </c>
      <c r="M127" s="26">
        <f t="shared" si="98"/>
        <v>174.17776193898982</v>
      </c>
      <c r="N127" s="26">
        <f t="shared" si="98"/>
        <v>227.62</v>
      </c>
      <c r="O127" s="31"/>
      <c r="P127" s="26">
        <f t="shared" ref="P127" si="99">+P128+P134+P138</f>
        <v>55980.170281964522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53049.601878175992</v>
      </c>
      <c r="D128" s="26">
        <f>+D129+D130+D131+D132+D133</f>
        <v>53049.601878175992</v>
      </c>
      <c r="E128" s="26">
        <f t="shared" ref="E128:N128" si="102">+E129+E130+E131+E132+E133</f>
        <v>0</v>
      </c>
      <c r="F128" s="26">
        <f t="shared" si="102"/>
        <v>40.442166402474655</v>
      </c>
      <c r="G128" s="26">
        <f t="shared" si="102"/>
        <v>1.9669979689485126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167.08518127517991</v>
      </c>
      <c r="L128" s="26">
        <f t="shared" si="102"/>
        <v>759.85588988920449</v>
      </c>
      <c r="M128" s="26">
        <f t="shared" si="102"/>
        <v>168.75776193898983</v>
      </c>
      <c r="N128" s="26">
        <f t="shared" si="102"/>
        <v>227.62</v>
      </c>
      <c r="O128" s="31"/>
      <c r="P128" s="26">
        <f t="shared" ref="P128" si="103">+P129+P130+P131+P132+P133</f>
        <v>54646.821432984521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18624.850062000001</v>
      </c>
      <c r="D129" s="39">
        <f>+D7</f>
        <v>18624.850062000001</v>
      </c>
      <c r="E129" s="39">
        <f t="shared" ref="E129:G129" si="107">+E7</f>
        <v>0</v>
      </c>
      <c r="F129" s="39">
        <f t="shared" si="107"/>
        <v>0.31728540999999993</v>
      </c>
      <c r="G129" s="39">
        <f t="shared" si="107"/>
        <v>0.21974256</v>
      </c>
      <c r="H129" s="27"/>
      <c r="I129" s="27"/>
      <c r="J129" s="27"/>
      <c r="K129" s="39">
        <f t="shared" ref="K129:N129" si="108">+K7</f>
        <v>47.559999999999995</v>
      </c>
      <c r="L129" s="39">
        <f t="shared" si="108"/>
        <v>22.05</v>
      </c>
      <c r="M129" s="39">
        <f t="shared" si="108"/>
        <v>0.37</v>
      </c>
      <c r="N129" s="39">
        <f t="shared" si="108"/>
        <v>78.790000000000006</v>
      </c>
      <c r="O129" s="31"/>
      <c r="P129" s="26">
        <f>+C129+F129*PCG!$C$4+G129*PCG!$C$5+H129+I129+J129</f>
        <v>18698.265480130001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13248.860624175997</v>
      </c>
      <c r="D130" s="39">
        <f>+D16</f>
        <v>13248.860624175997</v>
      </c>
      <c r="E130" s="39">
        <f t="shared" ref="E130:G130" si="109">+E16</f>
        <v>0</v>
      </c>
      <c r="F130" s="39">
        <f t="shared" si="109"/>
        <v>2.2008681399999999</v>
      </c>
      <c r="G130" s="39">
        <f t="shared" si="109"/>
        <v>0.31735486199999996</v>
      </c>
      <c r="H130" s="27"/>
      <c r="I130" s="27"/>
      <c r="J130" s="27"/>
      <c r="K130" s="39">
        <f t="shared" ref="K130:N130" si="110">+K16</f>
        <v>48.480000000000004</v>
      </c>
      <c r="L130" s="39">
        <f t="shared" si="110"/>
        <v>67.92</v>
      </c>
      <c r="M130" s="39">
        <f t="shared" si="110"/>
        <v>20.59</v>
      </c>
      <c r="N130" s="39">
        <f t="shared" si="110"/>
        <v>48.35</v>
      </c>
      <c r="O130" s="31"/>
      <c r="P130" s="26">
        <f>+C130+F130*PCG!$C$4+G130*PCG!$C$5+H130+I130+J130</f>
        <v>13398.454076551998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16679.161757183378</v>
      </c>
      <c r="D131" s="39">
        <f>+D30</f>
        <v>16679.161757183378</v>
      </c>
      <c r="E131" s="39">
        <f t="shared" ref="E131:G131" si="111">+E30</f>
        <v>0</v>
      </c>
      <c r="F131" s="39">
        <f t="shared" si="111"/>
        <v>4.2593626571314385</v>
      </c>
      <c r="G131" s="39">
        <f t="shared" si="111"/>
        <v>0.97285638522791973</v>
      </c>
      <c r="H131" s="27"/>
      <c r="I131" s="27"/>
      <c r="J131" s="27"/>
      <c r="K131" s="39">
        <f t="shared" ref="K131:N131" si="112">+K30</f>
        <v>58.655181275179935</v>
      </c>
      <c r="L131" s="39">
        <f t="shared" si="112"/>
        <v>224.92588988920454</v>
      </c>
      <c r="M131" s="39">
        <f t="shared" si="112"/>
        <v>81.347761938989834</v>
      </c>
      <c r="N131" s="39">
        <f t="shared" si="112"/>
        <v>79.38</v>
      </c>
      <c r="O131" s="31"/>
      <c r="P131" s="26">
        <f>+C131+F131*PCG!$C$4+G131*PCG!$C$5+H131+I131+J131</f>
        <v>17075.557026409584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4496.7294348166142</v>
      </c>
      <c r="D132" s="39">
        <f>+D52</f>
        <v>4496.7294348166142</v>
      </c>
      <c r="E132" s="39">
        <f t="shared" ref="E132:G132" si="113">+E52</f>
        <v>0</v>
      </c>
      <c r="F132" s="39">
        <f t="shared" si="113"/>
        <v>33.664650195343221</v>
      </c>
      <c r="G132" s="39">
        <f t="shared" si="113"/>
        <v>0.45704416172059298</v>
      </c>
      <c r="H132" s="27"/>
      <c r="I132" s="27"/>
      <c r="J132" s="27"/>
      <c r="K132" s="39">
        <f t="shared" ref="K132:N132" si="114">+K52</f>
        <v>12.389999999999999</v>
      </c>
      <c r="L132" s="39">
        <f t="shared" si="114"/>
        <v>444.96</v>
      </c>
      <c r="M132" s="39">
        <f t="shared" si="114"/>
        <v>66.449999999999989</v>
      </c>
      <c r="N132" s="39">
        <f t="shared" si="114"/>
        <v>21.1</v>
      </c>
      <c r="O132" s="31"/>
      <c r="P132" s="26">
        <f>+C132+F132*PCG!$C$4+G132*PCG!$C$5+H132+I132+J132</f>
        <v>5474.5448498929309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1.40051423</v>
      </c>
      <c r="D134" s="26">
        <f>+D135+D136+D137</f>
        <v>1.40051423</v>
      </c>
      <c r="E134" s="26">
        <f t="shared" ref="E134:N134" si="117">+E135+E136+E137</f>
        <v>0</v>
      </c>
      <c r="F134" s="26">
        <f t="shared" si="117"/>
        <v>53.277933390000001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3.27</v>
      </c>
      <c r="L134" s="26">
        <f t="shared" si="117"/>
        <v>29.68</v>
      </c>
      <c r="M134" s="26">
        <f t="shared" si="117"/>
        <v>5.4200000000000008</v>
      </c>
      <c r="N134" s="26">
        <f t="shared" si="117"/>
        <v>0</v>
      </c>
      <c r="O134" s="31"/>
      <c r="P134" s="26">
        <f t="shared" ref="P134" si="118">+P135+P136+P137</f>
        <v>1333.3488489800002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2.5909616899999999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0.4</v>
      </c>
      <c r="N135" s="39">
        <f t="shared" si="122"/>
        <v>0</v>
      </c>
      <c r="O135" s="31"/>
      <c r="P135" s="26">
        <f>+C135+F135*PCG!$C$4+G135*PCG!$C$5+H135+I135+J135</f>
        <v>64.774042249999994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1.40051423</v>
      </c>
      <c r="D136" s="39">
        <f>+D79</f>
        <v>1.40051423</v>
      </c>
      <c r="E136" s="39">
        <f t="shared" ref="E136:G136" si="123">+E79</f>
        <v>0</v>
      </c>
      <c r="F136" s="39">
        <f t="shared" si="123"/>
        <v>50.686971700000001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3.27</v>
      </c>
      <c r="L136" s="39">
        <f t="shared" si="124"/>
        <v>29.68</v>
      </c>
      <c r="M136" s="39">
        <f t="shared" si="124"/>
        <v>5.0200000000000005</v>
      </c>
      <c r="N136" s="39">
        <f t="shared" si="124"/>
        <v>0</v>
      </c>
      <c r="O136" s="31"/>
      <c r="P136" s="26">
        <f>+C136+F136*PCG!$C$4+G136*PCG!$C$5+H136+I136+J136</f>
        <v>1268.5748067300001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2460.061256</v>
      </c>
      <c r="D144" s="26">
        <f>+D145+D146</f>
        <v>2460.061256</v>
      </c>
      <c r="E144" s="26"/>
      <c r="F144" s="26">
        <f t="shared" ref="F144:N144" si="135">+F145+F146</f>
        <v>0.13145342499999998</v>
      </c>
      <c r="G144" s="26">
        <f t="shared" si="135"/>
        <v>6.6034120000000002E-2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3.8146001076426019</v>
      </c>
      <c r="L144" s="26">
        <f t="shared" si="135"/>
        <v>37.017190554359402</v>
      </c>
      <c r="M144" s="26">
        <f t="shared" si="135"/>
        <v>1.4178400430570406</v>
      </c>
      <c r="N144" s="26">
        <f t="shared" si="135"/>
        <v>10.030000000000001</v>
      </c>
      <c r="O144" s="31"/>
      <c r="P144" s="26">
        <f t="shared" ref="P144" si="136">+P145+P146</f>
        <v>2483.0257593850001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1096.325945</v>
      </c>
      <c r="D145" s="39">
        <f>+D113</f>
        <v>1096.325945</v>
      </c>
      <c r="E145" s="39">
        <f t="shared" ref="E145:G145" si="139">+E113</f>
        <v>0</v>
      </c>
      <c r="F145" s="39">
        <f t="shared" si="139"/>
        <v>7.6666149999999999E-3</v>
      </c>
      <c r="G145" s="39">
        <f t="shared" si="139"/>
        <v>3.066646E-2</v>
      </c>
      <c r="H145" s="27"/>
      <c r="I145" s="27"/>
      <c r="J145" s="27"/>
      <c r="K145" s="39">
        <f t="shared" ref="K145:N145" si="140">+K113</f>
        <v>0.69460010764260194</v>
      </c>
      <c r="L145" s="39">
        <f t="shared" si="140"/>
        <v>3.5771905543594009</v>
      </c>
      <c r="M145" s="39">
        <f t="shared" si="140"/>
        <v>0.2778400430570408</v>
      </c>
      <c r="N145" s="39">
        <f t="shared" si="140"/>
        <v>4.92</v>
      </c>
      <c r="O145" s="31"/>
      <c r="P145" s="26">
        <f>+C145+F145*PCG!$C$4+G145*PCG!$C$5+H145+I145+J145</f>
        <v>1105.6562154549999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1363.7353109999999</v>
      </c>
      <c r="D146" s="39">
        <f t="shared" ref="D146:G147" si="141">+D114</f>
        <v>1363.7353109999999</v>
      </c>
      <c r="E146" s="39">
        <f t="shared" si="141"/>
        <v>0</v>
      </c>
      <c r="F146" s="39">
        <f t="shared" si="141"/>
        <v>0.12378681</v>
      </c>
      <c r="G146" s="39">
        <f t="shared" si="141"/>
        <v>3.5367659999999995E-2</v>
      </c>
      <c r="H146" s="27"/>
      <c r="I146" s="27"/>
      <c r="J146" s="27"/>
      <c r="K146" s="39">
        <f t="shared" ref="K146:N146" si="142">+K114</f>
        <v>3.12</v>
      </c>
      <c r="L146" s="39">
        <f t="shared" si="142"/>
        <v>33.44</v>
      </c>
      <c r="M146" s="39">
        <f t="shared" si="142"/>
        <v>1.1399999999999999</v>
      </c>
      <c r="N146" s="39">
        <f t="shared" si="142"/>
        <v>5.1100000000000003</v>
      </c>
      <c r="O146" s="31"/>
      <c r="P146" s="26">
        <f>+C146+F146*PCG!$C$4+G146*PCG!$C$5+H146+I146+J146</f>
        <v>1377.36954393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18142.435359999999</v>
      </c>
      <c r="D148" s="26">
        <f>+D116</f>
        <v>18142.435359999999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18142.435359999999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53051.002392405993</v>
      </c>
      <c r="D159" s="26">
        <f>+D160+D161+D162</f>
        <v>53051.002392405993</v>
      </c>
      <c r="E159" s="26">
        <f t="shared" ref="E159:N159" si="144">+E160+E161+E162</f>
        <v>0</v>
      </c>
      <c r="F159" s="26">
        <f t="shared" si="144"/>
        <v>93.720099792474656</v>
      </c>
      <c r="G159" s="26">
        <f t="shared" si="144"/>
        <v>1.9669979689485126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170.35518127517992</v>
      </c>
      <c r="L159" s="26">
        <f t="shared" si="144"/>
        <v>789.53588988920444</v>
      </c>
      <c r="M159" s="26">
        <f t="shared" si="144"/>
        <v>174.17776193898982</v>
      </c>
      <c r="N159" s="26">
        <f t="shared" si="144"/>
        <v>227.62</v>
      </c>
      <c r="O159" s="31"/>
      <c r="P159" s="26">
        <f t="shared" ref="P159" si="145">+P160+P161+P162</f>
        <v>55980.170281964514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53049.601878175992</v>
      </c>
      <c r="D160" s="26">
        <f>+D6</f>
        <v>53049.601878175992</v>
      </c>
      <c r="E160" s="26">
        <f t="shared" ref="E160:G160" si="148">+E6</f>
        <v>0</v>
      </c>
      <c r="F160" s="26">
        <f t="shared" si="148"/>
        <v>40.442166402474655</v>
      </c>
      <c r="G160" s="26">
        <f t="shared" si="148"/>
        <v>1.9669979689485126</v>
      </c>
      <c r="H160" s="27"/>
      <c r="I160" s="27"/>
      <c r="J160" s="27"/>
      <c r="K160" s="26">
        <f t="shared" ref="K160:N160" si="149">+K6</f>
        <v>167.08518127517991</v>
      </c>
      <c r="L160" s="26">
        <f t="shared" si="149"/>
        <v>759.85588988920449</v>
      </c>
      <c r="M160" s="26">
        <f t="shared" si="149"/>
        <v>168.75776193898983</v>
      </c>
      <c r="N160" s="26">
        <f t="shared" si="149"/>
        <v>227.62</v>
      </c>
      <c r="O160" s="31"/>
      <c r="P160" s="26">
        <f>+C160+F160*PCG!$C$4+G160*PCG!$C$5+H160+I160+J160</f>
        <v>54646.821432984514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1.40051423</v>
      </c>
      <c r="D161" s="26">
        <f>+D66</f>
        <v>1.40051423</v>
      </c>
      <c r="E161" s="26">
        <f t="shared" ref="E161:G161" si="150">+E66</f>
        <v>0</v>
      </c>
      <c r="F161" s="26">
        <f t="shared" si="150"/>
        <v>53.277933390000001</v>
      </c>
      <c r="G161" s="26">
        <f t="shared" si="150"/>
        <v>0</v>
      </c>
      <c r="H161" s="27"/>
      <c r="I161" s="27"/>
      <c r="J161" s="27"/>
      <c r="K161" s="26">
        <f t="shared" ref="K161:N161" si="151">+K66</f>
        <v>3.27</v>
      </c>
      <c r="L161" s="26">
        <f t="shared" si="151"/>
        <v>29.68</v>
      </c>
      <c r="M161" s="26">
        <f t="shared" si="151"/>
        <v>5.4200000000000008</v>
      </c>
      <c r="N161" s="26">
        <f t="shared" si="151"/>
        <v>0</v>
      </c>
      <c r="O161" s="31"/>
      <c r="P161" s="26">
        <f>+C161+F161*PCG!$C$4+G161*PCG!$C$5+H161+I161+J161</f>
        <v>1333.34884898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2460.061256</v>
      </c>
      <c r="D165" s="26">
        <f>+D166+D167</f>
        <v>2460.061256</v>
      </c>
      <c r="E165" s="26">
        <f t="shared" ref="E165:N165" si="154">+E166+E167</f>
        <v>0</v>
      </c>
      <c r="F165" s="26">
        <f t="shared" si="154"/>
        <v>0.13145342499999998</v>
      </c>
      <c r="G165" s="26">
        <f t="shared" si="154"/>
        <v>6.6034120000000002E-2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2483.0257593850001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1096.325945</v>
      </c>
      <c r="D166" s="39">
        <f>+D113</f>
        <v>1096.325945</v>
      </c>
      <c r="E166" s="39">
        <f t="shared" ref="E166:G166" si="158">+E113</f>
        <v>0</v>
      </c>
      <c r="F166" s="39">
        <f t="shared" si="158"/>
        <v>7.6666149999999999E-3</v>
      </c>
      <c r="G166" s="39">
        <f t="shared" si="158"/>
        <v>3.066646E-2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1105.6562154549999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1363.7353109999999</v>
      </c>
      <c r="D167" s="39">
        <f t="shared" ref="D167:G168" si="159">+D114</f>
        <v>1363.7353109999999</v>
      </c>
      <c r="E167" s="39">
        <f t="shared" si="159"/>
        <v>0</v>
      </c>
      <c r="F167" s="39">
        <f t="shared" si="159"/>
        <v>0.12378681</v>
      </c>
      <c r="G167" s="39">
        <f t="shared" si="159"/>
        <v>3.5367659999999995E-2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1377.36954393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18142.435359999999</v>
      </c>
      <c r="D169" s="26">
        <f>+D148</f>
        <v>18142.435359999999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18142.435359999999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47" priority="2" operator="lessThan">
      <formula>0</formula>
    </cfRule>
  </conditionalFormatting>
  <conditionalFormatting sqref="P2">
    <cfRule type="cellIs" dxfId="46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C00-000000000000}"/>
  </dataValidation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49366.981357898003</v>
      </c>
      <c r="D4" s="26">
        <f t="shared" ref="D4:N4" si="1">+D6+D66+D101</f>
        <v>49366.981357898003</v>
      </c>
      <c r="E4" s="26">
        <f t="shared" si="1"/>
        <v>0</v>
      </c>
      <c r="F4" s="26">
        <f t="shared" si="1"/>
        <v>102.34341243069352</v>
      </c>
      <c r="G4" s="26">
        <f t="shared" si="1"/>
        <v>1.9675524958079313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156.41977971476663</v>
      </c>
      <c r="L4" s="26">
        <f t="shared" si="1"/>
        <v>789.2765938524019</v>
      </c>
      <c r="M4" s="26">
        <f t="shared" si="1"/>
        <v>179.91831909269661</v>
      </c>
      <c r="N4" s="26">
        <f t="shared" si="1"/>
        <v>338.39</v>
      </c>
      <c r="O4" s="31"/>
      <c r="P4" s="26">
        <f t="shared" ref="P4" si="2">+P6+P66+P101</f>
        <v>52511.897312416106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51006.30193633333</v>
      </c>
      <c r="D5" s="32">
        <f>+'[13]Table 1.5 - Reference Approach'!$S$76</f>
        <v>51006.30193633333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51006.30193633333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49365.319165508001</v>
      </c>
      <c r="D6" s="26">
        <f t="shared" ref="D6:N6" si="5">+D7+D16+D30+D52+D59</f>
        <v>49365.319165508001</v>
      </c>
      <c r="E6" s="26">
        <f t="shared" si="5"/>
        <v>0</v>
      </c>
      <c r="F6" s="26">
        <f t="shared" si="5"/>
        <v>40.746716680693517</v>
      </c>
      <c r="G6" s="26">
        <f t="shared" si="5"/>
        <v>1.9675524958079313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152.95977971476663</v>
      </c>
      <c r="L6" s="26">
        <f t="shared" si="5"/>
        <v>757.30659385240187</v>
      </c>
      <c r="M6" s="26">
        <f t="shared" si="5"/>
        <v>174.34831909269661</v>
      </c>
      <c r="N6" s="26">
        <f t="shared" si="5"/>
        <v>338.39</v>
      </c>
      <c r="O6" s="31"/>
      <c r="P6" s="26">
        <f t="shared" ref="P6" si="6">+P7+P16+P30+P52+P59</f>
        <v>50970.317726276109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14855.072134999999</v>
      </c>
      <c r="D7" s="26">
        <f t="shared" ref="D7:N7" si="9">+D8+D12+D13</f>
        <v>14855.072134999999</v>
      </c>
      <c r="E7" s="26">
        <f t="shared" si="9"/>
        <v>0</v>
      </c>
      <c r="F7" s="26">
        <f t="shared" si="9"/>
        <v>0.2438003</v>
      </c>
      <c r="G7" s="26">
        <f t="shared" si="9"/>
        <v>0.15824422299999999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36.6</v>
      </c>
      <c r="L7" s="26">
        <f t="shared" si="9"/>
        <v>17.260000000000002</v>
      </c>
      <c r="M7" s="26">
        <f t="shared" si="9"/>
        <v>0.35</v>
      </c>
      <c r="N7" s="26">
        <f t="shared" si="9"/>
        <v>68.27000000000001</v>
      </c>
      <c r="O7" s="31"/>
      <c r="P7" s="26">
        <f t="shared" ref="P7" si="10">+P8+P12+P13</f>
        <v>14908.323920953999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12984.429016999999</v>
      </c>
      <c r="D8" s="26">
        <f t="shared" ref="D8:G8" si="11">+D9+D10+D11</f>
        <v>12984.429016999999</v>
      </c>
      <c r="E8" s="26">
        <f t="shared" si="11"/>
        <v>0</v>
      </c>
      <c r="F8" s="26">
        <f t="shared" si="11"/>
        <v>0.20901713999999999</v>
      </c>
      <c r="G8" s="26">
        <f t="shared" si="11"/>
        <v>0.15353608099999996</v>
      </c>
      <c r="H8" s="26"/>
      <c r="I8" s="26"/>
      <c r="J8" s="26"/>
      <c r="K8" s="26">
        <f t="shared" ref="K8:N8" si="12">+K9+K10+K11</f>
        <v>35.17</v>
      </c>
      <c r="L8" s="26">
        <f t="shared" si="12"/>
        <v>16.66</v>
      </c>
      <c r="M8" s="26">
        <f t="shared" si="12"/>
        <v>0.3</v>
      </c>
      <c r="N8" s="26">
        <f t="shared" si="12"/>
        <v>50.82</v>
      </c>
      <c r="O8" s="31"/>
      <c r="P8" s="26">
        <f t="shared" ref="P8" si="13">+P9+P10+P11</f>
        <v>13035.408197637998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12984.429016999999</v>
      </c>
      <c r="D9" s="32">
        <f>+'[3]2000'!C8</f>
        <v>12984.429016999999</v>
      </c>
      <c r="E9" s="32">
        <v>0</v>
      </c>
      <c r="F9" s="32">
        <f>+'[3]2000'!D8</f>
        <v>0.20901713999999999</v>
      </c>
      <c r="G9" s="32">
        <f>+'[3]2000'!E8</f>
        <v>0.15353608099999996</v>
      </c>
      <c r="H9" s="27"/>
      <c r="I9" s="27"/>
      <c r="J9" s="27"/>
      <c r="K9" s="32">
        <f>+'[3]2000'!F8</f>
        <v>35.17</v>
      </c>
      <c r="L9" s="32">
        <f>+'[3]2000'!G8</f>
        <v>16.66</v>
      </c>
      <c r="M9" s="32">
        <f>+'[3]2000'!H8</f>
        <v>0.3</v>
      </c>
      <c r="N9" s="32">
        <f>+'[3]2000'!I8</f>
        <v>50.82</v>
      </c>
      <c r="O9" s="31"/>
      <c r="P9" s="26">
        <f>+C9+F9*PCG!$C$4+G9*PCG!$C$5+H9+I9+J9</f>
        <v>13035.408197637998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+'[3]2000'!F9</f>
        <v>0</v>
      </c>
      <c r="L10" s="32">
        <f>+'[3]2000'!G9</f>
        <v>0</v>
      </c>
      <c r="M10" s="32">
        <f>+'[3]2000'!H9</f>
        <v>0</v>
      </c>
      <c r="N10" s="32">
        <f>+'[3]2000'!I9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+'[3]2000'!F10</f>
        <v>0</v>
      </c>
      <c r="L11" s="32">
        <f>+'[3]2000'!G10</f>
        <v>0</v>
      </c>
      <c r="M11" s="32">
        <f>+'[3]2000'!H10</f>
        <v>0</v>
      </c>
      <c r="N11" s="32">
        <f>+'[3]2000'!I10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1468.631322</v>
      </c>
      <c r="D12" s="32">
        <f>+'[3]2000'!C11</f>
        <v>1468.631322</v>
      </c>
      <c r="E12" s="32">
        <v>0</v>
      </c>
      <c r="F12" s="32">
        <f>+'[3]2000'!D11</f>
        <v>3.2838680000000002E-2</v>
      </c>
      <c r="G12" s="32">
        <f>+'[3]2000'!E11</f>
        <v>4.5136940000000004E-3</v>
      </c>
      <c r="H12" s="27"/>
      <c r="I12" s="27"/>
      <c r="J12" s="27"/>
      <c r="K12" s="32">
        <f>+'[3]2000'!F11</f>
        <v>1.43</v>
      </c>
      <c r="L12" s="32">
        <f>+'[3]2000'!G11</f>
        <v>0.6</v>
      </c>
      <c r="M12" s="32">
        <f>+'[3]2000'!H11</f>
        <v>0.05</v>
      </c>
      <c r="N12" s="32">
        <f>+'[3]2000'!I11</f>
        <v>16.89</v>
      </c>
      <c r="O12" s="31"/>
      <c r="P12" s="26">
        <f>+C12+F12*PCG!$C$4+G12*PCG!$C$5+H12+I12+J12</f>
        <v>1470.7973698120002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402.011796</v>
      </c>
      <c r="D13" s="26">
        <f t="shared" ref="D13:N13" si="14">+D14+D15</f>
        <v>402.011796</v>
      </c>
      <c r="E13" s="26">
        <f t="shared" si="14"/>
        <v>0</v>
      </c>
      <c r="F13" s="26">
        <f t="shared" si="14"/>
        <v>1.9444800000000002E-3</v>
      </c>
      <c r="G13" s="26">
        <f t="shared" si="14"/>
        <v>1.9444800000000001E-4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0.56000000000000005</v>
      </c>
      <c r="O13" s="31"/>
      <c r="P13" s="26">
        <f t="shared" ref="P13" si="15">+P14+P15</f>
        <v>402.11835350399997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402.011796</v>
      </c>
      <c r="D14" s="32">
        <f>+'[3]2000'!C13</f>
        <v>402.011796</v>
      </c>
      <c r="E14" s="32">
        <v>0</v>
      </c>
      <c r="F14" s="32">
        <f>+'[3]2000'!D13</f>
        <v>1.9444800000000002E-3</v>
      </c>
      <c r="G14" s="32">
        <f>+'[3]2000'!E13</f>
        <v>1.9444800000000001E-4</v>
      </c>
      <c r="H14" s="27"/>
      <c r="I14" s="27"/>
      <c r="J14" s="27"/>
      <c r="K14" s="32">
        <f>+'[3]2000'!F13</f>
        <v>0</v>
      </c>
      <c r="L14" s="32">
        <f>+'[3]2000'!G13</f>
        <v>0</v>
      </c>
      <c r="M14" s="32">
        <f>+'[3]2000'!H13</f>
        <v>0</v>
      </c>
      <c r="N14" s="32">
        <f>+'[3]2000'!I13</f>
        <v>0.56000000000000005</v>
      </c>
      <c r="O14" s="31"/>
      <c r="P14" s="26">
        <f>+C14+F14*PCG!$C$4+G14*PCG!$C$5+H14+I14+J14</f>
        <v>402.11835350399997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+'[3]2000'!C14</f>
        <v>0</v>
      </c>
      <c r="E15" s="32">
        <v>0</v>
      </c>
      <c r="F15" s="32">
        <f>+'[3]2000'!D14</f>
        <v>0</v>
      </c>
      <c r="G15" s="32">
        <f>+'[3]2000'!E14</f>
        <v>0</v>
      </c>
      <c r="H15" s="27"/>
      <c r="I15" s="27"/>
      <c r="J15" s="27"/>
      <c r="K15" s="32">
        <f>+'[3]2000'!F14</f>
        <v>0</v>
      </c>
      <c r="L15" s="32">
        <f>+'[3]2000'!G14</f>
        <v>0</v>
      </c>
      <c r="M15" s="32">
        <f>+'[3]2000'!H14</f>
        <v>0</v>
      </c>
      <c r="N15" s="32">
        <f>+'[3]2000'!I14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12856.244674508</v>
      </c>
      <c r="D16" s="26">
        <f t="shared" ref="D16:N16" si="16">+D17+D18+D19+D20+D21+D22+D23+D24+D25+D26+D27+D28+D29</f>
        <v>12856.244674508</v>
      </c>
      <c r="E16" s="26">
        <f t="shared" si="16"/>
        <v>0</v>
      </c>
      <c r="F16" s="26">
        <f t="shared" si="16"/>
        <v>2.3196558600000001</v>
      </c>
      <c r="G16" s="26">
        <f t="shared" si="16"/>
        <v>0.33031403500000001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46.64</v>
      </c>
      <c r="L16" s="26">
        <f t="shared" si="16"/>
        <v>65.84</v>
      </c>
      <c r="M16" s="26">
        <f t="shared" si="16"/>
        <v>22.15</v>
      </c>
      <c r="N16" s="26">
        <f t="shared" si="16"/>
        <v>142.58000000000001</v>
      </c>
      <c r="O16" s="31"/>
      <c r="P16" s="26">
        <f t="shared" ref="P16" si="17">+P17+P18+P19+P20+P21+P22+P23+P24+P25+P26+P27+P28+P29</f>
        <v>13012.669653437999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1941.8400030000003</v>
      </c>
      <c r="D17" s="32">
        <f>+'[3]2000'!C16</f>
        <v>1941.8400030000003</v>
      </c>
      <c r="E17" s="32">
        <v>0</v>
      </c>
      <c r="F17" s="32">
        <f>+'[3]2000'!D16</f>
        <v>9.7294939999999996E-2</v>
      </c>
      <c r="G17" s="32">
        <f>+'[3]2000'!E16</f>
        <v>1.4602281E-2</v>
      </c>
      <c r="H17" s="27"/>
      <c r="I17" s="27"/>
      <c r="J17" s="27"/>
      <c r="K17" s="32">
        <f>+'[3]2000'!F16</f>
        <v>3.84</v>
      </c>
      <c r="L17" s="32">
        <f>+'[3]2000'!G16</f>
        <v>8.16</v>
      </c>
      <c r="M17" s="32">
        <f>+'[3]2000'!H16</f>
        <v>0.87</v>
      </c>
      <c r="N17" s="32">
        <f>+'[3]2000'!I16</f>
        <v>8.24</v>
      </c>
      <c r="O17" s="31"/>
      <c r="P17" s="26">
        <f>+C17+F17*PCG!$C$4+G17*PCG!$C$5+H17+I17+J17</f>
        <v>1948.6238562380004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+'[3]2000'!F17</f>
        <v>0</v>
      </c>
      <c r="L18" s="32">
        <f>+'[3]2000'!G17</f>
        <v>0</v>
      </c>
      <c r="M18" s="32">
        <f>+'[3]2000'!H17</f>
        <v>0</v>
      </c>
      <c r="N18" s="32">
        <f>+'[3]2000'!I17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471.64130799999998</v>
      </c>
      <c r="D19" s="34">
        <f>+'[3]2000'!C18</f>
        <v>471.64130799999998</v>
      </c>
      <c r="E19" s="34">
        <v>0</v>
      </c>
      <c r="F19" s="34">
        <f>+'[3]2000'!D18</f>
        <v>8.4951100000000002E-3</v>
      </c>
      <c r="G19" s="34">
        <f>+'[3]2000'!E18</f>
        <v>8.6551900000000003E-4</v>
      </c>
      <c r="H19" s="27"/>
      <c r="I19" s="27"/>
      <c r="J19" s="27"/>
      <c r="K19" s="32">
        <f>+'[3]2000'!F18</f>
        <v>0.64</v>
      </c>
      <c r="L19" s="32">
        <f>+'[3]2000'!G18</f>
        <v>0.25</v>
      </c>
      <c r="M19" s="32">
        <f>+'[3]2000'!H18</f>
        <v>0.19</v>
      </c>
      <c r="N19" s="32">
        <f>+'[3]2000'!I18</f>
        <v>2.44</v>
      </c>
      <c r="O19" s="31"/>
      <c r="P19" s="26">
        <f>+C19+F19*PCG!$C$4+G19*PCG!$C$5+H19+I19+J19</f>
        <v>472.11161041199995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822.19578299999989</v>
      </c>
      <c r="D20" s="34">
        <f>+'[3]2000'!C19</f>
        <v>822.19578299999989</v>
      </c>
      <c r="E20" s="34">
        <v>0</v>
      </c>
      <c r="F20" s="34">
        <f>+'[3]2000'!D19</f>
        <v>1.34467603</v>
      </c>
      <c r="G20" s="34">
        <f>+'[3]2000'!E19</f>
        <v>0.18110437799999998</v>
      </c>
      <c r="H20" s="27"/>
      <c r="I20" s="27"/>
      <c r="J20" s="27"/>
      <c r="K20" s="32">
        <f>+'[3]2000'!F19</f>
        <v>4.9000000000000004</v>
      </c>
      <c r="L20" s="32">
        <f>+'[3]2000'!G19</f>
        <v>26.1</v>
      </c>
      <c r="M20" s="32">
        <f>+'[3]2000'!H19</f>
        <v>13.22</v>
      </c>
      <c r="N20" s="32">
        <f>+'[3]2000'!I19</f>
        <v>22.38</v>
      </c>
      <c r="O20" s="31"/>
      <c r="P20" s="26">
        <f>+C20+F20*PCG!$C$4+G20*PCG!$C$5+H20+I20+J20</f>
        <v>909.78178839399993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468.02680399999997</v>
      </c>
      <c r="D21" s="34">
        <f>+'[3]2000'!C20</f>
        <v>468.02680399999997</v>
      </c>
      <c r="E21" s="34">
        <v>0</v>
      </c>
      <c r="F21" s="34">
        <f>+'[3]2000'!D20</f>
        <v>4.6982960000000004E-2</v>
      </c>
      <c r="G21" s="34">
        <f>+'[3]2000'!E20</f>
        <v>7.1130720000000007E-3</v>
      </c>
      <c r="H21" s="27"/>
      <c r="I21" s="27"/>
      <c r="J21" s="27"/>
      <c r="K21" s="32">
        <f>+'[3]2000'!F20</f>
        <v>0.82</v>
      </c>
      <c r="L21" s="32">
        <f>+'[3]2000'!G20</f>
        <v>4.26</v>
      </c>
      <c r="M21" s="32">
        <f>+'[3]2000'!H20</f>
        <v>0.41</v>
      </c>
      <c r="N21" s="32">
        <f>+'[3]2000'!I20</f>
        <v>2.46</v>
      </c>
      <c r="O21" s="31"/>
      <c r="P21" s="26">
        <f>+C21+F21*PCG!$C$4+G21*PCG!$C$5+H21+I21+J21</f>
        <v>471.32107345599997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740.92760299999998</v>
      </c>
      <c r="D22" s="34">
        <f>+'[3]2000'!C21</f>
        <v>740.92760299999998</v>
      </c>
      <c r="E22" s="34">
        <v>0</v>
      </c>
      <c r="F22" s="34">
        <f>+'[3]2000'!D21</f>
        <v>7.1085579999999995E-2</v>
      </c>
      <c r="G22" s="34">
        <f>+'[3]2000'!E21</f>
        <v>1.0869061999999999E-2</v>
      </c>
      <c r="H22" s="27"/>
      <c r="I22" s="27"/>
      <c r="J22" s="27"/>
      <c r="K22" s="32">
        <f>+'[3]2000'!F21</f>
        <v>1.46</v>
      </c>
      <c r="L22" s="32">
        <f>+'[3]2000'!G21</f>
        <v>6.28</v>
      </c>
      <c r="M22" s="32">
        <f>+'[3]2000'!H21</f>
        <v>0.61</v>
      </c>
      <c r="N22" s="32">
        <f>+'[3]2000'!I21</f>
        <v>4.53</v>
      </c>
      <c r="O22" s="31"/>
      <c r="P22" s="26">
        <f>+C22+F22*PCG!$C$4+G22*PCG!$C$5+H22+I22+J22</f>
        <v>745.943722976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+'[3]2000'!F22</f>
        <v>0</v>
      </c>
      <c r="L23" s="32">
        <f>+'[3]2000'!G22</f>
        <v>0</v>
      </c>
      <c r="M23" s="32">
        <f>+'[3]2000'!H22</f>
        <v>0</v>
      </c>
      <c r="N23" s="32">
        <f>+'[3]2000'!I22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+'[3]2000'!F23</f>
        <v>0</v>
      </c>
      <c r="L24" s="32">
        <f>+'[3]2000'!G23</f>
        <v>0</v>
      </c>
      <c r="M24" s="32">
        <f>+'[3]2000'!H23</f>
        <v>0</v>
      </c>
      <c r="N24" s="32">
        <f>+'[3]2000'!I23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4524.2572119999995</v>
      </c>
      <c r="D25" s="34">
        <f>+'[3]2000'!C24</f>
        <v>4524.2572119999995</v>
      </c>
      <c r="E25" s="34">
        <v>0</v>
      </c>
      <c r="F25" s="34">
        <f>+'[3]2000'!D24</f>
        <v>0.19358822000000003</v>
      </c>
      <c r="G25" s="34">
        <f>+'[3]2000'!E24</f>
        <v>3.7111651000000002E-2</v>
      </c>
      <c r="H25" s="27"/>
      <c r="I25" s="27"/>
      <c r="J25" s="27"/>
      <c r="K25" s="32">
        <f>+'[3]2000'!F24</f>
        <v>19.829999999999998</v>
      </c>
      <c r="L25" s="32">
        <f>+'[3]2000'!G24</f>
        <v>5.32</v>
      </c>
      <c r="M25" s="32">
        <f>+'[3]2000'!H24</f>
        <v>1.2</v>
      </c>
      <c r="N25" s="32">
        <f>+'[3]2000'!I24</f>
        <v>69</v>
      </c>
      <c r="O25" s="31"/>
      <c r="P25" s="26">
        <f>+C25+F25*PCG!$C$4+G25*PCG!$C$5+H25+I25+J25</f>
        <v>4540.1561894979995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+'[3]2000'!F25</f>
        <v>0</v>
      </c>
      <c r="L26" s="32">
        <f>+'[3]2000'!G25</f>
        <v>0</v>
      </c>
      <c r="M26" s="32">
        <f>+'[3]2000'!H25</f>
        <v>0</v>
      </c>
      <c r="N26" s="32">
        <f>+'[3]2000'!I25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+'[3]2000'!F26</f>
        <v>0</v>
      </c>
      <c r="L27" s="32">
        <f>+'[3]2000'!G26</f>
        <v>0</v>
      </c>
      <c r="M27" s="32">
        <f>+'[3]2000'!H26</f>
        <v>0</v>
      </c>
      <c r="N27" s="32">
        <f>+'[3]2000'!I26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+'[3]2000'!F27</f>
        <v>0</v>
      </c>
      <c r="L28" s="32">
        <f>+'[3]2000'!G27</f>
        <v>0</v>
      </c>
      <c r="M28" s="32">
        <f>+'[3]2000'!H27</f>
        <v>0</v>
      </c>
      <c r="N28" s="32">
        <f>+'[3]2000'!I27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3887.3559615079998</v>
      </c>
      <c r="D29" s="32">
        <f>+'[3]2000'!C28</f>
        <v>3887.3559615079998</v>
      </c>
      <c r="E29" s="32">
        <v>0</v>
      </c>
      <c r="F29" s="32">
        <f>+'[3]2000'!D28</f>
        <v>0.55753302000000005</v>
      </c>
      <c r="G29" s="32">
        <f>+'[3]2000'!E28</f>
        <v>7.8648072000000013E-2</v>
      </c>
      <c r="H29" s="27"/>
      <c r="I29" s="27"/>
      <c r="J29" s="27"/>
      <c r="K29" s="32">
        <f>+'[3]2000'!F28</f>
        <v>15.15</v>
      </c>
      <c r="L29" s="32">
        <f>+'[3]2000'!G28</f>
        <v>15.47</v>
      </c>
      <c r="M29" s="32">
        <f>+'[3]2000'!H28</f>
        <v>5.65</v>
      </c>
      <c r="N29" s="32">
        <f>+'[3]2000'!I28</f>
        <v>33.53</v>
      </c>
      <c r="O29" s="31"/>
      <c r="P29" s="26">
        <f>+C29+F29*PCG!$C$4+G29*PCG!$C$5+H29+I29+J29</f>
        <v>3924.7314124639997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16925.410946291333</v>
      </c>
      <c r="D30" s="26">
        <f t="shared" ref="D30:N30" si="20">+D31+D34+D45+D46+D49</f>
        <v>16925.410946291333</v>
      </c>
      <c r="E30" s="26">
        <f t="shared" si="20"/>
        <v>0</v>
      </c>
      <c r="F30" s="26">
        <f t="shared" si="20"/>
        <v>4.2772782586030971</v>
      </c>
      <c r="G30" s="26">
        <f t="shared" si="20"/>
        <v>1.0175893270825065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56.729779714766593</v>
      </c>
      <c r="L30" s="26">
        <f t="shared" si="20"/>
        <v>225.16659385240186</v>
      </c>
      <c r="M30" s="26">
        <f t="shared" si="20"/>
        <v>84.738319092696614</v>
      </c>
      <c r="N30" s="26">
        <f t="shared" si="20"/>
        <v>93.02</v>
      </c>
      <c r="O30" s="31"/>
      <c r="P30" s="26">
        <f t="shared" ref="P30" si="21">+P31+P34+P45+P46+P49</f>
        <v>17335.584522227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676.98085400000002</v>
      </c>
      <c r="D31" s="26">
        <f t="shared" ref="D31:N31" si="24">+D33</f>
        <v>676.98085400000002</v>
      </c>
      <c r="E31" s="26">
        <f t="shared" si="24"/>
        <v>0</v>
      </c>
      <c r="F31" s="26">
        <f t="shared" si="24"/>
        <v>4.7375500000000001E-3</v>
      </c>
      <c r="G31" s="26">
        <f t="shared" si="24"/>
        <v>1.89502E-2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2.1800000000000002</v>
      </c>
      <c r="L31" s="26">
        <f t="shared" si="24"/>
        <v>6.3</v>
      </c>
      <c r="M31" s="26">
        <f t="shared" si="24"/>
        <v>0.26</v>
      </c>
      <c r="N31" s="26">
        <f t="shared" si="24"/>
        <v>2.86</v>
      </c>
      <c r="O31" s="31"/>
      <c r="P31" s="26">
        <f t="shared" ref="P31" si="25">+P33</f>
        <v>682.74645235000003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676.98085400000002</v>
      </c>
      <c r="D33" s="32">
        <f>+'[3]2000'!C32</f>
        <v>676.98085400000002</v>
      </c>
      <c r="E33" s="32">
        <v>0</v>
      </c>
      <c r="F33" s="32">
        <f>+'[3]2000'!D32</f>
        <v>4.7375500000000001E-3</v>
      </c>
      <c r="G33" s="32">
        <f>+'[3]2000'!E32</f>
        <v>1.89502E-2</v>
      </c>
      <c r="H33" s="27"/>
      <c r="I33" s="27"/>
      <c r="J33" s="27"/>
      <c r="K33" s="32">
        <f>+'[3]2000'!F32</f>
        <v>2.1800000000000002</v>
      </c>
      <c r="L33" s="32">
        <f>+'[3]2000'!G32</f>
        <v>6.3</v>
      </c>
      <c r="M33" s="32">
        <f>+'[3]2000'!H32</f>
        <v>0.26</v>
      </c>
      <c r="N33" s="32">
        <f>+'[3]2000'!I32</f>
        <v>2.86</v>
      </c>
      <c r="O33" s="31"/>
      <c r="P33" s="26">
        <f>+C33+F33*PCG!$C$4+G33*PCG!$C$5+H33+I33+J33</f>
        <v>682.74645235000003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14586.560316739526</v>
      </c>
      <c r="D34" s="26">
        <f t="shared" ref="D34:G34" si="26">+D35+D38+D41+D42+D43+D44</f>
        <v>14586.560316739526</v>
      </c>
      <c r="E34" s="26">
        <f t="shared" si="26"/>
        <v>0</v>
      </c>
      <c r="F34" s="26">
        <f t="shared" si="26"/>
        <v>3.3864129612862688</v>
      </c>
      <c r="G34" s="26">
        <f t="shared" si="26"/>
        <v>0.90140981497555417</v>
      </c>
      <c r="H34" s="26"/>
      <c r="I34" s="26"/>
      <c r="J34" s="26"/>
      <c r="K34" s="26">
        <f t="shared" ref="K34:N34" si="27">+K35+K38+K41+K42+K43+K44</f>
        <v>27.489779714766595</v>
      </c>
      <c r="L34" s="26">
        <f t="shared" si="27"/>
        <v>216.21659385240184</v>
      </c>
      <c r="M34" s="26">
        <f t="shared" si="27"/>
        <v>83.478319092696609</v>
      </c>
      <c r="N34" s="26">
        <f t="shared" si="27"/>
        <v>75.44</v>
      </c>
      <c r="O34" s="31"/>
      <c r="P34" s="26">
        <f t="shared" ref="P34" si="28">+P35+P38+P41+P42+P43+P44</f>
        <v>14939.840765634399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4628.9313149544869</v>
      </c>
      <c r="D35" s="26">
        <f t="shared" ref="D35:G35" si="29">+D36+D37</f>
        <v>4628.9313149544869</v>
      </c>
      <c r="E35" s="26">
        <f t="shared" si="29"/>
        <v>0</v>
      </c>
      <c r="F35" s="26">
        <f t="shared" si="29"/>
        <v>1.5000097177328662</v>
      </c>
      <c r="G35" s="26">
        <f t="shared" si="29"/>
        <v>0.33854170193528765</v>
      </c>
      <c r="H35" s="26"/>
      <c r="I35" s="26"/>
      <c r="J35" s="26"/>
      <c r="K35" s="26">
        <f t="shared" ref="K35:N35" si="30">+K36+K37</f>
        <v>24.549779714766593</v>
      </c>
      <c r="L35" s="26">
        <f t="shared" si="30"/>
        <v>204.59659385240184</v>
      </c>
      <c r="M35" s="26">
        <f t="shared" si="30"/>
        <v>32.408319092696615</v>
      </c>
      <c r="N35" s="26">
        <f t="shared" si="30"/>
        <v>49.3</v>
      </c>
      <c r="O35" s="31"/>
      <c r="P35" s="26">
        <f t="shared" ref="P35" si="31">+P36+P37</f>
        <v>4767.3169850745235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1761.462034771406</v>
      </c>
      <c r="D36" s="32">
        <f>+'[3]2000'!C35</f>
        <v>1761.462034771406</v>
      </c>
      <c r="E36" s="32">
        <v>0</v>
      </c>
      <c r="F36" s="32">
        <f>+'[3]2000'!D35</f>
        <v>0.61333636174701811</v>
      </c>
      <c r="G36" s="32">
        <f>+'[3]2000'!E35</f>
        <v>0.19883601604040496</v>
      </c>
      <c r="H36" s="27"/>
      <c r="I36" s="27"/>
      <c r="J36" s="27"/>
      <c r="K36" s="32">
        <f>+'[3]2000'!F35</f>
        <v>24.549779714766593</v>
      </c>
      <c r="L36" s="32">
        <f>+'[3]2000'!G35</f>
        <v>204.59659385240184</v>
      </c>
      <c r="M36" s="32">
        <f>+'[3]2000'!H35</f>
        <v>32.408319092696615</v>
      </c>
      <c r="N36" s="32">
        <f>+'[3]2000'!I35</f>
        <v>49.3</v>
      </c>
      <c r="O36" s="31"/>
      <c r="P36" s="26">
        <f>+C36+F36*PCG!$C$4+G36*PCG!$C$5+H36+I36+J36</f>
        <v>1836.0485765951221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2867.4692801830806</v>
      </c>
      <c r="D37" s="32">
        <f>+'[3]2000'!C36</f>
        <v>2867.4692801830806</v>
      </c>
      <c r="E37" s="32">
        <v>0</v>
      </c>
      <c r="F37" s="32">
        <f>+'[3]2000'!D36</f>
        <v>0.88667335598584807</v>
      </c>
      <c r="G37" s="32">
        <f>+'[3]2000'!E36</f>
        <v>0.13970568589488272</v>
      </c>
      <c r="H37" s="27"/>
      <c r="I37" s="27"/>
      <c r="J37" s="27"/>
      <c r="K37" s="32">
        <f>+'[3]2000'!F36</f>
        <v>0</v>
      </c>
      <c r="L37" s="32">
        <f>+'[3]2000'!G36</f>
        <v>0</v>
      </c>
      <c r="M37" s="32">
        <f>+'[3]2000'!H36</f>
        <v>0</v>
      </c>
      <c r="N37" s="32">
        <f>+'[3]2000'!I36</f>
        <v>0</v>
      </c>
      <c r="O37" s="31"/>
      <c r="P37" s="26">
        <f>+C37+F37*PCG!$C$4+G37*PCG!$C$5+H37+I37+J37</f>
        <v>2931.2684084794018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3478.90614308658</v>
      </c>
      <c r="D38" s="26">
        <f t="shared" ref="D38:G38" si="32">+D39+D40</f>
        <v>3478.90614308658</v>
      </c>
      <c r="E38" s="26">
        <f t="shared" si="32"/>
        <v>0</v>
      </c>
      <c r="F38" s="26">
        <f t="shared" si="32"/>
        <v>1.0385361416899914</v>
      </c>
      <c r="G38" s="26">
        <f t="shared" si="32"/>
        <v>0.22891477422440851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3573.0861493477032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1235.0082776861664</v>
      </c>
      <c r="D39" s="32">
        <f>+'[3]2000'!C38</f>
        <v>1235.0082776861664</v>
      </c>
      <c r="E39" s="32">
        <v>0</v>
      </c>
      <c r="F39" s="32">
        <f>+'[3]2000'!D38</f>
        <v>0.33362641882551924</v>
      </c>
      <c r="G39" s="32">
        <f>+'[3]2000'!E38</f>
        <v>0.11975855449232257</v>
      </c>
      <c r="H39" s="27"/>
      <c r="I39" s="27"/>
      <c r="J39" s="27"/>
      <c r="K39" s="32">
        <f>+'[3]2000'!F38</f>
        <v>0</v>
      </c>
      <c r="L39" s="32">
        <f>+'[3]2000'!G38</f>
        <v>0</v>
      </c>
      <c r="M39" s="32">
        <f>+'[3]2000'!H38</f>
        <v>0</v>
      </c>
      <c r="N39" s="32">
        <f>+'[3]2000'!I38</f>
        <v>0</v>
      </c>
      <c r="O39" s="31"/>
      <c r="P39" s="26">
        <f>+C39+F39*PCG!$C$4+G39*PCG!$C$5+H39+I39+J39</f>
        <v>1279.0369873955165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2243.8978654004136</v>
      </c>
      <c r="D40" s="32">
        <f>+'[3]2000'!C39</f>
        <v>2243.8978654004136</v>
      </c>
      <c r="E40" s="32">
        <v>0</v>
      </c>
      <c r="F40" s="32">
        <f>+'[3]2000'!D39</f>
        <v>0.70490972286447229</v>
      </c>
      <c r="G40" s="32">
        <f>+'[3]2000'!E39</f>
        <v>0.10915621973208593</v>
      </c>
      <c r="H40" s="27"/>
      <c r="I40" s="27"/>
      <c r="J40" s="27"/>
      <c r="K40" s="32">
        <f>+'[3]2000'!F39</f>
        <v>0</v>
      </c>
      <c r="L40" s="32">
        <f>+'[3]2000'!G39</f>
        <v>0</v>
      </c>
      <c r="M40" s="32">
        <f>+'[3]2000'!H39</f>
        <v>0</v>
      </c>
      <c r="N40" s="32">
        <f>+'[3]2000'!I39</f>
        <v>0</v>
      </c>
      <c r="O40" s="31"/>
      <c r="P40" s="26">
        <f>+C40+F40*PCG!$C$4+G40*PCG!$C$5+H40+I40+J40</f>
        <v>2294.0491619521868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6455.3331089778058</v>
      </c>
      <c r="D41" s="32">
        <f>+'[3]2000'!C40</f>
        <v>6455.3331089778058</v>
      </c>
      <c r="E41" s="32">
        <v>0</v>
      </c>
      <c r="F41" s="32">
        <f>+'[3]2000'!D40</f>
        <v>0.84658456065222043</v>
      </c>
      <c r="G41" s="32">
        <f>+'[3]2000'!E40</f>
        <v>0.33202968958578938</v>
      </c>
      <c r="H41" s="27"/>
      <c r="I41" s="27"/>
      <c r="J41" s="27"/>
      <c r="K41" s="32">
        <f>+'[3]2000'!F40</f>
        <v>2.94</v>
      </c>
      <c r="L41" s="32">
        <f>+'[3]2000'!G40</f>
        <v>11.62</v>
      </c>
      <c r="M41" s="32">
        <f>+'[3]2000'!H40</f>
        <v>51.07</v>
      </c>
      <c r="N41" s="32">
        <f>+'[3]2000'!I40</f>
        <v>26.14</v>
      </c>
      <c r="O41" s="31"/>
      <c r="P41" s="26">
        <f>+C41+F41*PCG!$C$4+G41*PCG!$C$5+H41+I41+J41</f>
        <v>6575.4425704906771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23.389749720653146</v>
      </c>
      <c r="D42" s="32">
        <f>+'[3]2000'!C41</f>
        <v>23.389749720653146</v>
      </c>
      <c r="E42" s="32">
        <v>0</v>
      </c>
      <c r="F42" s="32">
        <f>+'[3]2000'!D41</f>
        <v>1.2825412111907659E-3</v>
      </c>
      <c r="G42" s="32">
        <f>+'[3]2000'!E41</f>
        <v>1.9236492300685872E-3</v>
      </c>
      <c r="H42" s="27"/>
      <c r="I42" s="27"/>
      <c r="J42" s="27"/>
      <c r="K42" s="32">
        <f>+'[3]2000'!F41</f>
        <v>0</v>
      </c>
      <c r="L42" s="32">
        <f>+'[3]2000'!G41</f>
        <v>0</v>
      </c>
      <c r="M42" s="32">
        <f>+'[3]2000'!H41</f>
        <v>0</v>
      </c>
      <c r="N42" s="32">
        <f>+'[3]2000'!I41</f>
        <v>0</v>
      </c>
      <c r="O42" s="31"/>
      <c r="P42" s="26">
        <f>+C42+F42*PCG!$C$4+G42*PCG!$C$5+H42+I42+J42</f>
        <v>23.995060721493353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+'[3]2000'!C43</f>
        <v>0</v>
      </c>
      <c r="E44" s="32">
        <v>0</v>
      </c>
      <c r="F44" s="27"/>
      <c r="G44" s="27"/>
      <c r="H44" s="27"/>
      <c r="I44" s="27"/>
      <c r="J44" s="27"/>
      <c r="K44" s="32">
        <f>+'[3]2000'!F43</f>
        <v>0</v>
      </c>
      <c r="L44" s="32">
        <f>+'[3]2000'!G43</f>
        <v>0</v>
      </c>
      <c r="M44" s="32">
        <f>+'[3]2000'!H43</f>
        <v>0</v>
      </c>
      <c r="N44" s="32">
        <f>+'[3]2000'!I43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57.177782999999998</v>
      </c>
      <c r="D45" s="32">
        <f>+'[3]2000'!C44</f>
        <v>57.177782999999998</v>
      </c>
      <c r="E45" s="32">
        <v>0</v>
      </c>
      <c r="F45" s="32">
        <f>+'[3]2000'!D44</f>
        <v>3.2022645000000004E-3</v>
      </c>
      <c r="G45" s="32">
        <f>+'[3]2000'!E44</f>
        <v>2.2068618000000002E-2</v>
      </c>
      <c r="H45" s="27"/>
      <c r="I45" s="27"/>
      <c r="J45" s="27"/>
      <c r="K45" s="32">
        <f>+'[3]2000'!F44</f>
        <v>0.93</v>
      </c>
      <c r="L45" s="32">
        <f>+'[3]2000'!G44</f>
        <v>0.19</v>
      </c>
      <c r="M45" s="32">
        <f>+'[3]2000'!H44</f>
        <v>0.08</v>
      </c>
      <c r="N45" s="32">
        <f>+'[3]2000'!I44</f>
        <v>0.3</v>
      </c>
      <c r="O45" s="31"/>
      <c r="P45" s="26">
        <f>+C45+F45*PCG!$C$4+G45*PCG!$C$5+H45+I45+J45</f>
        <v>63.834287776499998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1068.0713879999998</v>
      </c>
      <c r="D46" s="26">
        <f t="shared" ref="D46:N46" si="35">+D48</f>
        <v>1068.0713879999998</v>
      </c>
      <c r="E46" s="26">
        <f t="shared" si="35"/>
        <v>0</v>
      </c>
      <c r="F46" s="26">
        <f t="shared" si="35"/>
        <v>9.9663199999999993E-2</v>
      </c>
      <c r="G46" s="26">
        <f t="shared" si="35"/>
        <v>2.8475199999999999E-2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26.13</v>
      </c>
      <c r="L46" s="26">
        <f t="shared" si="35"/>
        <v>2.46</v>
      </c>
      <c r="M46" s="26">
        <f t="shared" si="35"/>
        <v>0.92</v>
      </c>
      <c r="N46" s="26">
        <f t="shared" si="35"/>
        <v>14.42</v>
      </c>
      <c r="O46" s="31"/>
      <c r="P46" s="26">
        <f t="shared" ref="P46" si="36">+P48</f>
        <v>1079.0485776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1068.0713879999998</v>
      </c>
      <c r="D48" s="32">
        <f>+'[3]2000'!C47</f>
        <v>1068.0713879999998</v>
      </c>
      <c r="E48" s="32">
        <v>0</v>
      </c>
      <c r="F48" s="32">
        <f>+'[3]2000'!D47</f>
        <v>9.9663199999999993E-2</v>
      </c>
      <c r="G48" s="32">
        <f>+'[3]2000'!E47</f>
        <v>2.8475199999999999E-2</v>
      </c>
      <c r="H48" s="27"/>
      <c r="I48" s="27"/>
      <c r="J48" s="27"/>
      <c r="K48" s="32">
        <f>+'[3]2000'!F47</f>
        <v>26.13</v>
      </c>
      <c r="L48" s="32">
        <f>+'[3]2000'!G47</f>
        <v>2.46</v>
      </c>
      <c r="M48" s="32">
        <f>+'[3]2000'!H47</f>
        <v>0.92</v>
      </c>
      <c r="N48" s="32">
        <f>+'[3]2000'!I47</f>
        <v>14.42</v>
      </c>
      <c r="O48" s="31"/>
      <c r="P48" s="26">
        <f>+C48+F48*PCG!$C$4+G48*PCG!$C$5+H48+I48+J48</f>
        <v>1079.0485776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536.62060455180733</v>
      </c>
      <c r="D49" s="26">
        <f t="shared" ref="D49:N49" si="37">+D50+D51</f>
        <v>536.62060455180733</v>
      </c>
      <c r="E49" s="26">
        <f t="shared" si="37"/>
        <v>0</v>
      </c>
      <c r="F49" s="26">
        <f t="shared" si="37"/>
        <v>0.78326228281682764</v>
      </c>
      <c r="G49" s="26">
        <f t="shared" si="37"/>
        <v>4.6685494106952274E-2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570.11443886609982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+'[3]2000'!F49</f>
        <v>0</v>
      </c>
      <c r="L50" s="32">
        <f>+'[3]2000'!G49</f>
        <v>0</v>
      </c>
      <c r="M50" s="32">
        <f>+'[3]2000'!H49</f>
        <v>0</v>
      </c>
      <c r="N50" s="32">
        <f>+'[3]2000'!I49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536.62060455180733</v>
      </c>
      <c r="D51" s="32">
        <f>+'[3]2000'!C50</f>
        <v>536.62060455180733</v>
      </c>
      <c r="E51" s="32">
        <v>0</v>
      </c>
      <c r="F51" s="32">
        <f>+'[3]2000'!D50</f>
        <v>0.78326228281682764</v>
      </c>
      <c r="G51" s="32">
        <f>+'[3]2000'!E50</f>
        <v>4.6685494106952274E-2</v>
      </c>
      <c r="H51" s="27"/>
      <c r="I51" s="27"/>
      <c r="J51" s="27"/>
      <c r="K51" s="32">
        <f>+'[3]2000'!F50</f>
        <v>0</v>
      </c>
      <c r="L51" s="32">
        <f>+'[3]2000'!G50</f>
        <v>0</v>
      </c>
      <c r="M51" s="32">
        <f>+'[3]2000'!H50</f>
        <v>0</v>
      </c>
      <c r="N51" s="32">
        <f>+'[3]2000'!I50</f>
        <v>0</v>
      </c>
      <c r="O51" s="31"/>
      <c r="P51" s="26">
        <f>+C51+F51*PCG!$C$4+G51*PCG!$C$5+H51+I51+J51</f>
        <v>570.11443886609982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4728.5914097086752</v>
      </c>
      <c r="D52" s="26">
        <f t="shared" ref="D52:N52" si="39">+D53+D54+D55</f>
        <v>4728.5914097086752</v>
      </c>
      <c r="E52" s="26">
        <f t="shared" si="39"/>
        <v>0</v>
      </c>
      <c r="F52" s="26">
        <f t="shared" si="39"/>
        <v>33.905982262090419</v>
      </c>
      <c r="G52" s="26">
        <f t="shared" si="39"/>
        <v>0.46140491072542494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12.99</v>
      </c>
      <c r="L52" s="26">
        <f t="shared" si="39"/>
        <v>449.03999999999996</v>
      </c>
      <c r="M52" s="26">
        <f t="shared" si="39"/>
        <v>67.11</v>
      </c>
      <c r="N52" s="26">
        <f t="shared" si="39"/>
        <v>34.519999999999996</v>
      </c>
      <c r="O52" s="31"/>
      <c r="P52" s="26">
        <f t="shared" ref="P52" si="40">+P53+P54+P55</f>
        <v>5713.7396296571123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610.26384999999993</v>
      </c>
      <c r="D53" s="32">
        <f>+'[3]2000'!C52</f>
        <v>610.26384999999993</v>
      </c>
      <c r="E53" s="32">
        <v>0</v>
      </c>
      <c r="F53" s="32">
        <f>+'[3]2000'!D52</f>
        <v>6.6943500000000003E-2</v>
      </c>
      <c r="G53" s="32">
        <f>+'[3]2000'!E52</f>
        <v>2.3288759999999997E-3</v>
      </c>
      <c r="H53" s="27"/>
      <c r="I53" s="27"/>
      <c r="J53" s="27"/>
      <c r="K53" s="32">
        <f>+'[3]2000'!F52</f>
        <v>2.25</v>
      </c>
      <c r="L53" s="32">
        <f>+'[3]2000'!G52</f>
        <v>0.83</v>
      </c>
      <c r="M53" s="32">
        <f>+'[3]2000'!H52</f>
        <v>0.22</v>
      </c>
      <c r="N53" s="32">
        <f>+'[3]2000'!I52</f>
        <v>3.54</v>
      </c>
      <c r="O53" s="31"/>
      <c r="P53" s="26">
        <f>+C53+F53*PCG!$C$4+G53*PCG!$C$5+H53+I53+J53</f>
        <v>612.631442548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3475.670869</v>
      </c>
      <c r="D54" s="32">
        <f>+'[3]2000'!C53</f>
        <v>3475.670869</v>
      </c>
      <c r="E54" s="32">
        <v>0</v>
      </c>
      <c r="F54" s="32">
        <f>+'[3]2000'!D53</f>
        <v>33.640168800000005</v>
      </c>
      <c r="G54" s="32">
        <f>+'[3]2000'!E53</f>
        <v>0.45370897199999999</v>
      </c>
      <c r="H54" s="27"/>
      <c r="I54" s="27"/>
      <c r="J54" s="27"/>
      <c r="K54" s="32">
        <f>+'[3]2000'!F53</f>
        <v>8.3800000000000008</v>
      </c>
      <c r="L54" s="32">
        <f>+'[3]2000'!G53</f>
        <v>447.14</v>
      </c>
      <c r="M54" s="32">
        <f>+'[3]2000'!H53</f>
        <v>66.7</v>
      </c>
      <c r="N54" s="32">
        <f>+'[3]2000'!I53</f>
        <v>17.03</v>
      </c>
      <c r="O54" s="31"/>
      <c r="P54" s="26">
        <f>+C54+F54*PCG!$C$4+G54*PCG!$C$5+H54+I54+J54</f>
        <v>4451.8803626560002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642.65669070867523</v>
      </c>
      <c r="D55" s="26">
        <f t="shared" ref="D55:N55" si="43">+D56+D57+D58</f>
        <v>642.65669070867523</v>
      </c>
      <c r="E55" s="26">
        <f t="shared" si="43"/>
        <v>0</v>
      </c>
      <c r="F55" s="26">
        <f t="shared" si="43"/>
        <v>0.19886996209041635</v>
      </c>
      <c r="G55" s="26">
        <f t="shared" si="43"/>
        <v>5.3670627254249819E-3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2.36</v>
      </c>
      <c r="L55" s="26">
        <f t="shared" si="43"/>
        <v>1.07</v>
      </c>
      <c r="M55" s="26">
        <f t="shared" si="43"/>
        <v>0.19</v>
      </c>
      <c r="N55" s="26">
        <f t="shared" si="43"/>
        <v>13.95</v>
      </c>
      <c r="O55" s="31"/>
      <c r="P55" s="26">
        <f t="shared" ref="P55" si="44">+P56+P57+P58</f>
        <v>649.22782445311225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+'[3]2000'!F55</f>
        <v>0</v>
      </c>
      <c r="L56" s="32">
        <f>+'[3]2000'!G55</f>
        <v>0</v>
      </c>
      <c r="M56" s="32">
        <f>+'[3]2000'!H55</f>
        <v>0</v>
      </c>
      <c r="N56" s="32">
        <f>+'[3]2000'!I55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34.035884708675169</v>
      </c>
      <c r="D57" s="34">
        <f>+'[3]2000'!C56</f>
        <v>34.035884708675169</v>
      </c>
      <c r="E57" s="34">
        <v>0</v>
      </c>
      <c r="F57" s="34">
        <f>+'[3]2000'!D56</f>
        <v>4.7062620904163698E-3</v>
      </c>
      <c r="G57" s="34">
        <f>+'[3]2000'!E56</f>
        <v>2.823757254249822E-4</v>
      </c>
      <c r="H57" s="27"/>
      <c r="I57" s="27"/>
      <c r="J57" s="27"/>
      <c r="K57" s="32">
        <f>+'[3]2000'!F56</f>
        <v>0</v>
      </c>
      <c r="L57" s="32">
        <f>+'[3]2000'!G56</f>
        <v>0</v>
      </c>
      <c r="M57" s="32">
        <f>+'[3]2000'!H56</f>
        <v>0</v>
      </c>
      <c r="N57" s="32">
        <f>+'[3]2000'!I56</f>
        <v>0</v>
      </c>
      <c r="O57" s="31"/>
      <c r="P57" s="26">
        <f>+C57+F57*PCG!$C$4+G57*PCG!$C$5+H57+I57+J57</f>
        <v>34.23768922711222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608.62080600000002</v>
      </c>
      <c r="D58" s="34">
        <f>+'[3]2000'!C57</f>
        <v>608.62080600000002</v>
      </c>
      <c r="E58" s="34">
        <v>0</v>
      </c>
      <c r="F58" s="34">
        <f>+'[3]2000'!D57</f>
        <v>0.19416369999999999</v>
      </c>
      <c r="G58" s="34">
        <f>+'[3]2000'!E57</f>
        <v>5.0846870000000001E-3</v>
      </c>
      <c r="H58" s="27"/>
      <c r="I58" s="27"/>
      <c r="J58" s="27"/>
      <c r="K58" s="32">
        <f>+'[3]2000'!F57</f>
        <v>2.36</v>
      </c>
      <c r="L58" s="32">
        <f>+'[3]2000'!G57</f>
        <v>1.07</v>
      </c>
      <c r="M58" s="32">
        <f>+'[3]2000'!H57</f>
        <v>0.19</v>
      </c>
      <c r="N58" s="32">
        <f>+'[3]2000'!I57</f>
        <v>13.95</v>
      </c>
      <c r="O58" s="31"/>
      <c r="P58" s="26">
        <f>+C58+F58*PCG!$C$4+G58*PCG!$C$5+H58+I58+J58</f>
        <v>614.99013522600001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+'[3]2000'!F59</f>
        <v>0</v>
      </c>
      <c r="L60" s="32">
        <f>+'[3]2000'!G59</f>
        <v>0</v>
      </c>
      <c r="M60" s="32">
        <f>+'[3]2000'!H59</f>
        <v>0</v>
      </c>
      <c r="N60" s="32">
        <f>+'[3]2000'!I59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+'[3]2000'!F61</f>
        <v>0</v>
      </c>
      <c r="L62" s="32">
        <f>+'[3]2000'!G61</f>
        <v>0</v>
      </c>
      <c r="M62" s="32">
        <f>+'[3]2000'!H61</f>
        <v>0</v>
      </c>
      <c r="N62" s="32">
        <f>+'[3]2000'!I61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+'[3]2000'!F62</f>
        <v>0</v>
      </c>
      <c r="L63" s="32">
        <f>+'[3]2000'!G62</f>
        <v>0</v>
      </c>
      <c r="M63" s="32">
        <f>+'[3]2000'!H62</f>
        <v>0</v>
      </c>
      <c r="N63" s="32">
        <f>+'[3]2000'!I62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+'[3]2000'!F63</f>
        <v>0</v>
      </c>
      <c r="L64" s="32">
        <f>+'[3]2000'!G63</f>
        <v>0</v>
      </c>
      <c r="M64" s="32">
        <f>+'[3]2000'!H63</f>
        <v>0</v>
      </c>
      <c r="N64" s="32">
        <f>+'[3]2000'!I63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1.6621923900000002</v>
      </c>
      <c r="D66" s="26">
        <f t="shared" ref="D66:N66" si="51">+D67+D79+D100</f>
        <v>1.6621923900000002</v>
      </c>
      <c r="E66" s="26">
        <f t="shared" si="51"/>
        <v>0</v>
      </c>
      <c r="F66" s="26">
        <f t="shared" si="51"/>
        <v>61.596695750000002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3.46</v>
      </c>
      <c r="L66" s="26">
        <f t="shared" si="51"/>
        <v>31.97</v>
      </c>
      <c r="M66" s="26">
        <f t="shared" si="51"/>
        <v>5.57</v>
      </c>
      <c r="N66" s="26">
        <f t="shared" si="51"/>
        <v>0</v>
      </c>
      <c r="O66" s="31"/>
      <c r="P66" s="26">
        <f t="shared" ref="P66" si="52">+P67+P79+P100</f>
        <v>1541.5795861399999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3.5334962500000002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0.48</v>
      </c>
      <c r="N67" s="26">
        <f t="shared" si="55"/>
        <v>0</v>
      </c>
      <c r="O67" s="31"/>
      <c r="P67" s="26">
        <f t="shared" si="55"/>
        <v>88.337406250000015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3.5334962500000002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0.48</v>
      </c>
      <c r="N68" s="26">
        <f t="shared" si="65"/>
        <v>0</v>
      </c>
      <c r="O68" s="31"/>
      <c r="P68" s="26">
        <f t="shared" ref="P68" si="66">+P69+P74</f>
        <v>88.337406250000015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3.3046410000000002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0.38</v>
      </c>
      <c r="N69" s="26">
        <f t="shared" si="67"/>
        <v>0</v>
      </c>
      <c r="O69" s="31"/>
      <c r="P69" s="26">
        <f t="shared" ref="P69" si="68">+P70+P71+P72+P73</f>
        <v>82.616025000000008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+'[3]2000'!C69</f>
        <v>0</v>
      </c>
      <c r="E70" s="32">
        <v>0</v>
      </c>
      <c r="F70" s="32">
        <f>+'[3]2000'!D69</f>
        <v>2.9016360000000003</v>
      </c>
      <c r="G70" s="27"/>
      <c r="H70" s="27"/>
      <c r="I70" s="27"/>
      <c r="J70" s="27"/>
      <c r="K70" s="27"/>
      <c r="L70" s="27"/>
      <c r="M70" s="32">
        <f>+'[3]2000'!H69</f>
        <v>0.19</v>
      </c>
      <c r="N70" s="27"/>
      <c r="O70" s="31"/>
      <c r="P70" s="26">
        <f>+C70+F70*PCG!$C$4+G70*PCG!$C$5+H70+I70+J70</f>
        <v>72.540900000000008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+'[3]2000'!C70</f>
        <v>0</v>
      </c>
      <c r="E71" s="32">
        <v>0</v>
      </c>
      <c r="F71" s="32">
        <f>+'[3]2000'!D70</f>
        <v>0.403005</v>
      </c>
      <c r="G71" s="27"/>
      <c r="H71" s="27"/>
      <c r="I71" s="27"/>
      <c r="J71" s="27"/>
      <c r="K71" s="27"/>
      <c r="L71" s="27"/>
      <c r="M71" s="32">
        <f>+'[3]2000'!H70</f>
        <v>0.19</v>
      </c>
      <c r="N71" s="27"/>
      <c r="O71" s="31"/>
      <c r="P71" s="26">
        <f>+C71+F71*PCG!$C$4+G71*PCG!$C$5+H71+I71+J71</f>
        <v>10.075125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+'[3]2000'!H71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+'[3]2000'!C72</f>
        <v>0</v>
      </c>
      <c r="E73" s="32">
        <v>0</v>
      </c>
      <c r="F73" s="32">
        <f>+'[3]2000'!D72</f>
        <v>0</v>
      </c>
      <c r="G73" s="27"/>
      <c r="H73" s="27"/>
      <c r="I73" s="27"/>
      <c r="J73" s="27"/>
      <c r="K73" s="27"/>
      <c r="L73" s="27"/>
      <c r="M73" s="32">
        <f>+'[3]2000'!H72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0.22885525000000001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0.1</v>
      </c>
      <c r="N74" s="26">
        <f t="shared" si="69"/>
        <v>0</v>
      </c>
      <c r="O74" s="31"/>
      <c r="P74" s="26">
        <f t="shared" ref="P74" si="70">+P75+P76</f>
        <v>5.7213812500000012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+'[3]2000'!C74</f>
        <v>0</v>
      </c>
      <c r="E75" s="32">
        <v>0</v>
      </c>
      <c r="F75" s="32">
        <f>+'[3]2000'!D74</f>
        <v>0.21125100000000002</v>
      </c>
      <c r="G75" s="27"/>
      <c r="H75" s="27"/>
      <c r="I75" s="27"/>
      <c r="J75" s="27"/>
      <c r="K75" s="27"/>
      <c r="L75" s="27"/>
      <c r="M75" s="32">
        <f>+'[3]2000'!H74</f>
        <v>0.05</v>
      </c>
      <c r="N75" s="27"/>
      <c r="O75" s="31"/>
      <c r="P75" s="26">
        <f>+C75+F75*PCG!$C$4+G75*PCG!$C$5+H75+I75+J75</f>
        <v>5.2812750000000008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+'[3]2000'!C75</f>
        <v>0</v>
      </c>
      <c r="E76" s="32">
        <v>0</v>
      </c>
      <c r="F76" s="32">
        <f>+'[3]2000'!D75</f>
        <v>1.7604250000000002E-2</v>
      </c>
      <c r="G76" s="27"/>
      <c r="H76" s="27"/>
      <c r="I76" s="27"/>
      <c r="J76" s="27"/>
      <c r="K76" s="27"/>
      <c r="L76" s="27"/>
      <c r="M76" s="32">
        <f>+'[3]2000'!H75</f>
        <v>0.05</v>
      </c>
      <c r="N76" s="27"/>
      <c r="O76" s="31"/>
      <c r="P76" s="26">
        <f>+C76+F76*PCG!$C$4+G76*PCG!$C$5+H76+I76+J76</f>
        <v>0.44010625000000003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+'[3]2000'!F76</f>
        <v>0</v>
      </c>
      <c r="L77" s="32">
        <f>+'[3]2000'!G76</f>
        <v>0</v>
      </c>
      <c r="M77" s="32">
        <f>+'[3]2000'!H76</f>
        <v>0</v>
      </c>
      <c r="N77" s="32">
        <f>+'[3]2000'!I76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+'[3]2000'!F77</f>
        <v>0</v>
      </c>
      <c r="L78" s="32">
        <f>+'[3]2000'!G77</f>
        <v>0</v>
      </c>
      <c r="M78" s="32">
        <f>+'[3]2000'!H77</f>
        <v>0</v>
      </c>
      <c r="N78" s="32">
        <f>+'[3]2000'!I77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1.6621923900000002</v>
      </c>
      <c r="D79" s="26">
        <f t="shared" ref="D79:N79" si="71">+D80+D90</f>
        <v>1.6621923900000002</v>
      </c>
      <c r="E79" s="26">
        <f t="shared" si="71"/>
        <v>0</v>
      </c>
      <c r="F79" s="26">
        <f t="shared" si="71"/>
        <v>58.063199500000003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3.46</v>
      </c>
      <c r="L79" s="26">
        <f t="shared" si="71"/>
        <v>31.97</v>
      </c>
      <c r="M79" s="26">
        <f t="shared" si="71"/>
        <v>5.09</v>
      </c>
      <c r="N79" s="26">
        <f t="shared" si="71"/>
        <v>0</v>
      </c>
      <c r="O79" s="31"/>
      <c r="P79" s="26">
        <f t="shared" ref="P79" si="72">+P80+P90</f>
        <v>1453.24217989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0.65826855000000006</v>
      </c>
      <c r="D80" s="26">
        <f t="shared" ref="D80:N80" si="75">+D81+D82+D83</f>
        <v>0.65826855000000006</v>
      </c>
      <c r="E80" s="26">
        <f t="shared" si="75"/>
        <v>0</v>
      </c>
      <c r="F80" s="26">
        <f t="shared" si="75"/>
        <v>10.091999499999998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1.02</v>
      </c>
      <c r="L80" s="26">
        <f t="shared" si="75"/>
        <v>2.74</v>
      </c>
      <c r="M80" s="26">
        <f t="shared" si="75"/>
        <v>4.6099999999999994</v>
      </c>
      <c r="N80" s="26">
        <f t="shared" si="75"/>
        <v>0</v>
      </c>
      <c r="O80" s="31"/>
      <c r="P80" s="26">
        <f t="shared" ref="P80" si="76">+P81+P82+P83</f>
        <v>252.95825604999993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7.0950000000000006E-4</v>
      </c>
      <c r="D81" s="32">
        <f>+'[3]2000'!C80</f>
        <v>7.0950000000000006E-4</v>
      </c>
      <c r="E81" s="32">
        <v>0</v>
      </c>
      <c r="F81" s="32">
        <f>+'[3]2000'!D80</f>
        <v>3.4155000000000001E-3</v>
      </c>
      <c r="G81" s="27"/>
      <c r="H81" s="27"/>
      <c r="I81" s="27"/>
      <c r="J81" s="27"/>
      <c r="K81" s="32">
        <f>+'[3]2000'!F80</f>
        <v>0</v>
      </c>
      <c r="L81" s="32">
        <f>+'[3]2000'!G80</f>
        <v>0.02</v>
      </c>
      <c r="M81" s="32">
        <f>+'[3]2000'!H80</f>
        <v>0</v>
      </c>
      <c r="N81" s="32">
        <f>+'[3]2000'!I80</f>
        <v>0</v>
      </c>
      <c r="O81" s="31"/>
      <c r="P81" s="26">
        <f>+C81+F81*PCG!$C$4+G81*PCG!$C$5+H81+I81+J81</f>
        <v>8.6097000000000007E-2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+'[3]2000'!F81</f>
        <v>0</v>
      </c>
      <c r="L82" s="32">
        <f>+'[3]2000'!G81</f>
        <v>0</v>
      </c>
      <c r="M82" s="32">
        <f>+'[3]2000'!H81</f>
        <v>0</v>
      </c>
      <c r="N82" s="32">
        <f>+'[3]2000'!I81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0.65755905000000003</v>
      </c>
      <c r="D83" s="26">
        <f t="shared" ref="D83:N83" si="77">+D84+D85+D86+D87+D88+D89</f>
        <v>0.65755905000000003</v>
      </c>
      <c r="E83" s="26">
        <f t="shared" si="77"/>
        <v>0</v>
      </c>
      <c r="F83" s="26">
        <f t="shared" si="77"/>
        <v>10.088583999999999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1.02</v>
      </c>
      <c r="L83" s="26">
        <f t="shared" si="77"/>
        <v>2.72</v>
      </c>
      <c r="M83" s="26">
        <f t="shared" si="77"/>
        <v>4.6099999999999994</v>
      </c>
      <c r="N83" s="26">
        <f t="shared" si="77"/>
        <v>0</v>
      </c>
      <c r="O83" s="31"/>
      <c r="P83" s="26">
        <f t="shared" ref="P83" si="78">+P84+P85+P86+P87+P88+P89</f>
        <v>252.87215904999994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+'[3]2000'!F83</f>
        <v>0</v>
      </c>
      <c r="L84" s="32">
        <f>+'[3]2000'!G83</f>
        <v>0</v>
      </c>
      <c r="M84" s="32">
        <f>+'[3]2000'!H83</f>
        <v>0</v>
      </c>
      <c r="N84" s="32">
        <f>+'[3]2000'!I83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0.65200000000000002</v>
      </c>
      <c r="D85" s="32">
        <f>+'[3]2000'!C84</f>
        <v>0.65200000000000002</v>
      </c>
      <c r="E85" s="32">
        <v>0</v>
      </c>
      <c r="F85" s="32">
        <f>+'[3]2000'!D84</f>
        <v>9.7799999999999994</v>
      </c>
      <c r="G85" s="32">
        <f>+'[3]2000'!E84</f>
        <v>0</v>
      </c>
      <c r="H85" s="27"/>
      <c r="I85" s="27"/>
      <c r="J85" s="27"/>
      <c r="K85" s="32">
        <f>+'[3]2000'!F84</f>
        <v>0</v>
      </c>
      <c r="L85" s="32">
        <f>+'[3]2000'!G84</f>
        <v>0</v>
      </c>
      <c r="M85" s="32">
        <f>+'[3]2000'!H84</f>
        <v>7.0000000000000007E-2</v>
      </c>
      <c r="N85" s="32">
        <f>+'[3]2000'!I84</f>
        <v>0</v>
      </c>
      <c r="O85" s="31"/>
      <c r="P85" s="26">
        <f>+C85+F85*PCG!$C$4+G85*PCG!$C$5+H85+I85+J85</f>
        <v>245.15199999999996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5.5590499999999994E-3</v>
      </c>
      <c r="D86" s="32">
        <f>+'[3]2000'!C85</f>
        <v>5.5590499999999994E-3</v>
      </c>
      <c r="E86" s="32">
        <v>0</v>
      </c>
      <c r="F86" s="32">
        <f>+'[3]2000'!D85</f>
        <v>6.1262999999999998E-2</v>
      </c>
      <c r="G86" s="32">
        <f>+'[3]2000'!E85</f>
        <v>0</v>
      </c>
      <c r="H86" s="27"/>
      <c r="I86" s="27"/>
      <c r="J86" s="27"/>
      <c r="K86" s="32">
        <f>+'[3]2000'!F85</f>
        <v>0</v>
      </c>
      <c r="L86" s="32">
        <f>+'[3]2000'!G85</f>
        <v>0</v>
      </c>
      <c r="M86" s="32">
        <f>+'[3]2000'!H85</f>
        <v>2.27</v>
      </c>
      <c r="N86" s="32">
        <f>+'[3]2000'!I85</f>
        <v>0</v>
      </c>
      <c r="O86" s="31"/>
      <c r="P86" s="26">
        <f>+C86+F86*PCG!$C$4+G86*PCG!$C$5+H86+I86+J86</f>
        <v>1.5371340499999999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+'[3]2000'!C86</f>
        <v>0</v>
      </c>
      <c r="E87" s="32">
        <v>0</v>
      </c>
      <c r="F87" s="32">
        <f>+'[3]2000'!D86</f>
        <v>0.24732100000000001</v>
      </c>
      <c r="G87" s="27"/>
      <c r="H87" s="27"/>
      <c r="I87" s="27"/>
      <c r="J87" s="27"/>
      <c r="K87" s="32">
        <f>+'[3]2000'!F86</f>
        <v>1.02</v>
      </c>
      <c r="L87" s="32">
        <f>+'[3]2000'!G86</f>
        <v>2.72</v>
      </c>
      <c r="M87" s="32">
        <f>+'[3]2000'!H86</f>
        <v>2.27</v>
      </c>
      <c r="N87" s="32">
        <f>+'[3]2000'!I86</f>
        <v>0</v>
      </c>
      <c r="O87" s="31"/>
      <c r="P87" s="26">
        <f>+C87+F87*PCG!$C$4+G87*PCG!$C$5+H87+I87+J87</f>
        <v>6.1830250000000007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+'[3]2000'!H87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1.0039238400000001</v>
      </c>
      <c r="D90" s="26">
        <f t="shared" ref="D90:N90" si="79">+D91+D92+D93</f>
        <v>1.0039238400000001</v>
      </c>
      <c r="E90" s="26">
        <f t="shared" si="79"/>
        <v>0</v>
      </c>
      <c r="F90" s="26">
        <f t="shared" si="79"/>
        <v>47.971200000000003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2.44</v>
      </c>
      <c r="L90" s="26">
        <f t="shared" si="79"/>
        <v>29.23</v>
      </c>
      <c r="M90" s="26">
        <f t="shared" si="79"/>
        <v>0.48</v>
      </c>
      <c r="N90" s="26">
        <f t="shared" si="79"/>
        <v>0</v>
      </c>
      <c r="O90" s="31"/>
      <c r="P90" s="26">
        <f t="shared" ref="P90" si="80">+P91+P92+P93</f>
        <v>1200.2839238399999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1.26672E-2</v>
      </c>
      <c r="D91" s="32">
        <f>+'[3]2000'!C90</f>
        <v>1.26672E-2</v>
      </c>
      <c r="E91" s="32">
        <v>0</v>
      </c>
      <c r="F91" s="32">
        <f>+'[3]2000'!D90</f>
        <v>0.95491199999999998</v>
      </c>
      <c r="G91" s="27"/>
      <c r="H91" s="27"/>
      <c r="I91" s="27"/>
      <c r="J91" s="27"/>
      <c r="K91" s="32">
        <f>+'[3]2000'!F90</f>
        <v>2.44</v>
      </c>
      <c r="L91" s="32">
        <f>+'[3]2000'!G90</f>
        <v>29.23</v>
      </c>
      <c r="M91" s="32">
        <f>+'[3]2000'!H90</f>
        <v>0.24</v>
      </c>
      <c r="N91" s="32">
        <f>+'[3]2000'!I90</f>
        <v>0</v>
      </c>
      <c r="O91" s="31"/>
      <c r="P91" s="26">
        <f>+C91+F91*PCG!$C$4+G91*PCG!$C$5+H91+I91+J91</f>
        <v>23.885467199999997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+'[3]2000'!F91</f>
        <v>0</v>
      </c>
      <c r="L92" s="32">
        <f>+'[3]2000'!G91</f>
        <v>0</v>
      </c>
      <c r="M92" s="32">
        <f>+'[3]2000'!H91</f>
        <v>0</v>
      </c>
      <c r="N92" s="32">
        <f>+'[3]2000'!I91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0.99125664000000002</v>
      </c>
      <c r="D93" s="26">
        <f t="shared" ref="D93:N93" si="81">+D94+D95+D96+D97+D98+D99</f>
        <v>0.99125664000000002</v>
      </c>
      <c r="E93" s="26">
        <f t="shared" si="81"/>
        <v>0</v>
      </c>
      <c r="F93" s="26">
        <f t="shared" si="81"/>
        <v>47.016288000000003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0.24</v>
      </c>
      <c r="N93" s="26">
        <f t="shared" si="81"/>
        <v>0</v>
      </c>
      <c r="O93" s="31"/>
      <c r="P93" s="26">
        <f t="shared" ref="P93" si="82">+P94+P95+P96+P97+P98+P99</f>
        <v>1176.3984566399999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+'[3]2000'!F93</f>
        <v>0</v>
      </c>
      <c r="L94" s="32">
        <f>+'[3]2000'!G93</f>
        <v>0</v>
      </c>
      <c r="M94" s="32">
        <f>+'[3]2000'!H93</f>
        <v>0</v>
      </c>
      <c r="N94" s="32">
        <f>+'[3]2000'!I93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0.236292</v>
      </c>
      <c r="D95" s="32">
        <f>+'[3]2000'!C94</f>
        <v>0.236292</v>
      </c>
      <c r="E95" s="32">
        <v>0</v>
      </c>
      <c r="F95" s="32">
        <f>+'[3]2000'!D94</f>
        <v>29.694839999999999</v>
      </c>
      <c r="G95" s="27"/>
      <c r="H95" s="27"/>
      <c r="I95" s="27"/>
      <c r="J95" s="27"/>
      <c r="K95" s="32">
        <f>+'[3]2000'!F94</f>
        <v>0</v>
      </c>
      <c r="L95" s="32">
        <f>+'[3]2000'!G94</f>
        <v>0</v>
      </c>
      <c r="M95" s="32">
        <f>+'[3]2000'!H94</f>
        <v>0.24</v>
      </c>
      <c r="N95" s="32">
        <f>+'[3]2000'!I94</f>
        <v>0</v>
      </c>
      <c r="O95" s="31"/>
      <c r="P95" s="26">
        <f>+C95+F95*PCG!$C$4+G95*PCG!$C$5+H95+I95+J95</f>
        <v>742.60729200000003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0.12912000000000001</v>
      </c>
      <c r="D96" s="32">
        <f>+'[3]2000'!C95</f>
        <v>0.12912000000000001</v>
      </c>
      <c r="E96" s="32">
        <v>0</v>
      </c>
      <c r="F96" s="32">
        <f>+'[3]2000'!D95</f>
        <v>1.6140000000000001</v>
      </c>
      <c r="G96" s="27"/>
      <c r="H96" s="27"/>
      <c r="I96" s="27"/>
      <c r="J96" s="27"/>
      <c r="K96" s="32">
        <f>+'[3]2000'!F95</f>
        <v>0</v>
      </c>
      <c r="L96" s="32">
        <f>+'[3]2000'!G95</f>
        <v>0</v>
      </c>
      <c r="M96" s="32">
        <f>+'[3]2000'!H95</f>
        <v>0</v>
      </c>
      <c r="N96" s="32">
        <f>+'[3]2000'!I95</f>
        <v>0</v>
      </c>
      <c r="O96" s="31"/>
      <c r="P96" s="26">
        <f>+C96+F96*PCG!$C$4+G96*PCG!$C$5+H96+I96+J96</f>
        <v>40.479120000000002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9.2966400000000001E-3</v>
      </c>
      <c r="D97" s="32">
        <f>+'[3]2000'!C96</f>
        <v>9.2966400000000001E-3</v>
      </c>
      <c r="E97" s="32">
        <v>0</v>
      </c>
      <c r="F97" s="32">
        <f>+'[3]2000'!D96</f>
        <v>4.0866480000000003</v>
      </c>
      <c r="G97" s="27"/>
      <c r="H97" s="27"/>
      <c r="I97" s="27"/>
      <c r="J97" s="27"/>
      <c r="K97" s="32">
        <f>+'[3]2000'!F96</f>
        <v>0</v>
      </c>
      <c r="L97" s="32">
        <f>+'[3]2000'!G96</f>
        <v>0</v>
      </c>
      <c r="M97" s="32">
        <f>+'[3]2000'!H96</f>
        <v>0</v>
      </c>
      <c r="N97" s="32">
        <f>+'[3]2000'!I96</f>
        <v>0</v>
      </c>
      <c r="O97" s="31"/>
      <c r="P97" s="26">
        <f>+C97+F97*PCG!$C$4+G97*PCG!$C$5+H97+I97+J97</f>
        <v>102.17549664000001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0.61654799999999998</v>
      </c>
      <c r="D98" s="32">
        <f>+'[3]2000'!C97</f>
        <v>0.61654799999999998</v>
      </c>
      <c r="E98" s="32">
        <v>0</v>
      </c>
      <c r="F98" s="32">
        <f>+'[3]2000'!D97</f>
        <v>11.620799999999999</v>
      </c>
      <c r="G98" s="27"/>
      <c r="H98" s="27"/>
      <c r="I98" s="27"/>
      <c r="J98" s="27"/>
      <c r="K98" s="32">
        <f>+'[3]2000'!F97</f>
        <v>0</v>
      </c>
      <c r="L98" s="32">
        <f>+'[3]2000'!G97</f>
        <v>0</v>
      </c>
      <c r="M98" s="32">
        <f>+'[3]2000'!H97</f>
        <v>0</v>
      </c>
      <c r="N98" s="32">
        <f>+'[3]2000'!I97</f>
        <v>0</v>
      </c>
      <c r="O98" s="31"/>
      <c r="P98" s="26">
        <f>+C98+F98*PCG!$C$4+G98*PCG!$C$5+H98+I98+J98</f>
        <v>291.136548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+'[3]2000'!F98</f>
        <v>0</v>
      </c>
      <c r="L99" s="32">
        <f>+'[3]2000'!G98</f>
        <v>0</v>
      </c>
      <c r="M99" s="32">
        <f>+'[3]2000'!H98</f>
        <v>0</v>
      </c>
      <c r="N99" s="32">
        <f>+'[3]2000'!I98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+'[3]2000'!F99</f>
        <v>0</v>
      </c>
      <c r="L100" s="32">
        <f>+'[3]2000'!G99</f>
        <v>0</v>
      </c>
      <c r="M100" s="32">
        <f>+'[3]2000'!H99</f>
        <v>0</v>
      </c>
      <c r="N100" s="32">
        <f>+'[3]2000'!I99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+'[3]2000'!C102</f>
        <v>0</v>
      </c>
      <c r="E103" s="32">
        <v>0</v>
      </c>
      <c r="F103" s="27"/>
      <c r="G103" s="27"/>
      <c r="H103" s="27"/>
      <c r="I103" s="27"/>
      <c r="J103" s="27"/>
      <c r="K103" s="32">
        <f>+'[3]2000'!F102</f>
        <v>0</v>
      </c>
      <c r="L103" s="32">
        <f>+'[3]2000'!G102</f>
        <v>0</v>
      </c>
      <c r="M103" s="32">
        <f>+'[3]2000'!H102</f>
        <v>0</v>
      </c>
      <c r="N103" s="32">
        <f>+'[3]2000'!I102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+'[3]2000'!C103</f>
        <v>0</v>
      </c>
      <c r="E104" s="32">
        <v>0</v>
      </c>
      <c r="F104" s="27"/>
      <c r="G104" s="27"/>
      <c r="H104" s="27"/>
      <c r="I104" s="27"/>
      <c r="J104" s="27"/>
      <c r="K104" s="32">
        <f>+'[3]2000'!F103</f>
        <v>0</v>
      </c>
      <c r="L104" s="32">
        <f>+'[3]2000'!G103</f>
        <v>0</v>
      </c>
      <c r="M104" s="32">
        <f>+'[3]2000'!H103</f>
        <v>0</v>
      </c>
      <c r="N104" s="32">
        <f>+'[3]2000'!I103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+'[3]2000'!C104</f>
        <v>0</v>
      </c>
      <c r="E105" s="32">
        <v>0</v>
      </c>
      <c r="F105" s="27"/>
      <c r="G105" s="27"/>
      <c r="H105" s="27"/>
      <c r="I105" s="27"/>
      <c r="J105" s="27"/>
      <c r="K105" s="32">
        <f>+'[3]2000'!F104</f>
        <v>0</v>
      </c>
      <c r="L105" s="32">
        <f>+'[3]2000'!G104</f>
        <v>0</v>
      </c>
      <c r="M105" s="32">
        <f>+'[3]2000'!H104</f>
        <v>0</v>
      </c>
      <c r="N105" s="32">
        <f>+'[3]2000'!I104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+'[3]2000'!C106</f>
        <v>0</v>
      </c>
      <c r="E107" s="32">
        <v>0</v>
      </c>
      <c r="F107" s="27"/>
      <c r="G107" s="27"/>
      <c r="H107" s="27"/>
      <c r="I107" s="27"/>
      <c r="J107" s="27"/>
      <c r="K107" s="32">
        <f>+'[3]2000'!F106</f>
        <v>0</v>
      </c>
      <c r="L107" s="32">
        <f>+'[3]2000'!G106</f>
        <v>0</v>
      </c>
      <c r="M107" s="32">
        <f>+'[3]2000'!H106</f>
        <v>0</v>
      </c>
      <c r="N107" s="32">
        <f>+'[3]2000'!I106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+'[3]2000'!C107</f>
        <v>0</v>
      </c>
      <c r="E108" s="32">
        <v>0</v>
      </c>
      <c r="F108" s="27"/>
      <c r="G108" s="27"/>
      <c r="H108" s="27"/>
      <c r="I108" s="27"/>
      <c r="J108" s="27"/>
      <c r="K108" s="32">
        <f>+'[3]2000'!F107</f>
        <v>0</v>
      </c>
      <c r="L108" s="32">
        <f>+'[3]2000'!G107</f>
        <v>0</v>
      </c>
      <c r="M108" s="32">
        <f>+'[3]2000'!H107</f>
        <v>0</v>
      </c>
      <c r="N108" s="32">
        <f>+'[3]2000'!I107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+'[3]2000'!C108</f>
        <v>0</v>
      </c>
      <c r="E109" s="32">
        <v>0</v>
      </c>
      <c r="F109" s="27"/>
      <c r="G109" s="27"/>
      <c r="H109" s="27"/>
      <c r="I109" s="27"/>
      <c r="J109" s="27"/>
      <c r="K109" s="32">
        <f>+'[3]2000'!F108</f>
        <v>0</v>
      </c>
      <c r="L109" s="32">
        <f>+'[3]2000'!G108</f>
        <v>0</v>
      </c>
      <c r="M109" s="32">
        <f>+'[3]2000'!H108</f>
        <v>0</v>
      </c>
      <c r="N109" s="32">
        <f>+'[3]2000'!I108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3082.0801569999999</v>
      </c>
      <c r="D112" s="26">
        <f>+D113+D114</f>
        <v>3082.0801569999999</v>
      </c>
      <c r="E112" s="26">
        <f t="shared" ref="E112:N112" si="95">+E113+E114</f>
        <v>0</v>
      </c>
      <c r="F112" s="26">
        <f t="shared" si="95"/>
        <v>0.19195962999999999</v>
      </c>
      <c r="G112" s="26">
        <f t="shared" si="95"/>
        <v>8.2026119999999994E-2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5.3229999687880847</v>
      </c>
      <c r="L112" s="26">
        <f t="shared" si="95"/>
        <v>53.344449839258637</v>
      </c>
      <c r="M112" s="26">
        <f t="shared" si="95"/>
        <v>1.975199987515234</v>
      </c>
      <c r="N112" s="26">
        <f t="shared" si="95"/>
        <v>69.5</v>
      </c>
      <c r="O112" s="31"/>
      <c r="P112" s="26">
        <f>+P113+P114</f>
        <v>3111.3229315099998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1046.4496899999999</v>
      </c>
      <c r="D113" s="32">
        <f>+'[3]2000'!C115</f>
        <v>1046.4496899999999</v>
      </c>
      <c r="E113" s="32">
        <v>0</v>
      </c>
      <c r="F113" s="32">
        <f>+'[3]2000'!D115</f>
        <v>7.31783E-3</v>
      </c>
      <c r="G113" s="32">
        <f>+'[3]2000'!E115</f>
        <v>2.927132E-2</v>
      </c>
      <c r="H113" s="27"/>
      <c r="I113" s="27"/>
      <c r="J113" s="27"/>
      <c r="K113" s="12">
        <f>'[3]2000'!F115</f>
        <v>0.66299996878808476</v>
      </c>
      <c r="L113" s="12">
        <f>'[3]2000'!G115</f>
        <v>3.4144498392586367</v>
      </c>
      <c r="M113" s="12">
        <f>'[3]2000'!H115</f>
        <v>0.26519998751523394</v>
      </c>
      <c r="N113" s="12">
        <f>'[3]2000'!I115</f>
        <v>4.42</v>
      </c>
      <c r="O113" s="31"/>
      <c r="P113" s="26">
        <f>+C113+F113*PCG!$C$4+G113*PCG!$C$5+H113+I113+J113</f>
        <v>1055.35548911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2035.630467</v>
      </c>
      <c r="D114" s="32">
        <f>+'[3]2000'!C116</f>
        <v>2035.630467</v>
      </c>
      <c r="E114" s="32">
        <v>0</v>
      </c>
      <c r="F114" s="32">
        <f>+'[3]2000'!D116</f>
        <v>0.18464179999999999</v>
      </c>
      <c r="G114" s="32">
        <f>+'[3]2000'!E116</f>
        <v>5.2754799999999998E-2</v>
      </c>
      <c r="H114" s="27"/>
      <c r="I114" s="27"/>
      <c r="J114" s="27"/>
      <c r="K114" s="12">
        <f>'[3]2000'!F116</f>
        <v>4.66</v>
      </c>
      <c r="L114" s="12">
        <f>'[3]2000'!G116</f>
        <v>49.93</v>
      </c>
      <c r="M114" s="12">
        <f>'[3]2000'!H116</f>
        <v>1.71</v>
      </c>
      <c r="N114" s="12">
        <f>'[3]2000'!I116</f>
        <v>65.08</v>
      </c>
      <c r="O114" s="31"/>
      <c r="P114" s="26">
        <f>+C114+F114*PCG!$C$4+G114*PCG!$C$5+H114+I114+J114</f>
        <v>2055.9674424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18952.557119999998</v>
      </c>
      <c r="D116" s="32">
        <f>+'[3]2000'!$C$119</f>
        <v>18952.557119999998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18952.557119999998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49366.981357898003</v>
      </c>
      <c r="D127" s="26">
        <f>+D128+D134+D138</f>
        <v>49366.981357898003</v>
      </c>
      <c r="E127" s="26">
        <f t="shared" ref="E127:N127" si="98">+E128+E134+E138</f>
        <v>0</v>
      </c>
      <c r="F127" s="26">
        <f t="shared" si="98"/>
        <v>102.34341243069352</v>
      </c>
      <c r="G127" s="26">
        <f t="shared" si="98"/>
        <v>1.9675524958079313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156.41977971476663</v>
      </c>
      <c r="L127" s="26">
        <f t="shared" si="98"/>
        <v>789.2765938524019</v>
      </c>
      <c r="M127" s="26">
        <f t="shared" si="98"/>
        <v>179.91831909269661</v>
      </c>
      <c r="N127" s="26">
        <f t="shared" si="98"/>
        <v>338.39</v>
      </c>
      <c r="O127" s="31"/>
      <c r="P127" s="26">
        <f t="shared" ref="P127" si="99">+P128+P134+P138</f>
        <v>52511.897312416098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49365.319165508001</v>
      </c>
      <c r="D128" s="26">
        <f>+D129+D130+D131+D132+D133</f>
        <v>49365.319165508001</v>
      </c>
      <c r="E128" s="26">
        <f t="shared" ref="E128:N128" si="102">+E129+E130+E131+E132+E133</f>
        <v>0</v>
      </c>
      <c r="F128" s="26">
        <f t="shared" si="102"/>
        <v>40.746716680693517</v>
      </c>
      <c r="G128" s="26">
        <f t="shared" si="102"/>
        <v>1.9675524958079313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152.95977971476663</v>
      </c>
      <c r="L128" s="26">
        <f t="shared" si="102"/>
        <v>757.30659385240187</v>
      </c>
      <c r="M128" s="26">
        <f t="shared" si="102"/>
        <v>174.34831909269661</v>
      </c>
      <c r="N128" s="26">
        <f t="shared" si="102"/>
        <v>338.39</v>
      </c>
      <c r="O128" s="31"/>
      <c r="P128" s="26">
        <f t="shared" ref="P128" si="103">+P129+P130+P131+P132+P133</f>
        <v>50970.317726276102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14855.072134999999</v>
      </c>
      <c r="D129" s="39">
        <f>+D7</f>
        <v>14855.072134999999</v>
      </c>
      <c r="E129" s="39">
        <f t="shared" ref="E129:G129" si="107">+E7</f>
        <v>0</v>
      </c>
      <c r="F129" s="39">
        <f t="shared" si="107"/>
        <v>0.2438003</v>
      </c>
      <c r="G129" s="39">
        <f t="shared" si="107"/>
        <v>0.15824422299999999</v>
      </c>
      <c r="H129" s="27"/>
      <c r="I129" s="27"/>
      <c r="J129" s="27"/>
      <c r="K129" s="39">
        <f t="shared" ref="K129:N129" si="108">+K7</f>
        <v>36.6</v>
      </c>
      <c r="L129" s="39">
        <f t="shared" si="108"/>
        <v>17.260000000000002</v>
      </c>
      <c r="M129" s="39">
        <f t="shared" si="108"/>
        <v>0.35</v>
      </c>
      <c r="N129" s="39">
        <f t="shared" si="108"/>
        <v>68.27000000000001</v>
      </c>
      <c r="O129" s="31"/>
      <c r="P129" s="26">
        <f>+C129+F129*PCG!$C$4+G129*PCG!$C$5+H129+I129+J129</f>
        <v>14908.323920953999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12856.244674508</v>
      </c>
      <c r="D130" s="39">
        <f>+D16</f>
        <v>12856.244674508</v>
      </c>
      <c r="E130" s="39">
        <f t="shared" ref="E130:G130" si="109">+E16</f>
        <v>0</v>
      </c>
      <c r="F130" s="39">
        <f t="shared" si="109"/>
        <v>2.3196558600000001</v>
      </c>
      <c r="G130" s="39">
        <f t="shared" si="109"/>
        <v>0.33031403500000001</v>
      </c>
      <c r="H130" s="27"/>
      <c r="I130" s="27"/>
      <c r="J130" s="27"/>
      <c r="K130" s="39">
        <f t="shared" ref="K130:N130" si="110">+K16</f>
        <v>46.64</v>
      </c>
      <c r="L130" s="39">
        <f t="shared" si="110"/>
        <v>65.84</v>
      </c>
      <c r="M130" s="39">
        <f t="shared" si="110"/>
        <v>22.15</v>
      </c>
      <c r="N130" s="39">
        <f t="shared" si="110"/>
        <v>142.58000000000001</v>
      </c>
      <c r="O130" s="31"/>
      <c r="P130" s="26">
        <f>+C130+F130*PCG!$C$4+G130*PCG!$C$5+H130+I130+J130</f>
        <v>13012.669653437999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16925.410946291333</v>
      </c>
      <c r="D131" s="39">
        <f>+D30</f>
        <v>16925.410946291333</v>
      </c>
      <c r="E131" s="39">
        <f t="shared" ref="E131:G131" si="111">+E30</f>
        <v>0</v>
      </c>
      <c r="F131" s="39">
        <f t="shared" si="111"/>
        <v>4.2772782586030971</v>
      </c>
      <c r="G131" s="39">
        <f t="shared" si="111"/>
        <v>1.0175893270825065</v>
      </c>
      <c r="H131" s="27"/>
      <c r="I131" s="27"/>
      <c r="J131" s="27"/>
      <c r="K131" s="39">
        <f t="shared" ref="K131:N131" si="112">+K30</f>
        <v>56.729779714766593</v>
      </c>
      <c r="L131" s="39">
        <f t="shared" si="112"/>
        <v>225.16659385240186</v>
      </c>
      <c r="M131" s="39">
        <f t="shared" si="112"/>
        <v>84.738319092696614</v>
      </c>
      <c r="N131" s="39">
        <f t="shared" si="112"/>
        <v>93.02</v>
      </c>
      <c r="O131" s="31"/>
      <c r="P131" s="26">
        <f>+C131+F131*PCG!$C$4+G131*PCG!$C$5+H131+I131+J131</f>
        <v>17335.584522226996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4728.5914097086752</v>
      </c>
      <c r="D132" s="39">
        <f>+D52</f>
        <v>4728.5914097086752</v>
      </c>
      <c r="E132" s="39">
        <f t="shared" ref="E132:G132" si="113">+E52</f>
        <v>0</v>
      </c>
      <c r="F132" s="39">
        <f t="shared" si="113"/>
        <v>33.905982262090419</v>
      </c>
      <c r="G132" s="39">
        <f t="shared" si="113"/>
        <v>0.46140491072542494</v>
      </c>
      <c r="H132" s="27"/>
      <c r="I132" s="27"/>
      <c r="J132" s="27"/>
      <c r="K132" s="39">
        <f t="shared" ref="K132:N132" si="114">+K52</f>
        <v>12.99</v>
      </c>
      <c r="L132" s="39">
        <f t="shared" si="114"/>
        <v>449.03999999999996</v>
      </c>
      <c r="M132" s="39">
        <f t="shared" si="114"/>
        <v>67.11</v>
      </c>
      <c r="N132" s="39">
        <f t="shared" si="114"/>
        <v>34.519999999999996</v>
      </c>
      <c r="O132" s="31"/>
      <c r="P132" s="26">
        <f>+C132+F132*PCG!$C$4+G132*PCG!$C$5+H132+I132+J132</f>
        <v>5713.7396296571114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1.6621923900000002</v>
      </c>
      <c r="D134" s="26">
        <f>+D135+D136+D137</f>
        <v>1.6621923900000002</v>
      </c>
      <c r="E134" s="26">
        <f t="shared" ref="E134:N134" si="117">+E135+E136+E137</f>
        <v>0</v>
      </c>
      <c r="F134" s="26">
        <f t="shared" si="117"/>
        <v>61.596695750000002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3.46</v>
      </c>
      <c r="L134" s="26">
        <f t="shared" si="117"/>
        <v>31.97</v>
      </c>
      <c r="M134" s="26">
        <f t="shared" si="117"/>
        <v>5.57</v>
      </c>
      <c r="N134" s="26">
        <f t="shared" si="117"/>
        <v>0</v>
      </c>
      <c r="O134" s="31"/>
      <c r="P134" s="26">
        <f t="shared" ref="P134" si="118">+P135+P136+P137</f>
        <v>1541.5795861399999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3.5334962500000002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0.48</v>
      </c>
      <c r="N135" s="39">
        <f t="shared" si="122"/>
        <v>0</v>
      </c>
      <c r="O135" s="31"/>
      <c r="P135" s="26">
        <f>+C135+F135*PCG!$C$4+G135*PCG!$C$5+H135+I135+J135</f>
        <v>88.337406250000001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1.6621923900000002</v>
      </c>
      <c r="D136" s="39">
        <f>+D79</f>
        <v>1.6621923900000002</v>
      </c>
      <c r="E136" s="39">
        <f t="shared" ref="E136:G136" si="123">+E79</f>
        <v>0</v>
      </c>
      <c r="F136" s="39">
        <f t="shared" si="123"/>
        <v>58.063199500000003</v>
      </c>
      <c r="G136" s="39">
        <f t="shared" si="123"/>
        <v>0</v>
      </c>
      <c r="H136" s="27"/>
      <c r="I136" s="27"/>
      <c r="J136" s="27"/>
      <c r="K136" s="39">
        <f t="shared" ref="K136:N136" si="124">+K79</f>
        <v>3.46</v>
      </c>
      <c r="L136" s="39">
        <f t="shared" si="124"/>
        <v>31.97</v>
      </c>
      <c r="M136" s="39">
        <f t="shared" si="124"/>
        <v>5.09</v>
      </c>
      <c r="N136" s="39">
        <f t="shared" si="124"/>
        <v>0</v>
      </c>
      <c r="O136" s="31"/>
      <c r="P136" s="26">
        <f>+C136+F136*PCG!$C$4+G136*PCG!$C$5+H136+I136+J136</f>
        <v>1453.24217989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3082.0801569999999</v>
      </c>
      <c r="D144" s="26">
        <f>+D145+D146</f>
        <v>3082.0801569999999</v>
      </c>
      <c r="E144" s="26"/>
      <c r="F144" s="26">
        <f t="shared" ref="F144:N144" si="135">+F145+F146</f>
        <v>0.19195962999999999</v>
      </c>
      <c r="G144" s="26">
        <f t="shared" si="135"/>
        <v>8.2026119999999994E-2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5.3229999687880847</v>
      </c>
      <c r="L144" s="26">
        <f t="shared" si="135"/>
        <v>53.344449839258637</v>
      </c>
      <c r="M144" s="26">
        <f t="shared" si="135"/>
        <v>1.975199987515234</v>
      </c>
      <c r="N144" s="26">
        <f t="shared" si="135"/>
        <v>69.5</v>
      </c>
      <c r="O144" s="31"/>
      <c r="P144" s="26">
        <f t="shared" ref="P144" si="136">+P145+P146</f>
        <v>3111.3229315099998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1046.4496899999999</v>
      </c>
      <c r="D145" s="39">
        <f>+D113</f>
        <v>1046.4496899999999</v>
      </c>
      <c r="E145" s="39">
        <f t="shared" ref="E145:G145" si="139">+E113</f>
        <v>0</v>
      </c>
      <c r="F145" s="39">
        <f t="shared" si="139"/>
        <v>7.31783E-3</v>
      </c>
      <c r="G145" s="39">
        <f t="shared" si="139"/>
        <v>2.927132E-2</v>
      </c>
      <c r="H145" s="27"/>
      <c r="I145" s="27"/>
      <c r="J145" s="27"/>
      <c r="K145" s="39">
        <f t="shared" ref="K145:N145" si="140">+K113</f>
        <v>0.66299996878808476</v>
      </c>
      <c r="L145" s="39">
        <f t="shared" si="140"/>
        <v>3.4144498392586367</v>
      </c>
      <c r="M145" s="39">
        <f t="shared" si="140"/>
        <v>0.26519998751523394</v>
      </c>
      <c r="N145" s="39">
        <f t="shared" si="140"/>
        <v>4.42</v>
      </c>
      <c r="O145" s="31"/>
      <c r="P145" s="26">
        <f>+C145+F145*PCG!$C$4+G145*PCG!$C$5+H145+I145+J145</f>
        <v>1055.35548911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2035.630467</v>
      </c>
      <c r="D146" s="39">
        <f t="shared" ref="D146:G147" si="141">+D114</f>
        <v>2035.630467</v>
      </c>
      <c r="E146" s="39">
        <f t="shared" si="141"/>
        <v>0</v>
      </c>
      <c r="F146" s="39">
        <f t="shared" si="141"/>
        <v>0.18464179999999999</v>
      </c>
      <c r="G146" s="39">
        <f t="shared" si="141"/>
        <v>5.2754799999999998E-2</v>
      </c>
      <c r="H146" s="27"/>
      <c r="I146" s="27"/>
      <c r="J146" s="27"/>
      <c r="K146" s="39">
        <f t="shared" ref="K146:N146" si="142">+K114</f>
        <v>4.66</v>
      </c>
      <c r="L146" s="39">
        <f t="shared" si="142"/>
        <v>49.93</v>
      </c>
      <c r="M146" s="39">
        <f t="shared" si="142"/>
        <v>1.71</v>
      </c>
      <c r="N146" s="39">
        <f t="shared" si="142"/>
        <v>65.08</v>
      </c>
      <c r="O146" s="31"/>
      <c r="P146" s="26">
        <f>+C146+F146*PCG!$C$4+G146*PCG!$C$5+H146+I146+J146</f>
        <v>2055.9674424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18952.557119999998</v>
      </c>
      <c r="D148" s="26">
        <f>+D116</f>
        <v>18952.557119999998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18952.557119999998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49366.981357898003</v>
      </c>
      <c r="D159" s="26">
        <f>+D160+D161+D162</f>
        <v>49366.981357898003</v>
      </c>
      <c r="E159" s="26">
        <f t="shared" ref="E159:N159" si="144">+E160+E161+E162</f>
        <v>0</v>
      </c>
      <c r="F159" s="26">
        <f t="shared" si="144"/>
        <v>102.34341243069352</v>
      </c>
      <c r="G159" s="26">
        <f t="shared" si="144"/>
        <v>1.9675524958079313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156.41977971476663</v>
      </c>
      <c r="L159" s="26">
        <f t="shared" si="144"/>
        <v>789.2765938524019</v>
      </c>
      <c r="M159" s="26">
        <f t="shared" si="144"/>
        <v>179.91831909269661</v>
      </c>
      <c r="N159" s="26">
        <f t="shared" si="144"/>
        <v>338.39</v>
      </c>
      <c r="O159" s="31"/>
      <c r="P159" s="26">
        <f t="shared" ref="P159" si="145">+P160+P161+P162</f>
        <v>52511.897312416098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49365.319165508001</v>
      </c>
      <c r="D160" s="26">
        <f>+D6</f>
        <v>49365.319165508001</v>
      </c>
      <c r="E160" s="26">
        <f t="shared" ref="E160:G160" si="148">+E6</f>
        <v>0</v>
      </c>
      <c r="F160" s="26">
        <f t="shared" si="148"/>
        <v>40.746716680693517</v>
      </c>
      <c r="G160" s="26">
        <f t="shared" si="148"/>
        <v>1.9675524958079313</v>
      </c>
      <c r="H160" s="27"/>
      <c r="I160" s="27"/>
      <c r="J160" s="27"/>
      <c r="K160" s="26">
        <f t="shared" ref="K160:N160" si="149">+K6</f>
        <v>152.95977971476663</v>
      </c>
      <c r="L160" s="26">
        <f t="shared" si="149"/>
        <v>757.30659385240187</v>
      </c>
      <c r="M160" s="26">
        <f t="shared" si="149"/>
        <v>174.34831909269661</v>
      </c>
      <c r="N160" s="26">
        <f t="shared" si="149"/>
        <v>338.39</v>
      </c>
      <c r="O160" s="31"/>
      <c r="P160" s="26">
        <f>+C160+F160*PCG!$C$4+G160*PCG!$C$5+H160+I160+J160</f>
        <v>50970.317726276102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1.6621923900000002</v>
      </c>
      <c r="D161" s="26">
        <f>+D66</f>
        <v>1.6621923900000002</v>
      </c>
      <c r="E161" s="26">
        <f t="shared" ref="E161:G161" si="150">+E66</f>
        <v>0</v>
      </c>
      <c r="F161" s="26">
        <f t="shared" si="150"/>
        <v>61.596695750000002</v>
      </c>
      <c r="G161" s="26">
        <f t="shared" si="150"/>
        <v>0</v>
      </c>
      <c r="H161" s="27"/>
      <c r="I161" s="27"/>
      <c r="J161" s="27"/>
      <c r="K161" s="26">
        <f t="shared" ref="K161:N161" si="151">+K66</f>
        <v>3.46</v>
      </c>
      <c r="L161" s="26">
        <f t="shared" si="151"/>
        <v>31.97</v>
      </c>
      <c r="M161" s="26">
        <f t="shared" si="151"/>
        <v>5.57</v>
      </c>
      <c r="N161" s="26">
        <f t="shared" si="151"/>
        <v>0</v>
      </c>
      <c r="O161" s="31"/>
      <c r="P161" s="26">
        <f>+C161+F161*PCG!$C$4+G161*PCG!$C$5+H161+I161+J161</f>
        <v>1541.5795861399999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3082.0801569999999</v>
      </c>
      <c r="D165" s="26">
        <f>+D166+D167</f>
        <v>3082.0801569999999</v>
      </c>
      <c r="E165" s="26">
        <f t="shared" ref="E165:N165" si="154">+E166+E167</f>
        <v>0</v>
      </c>
      <c r="F165" s="26">
        <f t="shared" si="154"/>
        <v>0.19195962999999999</v>
      </c>
      <c r="G165" s="26">
        <f t="shared" si="154"/>
        <v>8.2026119999999994E-2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3111.3229315099998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1046.4496899999999</v>
      </c>
      <c r="D166" s="39">
        <f>+D113</f>
        <v>1046.4496899999999</v>
      </c>
      <c r="E166" s="39">
        <f t="shared" ref="E166:G166" si="158">+E113</f>
        <v>0</v>
      </c>
      <c r="F166" s="39">
        <f t="shared" si="158"/>
        <v>7.31783E-3</v>
      </c>
      <c r="G166" s="39">
        <f t="shared" si="158"/>
        <v>2.927132E-2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1055.35548911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2035.630467</v>
      </c>
      <c r="D167" s="39">
        <f t="shared" ref="D167:G168" si="159">+D114</f>
        <v>2035.630467</v>
      </c>
      <c r="E167" s="39">
        <f t="shared" si="159"/>
        <v>0</v>
      </c>
      <c r="F167" s="39">
        <f t="shared" si="159"/>
        <v>0.18464179999999999</v>
      </c>
      <c r="G167" s="39">
        <f t="shared" si="159"/>
        <v>5.2754799999999998E-2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2055.9674424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18952.557119999998</v>
      </c>
      <c r="D169" s="26">
        <f>+D148</f>
        <v>18952.557119999998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18952.557119999998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45" priority="2" operator="lessThan">
      <formula>0</formula>
    </cfRule>
  </conditionalFormatting>
  <conditionalFormatting sqref="P2">
    <cfRule type="cellIs" dxfId="44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D00-000000000000}"/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47222.808927518003</v>
      </c>
      <c r="D4" s="26">
        <f t="shared" ref="D4:N4" si="1">+D6+D66+D101</f>
        <v>47222.808927518003</v>
      </c>
      <c r="E4" s="26">
        <f t="shared" si="1"/>
        <v>0</v>
      </c>
      <c r="F4" s="26">
        <f t="shared" si="1"/>
        <v>105.08622294030373</v>
      </c>
      <c r="G4" s="26">
        <f t="shared" si="1"/>
        <v>1.8860987973631707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144.90453880907739</v>
      </c>
      <c r="L4" s="26">
        <f t="shared" si="1"/>
        <v>782.8285144513186</v>
      </c>
      <c r="M4" s="26">
        <f t="shared" si="1"/>
        <v>176.99379005486711</v>
      </c>
      <c r="N4" s="26">
        <f t="shared" si="1"/>
        <v>302.35000000000002</v>
      </c>
      <c r="O4" s="31"/>
      <c r="P4" s="26">
        <f t="shared" ref="P4" si="2">+P6+P66+P101</f>
        <v>50412.021942639811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47415.017533400001</v>
      </c>
      <c r="D5" s="32">
        <f>+'[14]Table 1.5 - Reference Approach'!$S$76</f>
        <v>47415.017533400001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47415.017533400001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47221.065039948</v>
      </c>
      <c r="D6" s="26">
        <f t="shared" ref="D6:N6" si="5">+D7+D16+D30+D52+D59</f>
        <v>47221.065039948</v>
      </c>
      <c r="E6" s="26">
        <f t="shared" si="5"/>
        <v>0</v>
      </c>
      <c r="F6" s="26">
        <f t="shared" si="5"/>
        <v>41.019136770303732</v>
      </c>
      <c r="G6" s="26">
        <f t="shared" si="5"/>
        <v>1.8860987973631707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141.3045388090774</v>
      </c>
      <c r="L6" s="26">
        <f t="shared" si="5"/>
        <v>749.09851445131858</v>
      </c>
      <c r="M6" s="26">
        <f t="shared" si="5"/>
        <v>171.45379005486711</v>
      </c>
      <c r="N6" s="26">
        <f t="shared" si="5"/>
        <v>302.35000000000002</v>
      </c>
      <c r="O6" s="31"/>
      <c r="P6" s="26">
        <f t="shared" ref="P6" si="6">+P7+P16+P30+P52+P59</f>
        <v>48808.600900819809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13039.883570000002</v>
      </c>
      <c r="D7" s="26">
        <f t="shared" ref="D7:N7" si="9">+D8+D12+D13</f>
        <v>13039.883570000002</v>
      </c>
      <c r="E7" s="26">
        <f t="shared" si="9"/>
        <v>0</v>
      </c>
      <c r="F7" s="26">
        <f t="shared" si="9"/>
        <v>0.23521955999999999</v>
      </c>
      <c r="G7" s="26">
        <f t="shared" si="9"/>
        <v>0.10876728099999999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28.13</v>
      </c>
      <c r="L7" s="26">
        <f t="shared" si="9"/>
        <v>13.08</v>
      </c>
      <c r="M7" s="26">
        <f t="shared" si="9"/>
        <v>0.38</v>
      </c>
      <c r="N7" s="26">
        <f t="shared" si="9"/>
        <v>67.23</v>
      </c>
      <c r="O7" s="31"/>
      <c r="P7" s="26">
        <f t="shared" ref="P7" si="10">+P8+P12+P13</f>
        <v>13078.176708738001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10832.177336000001</v>
      </c>
      <c r="D8" s="26">
        <f t="shared" ref="D8:G8" si="11">+D9+D10+D11</f>
        <v>10832.177336000001</v>
      </c>
      <c r="E8" s="26">
        <f t="shared" si="11"/>
        <v>0</v>
      </c>
      <c r="F8" s="26">
        <f t="shared" si="11"/>
        <v>0.19173649000000001</v>
      </c>
      <c r="G8" s="26">
        <f t="shared" si="11"/>
        <v>0.10261877</v>
      </c>
      <c r="H8" s="26"/>
      <c r="I8" s="26"/>
      <c r="J8" s="26"/>
      <c r="K8" s="26">
        <f t="shared" ref="K8:N8" si="12">+K9+K10+K11</f>
        <v>26.4</v>
      </c>
      <c r="L8" s="26">
        <f t="shared" si="12"/>
        <v>12.38</v>
      </c>
      <c r="M8" s="26">
        <f t="shared" si="12"/>
        <v>0.32</v>
      </c>
      <c r="N8" s="26">
        <f t="shared" si="12"/>
        <v>45.92</v>
      </c>
      <c r="O8" s="31"/>
      <c r="P8" s="26">
        <f t="shared" ref="P8" si="13">+P9+P10+P11</f>
        <v>10867.551141710001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10832.177336000001</v>
      </c>
      <c r="D9" s="32">
        <f>+'[3]2001'!C8</f>
        <v>10832.177336000001</v>
      </c>
      <c r="E9" s="32">
        <v>0</v>
      </c>
      <c r="F9" s="32">
        <f>+'[3]2001'!D8</f>
        <v>0.19173649000000001</v>
      </c>
      <c r="G9" s="32">
        <f>+'[3]2001'!E8</f>
        <v>0.10261877</v>
      </c>
      <c r="H9" s="27"/>
      <c r="I9" s="27"/>
      <c r="J9" s="27"/>
      <c r="K9" s="32">
        <f>+'[3]2001'!F8</f>
        <v>26.4</v>
      </c>
      <c r="L9" s="32">
        <f>+'[3]2001'!G8</f>
        <v>12.38</v>
      </c>
      <c r="M9" s="32">
        <f>+'[3]2001'!H8</f>
        <v>0.32</v>
      </c>
      <c r="N9" s="32">
        <f>+'[3]2001'!I8</f>
        <v>45.92</v>
      </c>
      <c r="O9" s="31"/>
      <c r="P9" s="26">
        <f>+C9+F9*PCG!$C$4+G9*PCG!$C$5+H9+I9+J9</f>
        <v>10867.551141710001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+'[3]2001'!F9</f>
        <v>0</v>
      </c>
      <c r="L10" s="32">
        <f>+'[3]2001'!G9</f>
        <v>0</v>
      </c>
      <c r="M10" s="32">
        <f>+'[3]2001'!H9</f>
        <v>0</v>
      </c>
      <c r="N10" s="32">
        <f>+'[3]2001'!I9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+'[3]2001'!F10</f>
        <v>0</v>
      </c>
      <c r="L11" s="32">
        <f>+'[3]2001'!G10</f>
        <v>0</v>
      </c>
      <c r="M11" s="32">
        <f>+'[3]2001'!H10</f>
        <v>0</v>
      </c>
      <c r="N11" s="32">
        <f>+'[3]2001'!I10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1782.545071</v>
      </c>
      <c r="D12" s="32">
        <f>+'[3]2001'!C11</f>
        <v>1782.545071</v>
      </c>
      <c r="E12" s="32">
        <v>0</v>
      </c>
      <c r="F12" s="32">
        <f>+'[3]2001'!D11</f>
        <v>4.1578069999999995E-2</v>
      </c>
      <c r="G12" s="32">
        <f>+'[3]2001'!E11</f>
        <v>5.958011E-3</v>
      </c>
      <c r="H12" s="27"/>
      <c r="I12" s="27"/>
      <c r="J12" s="27"/>
      <c r="K12" s="32">
        <f>+'[3]2001'!F11</f>
        <v>1.73</v>
      </c>
      <c r="L12" s="32">
        <f>+'[3]2001'!G11</f>
        <v>0.7</v>
      </c>
      <c r="M12" s="32">
        <f>+'[3]2001'!H11</f>
        <v>0.06</v>
      </c>
      <c r="N12" s="32">
        <f>+'[3]2001'!I11</f>
        <v>20.76</v>
      </c>
      <c r="O12" s="31"/>
      <c r="P12" s="26">
        <f>+C12+F12*PCG!$C$4+G12*PCG!$C$5+H12+I12+J12</f>
        <v>1785.3600100279998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425.16116299999993</v>
      </c>
      <c r="D13" s="26">
        <f t="shared" ref="D13:N13" si="14">+D14+D15</f>
        <v>425.16116299999993</v>
      </c>
      <c r="E13" s="26">
        <f t="shared" si="14"/>
        <v>0</v>
      </c>
      <c r="F13" s="26">
        <f t="shared" si="14"/>
        <v>1.905E-3</v>
      </c>
      <c r="G13" s="26">
        <f t="shared" si="14"/>
        <v>1.9050000000000002E-4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0.55000000000000004</v>
      </c>
      <c r="O13" s="31"/>
      <c r="P13" s="26">
        <f t="shared" ref="P13" si="15">+P14+P15</f>
        <v>425.26555699999989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425.16116299999993</v>
      </c>
      <c r="D14" s="32">
        <f>+'[3]2001'!C13</f>
        <v>425.16116299999993</v>
      </c>
      <c r="E14" s="32">
        <v>0</v>
      </c>
      <c r="F14" s="32">
        <f>+'[3]2001'!D13</f>
        <v>1.905E-3</v>
      </c>
      <c r="G14" s="32">
        <f>+'[3]2001'!E13</f>
        <v>1.9050000000000002E-4</v>
      </c>
      <c r="H14" s="27"/>
      <c r="I14" s="27"/>
      <c r="J14" s="27"/>
      <c r="K14" s="32">
        <f>+'[3]2001'!F13</f>
        <v>0</v>
      </c>
      <c r="L14" s="32">
        <f>+'[3]2001'!G13</f>
        <v>0</v>
      </c>
      <c r="M14" s="32">
        <f>+'[3]2001'!H13</f>
        <v>0</v>
      </c>
      <c r="N14" s="32">
        <f>+'[3]2001'!I13</f>
        <v>0.55000000000000004</v>
      </c>
      <c r="O14" s="31"/>
      <c r="P14" s="26">
        <f>+C14+F14*PCG!$C$4+G14*PCG!$C$5+H14+I14+J14</f>
        <v>425.26555699999989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+'[3]2001'!C14</f>
        <v>0</v>
      </c>
      <c r="E15" s="32">
        <v>0</v>
      </c>
      <c r="F15" s="32">
        <f>+'[3]2001'!D14</f>
        <v>0</v>
      </c>
      <c r="G15" s="32">
        <f>+'[3]2001'!E14</f>
        <v>0</v>
      </c>
      <c r="H15" s="27"/>
      <c r="I15" s="27"/>
      <c r="J15" s="27"/>
      <c r="K15" s="32">
        <f>+'[3]2001'!F14</f>
        <v>0</v>
      </c>
      <c r="L15" s="32">
        <f>+'[3]2001'!G14</f>
        <v>0</v>
      </c>
      <c r="M15" s="32">
        <f>+'[3]2001'!H14</f>
        <v>0</v>
      </c>
      <c r="N15" s="32">
        <f>+'[3]2001'!I14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13501.415752948</v>
      </c>
      <c r="D16" s="26">
        <f t="shared" ref="D16:N16" si="16">+D17+D18+D19+D20+D21+D22+D23+D24+D25+D26+D27+D28+D29</f>
        <v>13501.415752948</v>
      </c>
      <c r="E16" s="26">
        <f t="shared" si="16"/>
        <v>0</v>
      </c>
      <c r="F16" s="26">
        <f t="shared" si="16"/>
        <v>2.3133451599999999</v>
      </c>
      <c r="G16" s="26">
        <f t="shared" si="16"/>
        <v>0.33068264999999997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51.150000000000006</v>
      </c>
      <c r="L16" s="26">
        <f t="shared" si="16"/>
        <v>71.37</v>
      </c>
      <c r="M16" s="26">
        <f t="shared" si="16"/>
        <v>22.21</v>
      </c>
      <c r="N16" s="26">
        <f t="shared" si="16"/>
        <v>122.98</v>
      </c>
      <c r="O16" s="31"/>
      <c r="P16" s="26">
        <f t="shared" ref="P16" si="17">+P17+P18+P19+P20+P21+P22+P23+P24+P25+P26+P27+P28+P29</f>
        <v>13657.792811648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1877.362918</v>
      </c>
      <c r="D17" s="32">
        <f>+'[3]2001'!C16</f>
        <v>1877.362918</v>
      </c>
      <c r="E17" s="32">
        <v>0</v>
      </c>
      <c r="F17" s="32">
        <f>+'[3]2001'!D16</f>
        <v>9.5274819999999996E-2</v>
      </c>
      <c r="G17" s="32">
        <f>+'[3]2001'!E16</f>
        <v>1.4049750999999997E-2</v>
      </c>
      <c r="H17" s="27"/>
      <c r="I17" s="27"/>
      <c r="J17" s="27"/>
      <c r="K17" s="32">
        <f>+'[3]2001'!F16</f>
        <v>3.82</v>
      </c>
      <c r="L17" s="32">
        <f>+'[3]2001'!G16</f>
        <v>8.2899999999999991</v>
      </c>
      <c r="M17" s="32">
        <f>+'[3]2001'!H16</f>
        <v>0.89</v>
      </c>
      <c r="N17" s="32">
        <f>+'[3]2001'!I16</f>
        <v>4.9000000000000004</v>
      </c>
      <c r="O17" s="31"/>
      <c r="P17" s="26">
        <f>+C17+F17*PCG!$C$4+G17*PCG!$C$5+H17+I17+J17</f>
        <v>1883.9316142980001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+'[3]2001'!F17</f>
        <v>0</v>
      </c>
      <c r="L18" s="32">
        <f>+'[3]2001'!G17</f>
        <v>0</v>
      </c>
      <c r="M18" s="32">
        <f>+'[3]2001'!H17</f>
        <v>0</v>
      </c>
      <c r="N18" s="32">
        <f>+'[3]2001'!I17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475.78545300000002</v>
      </c>
      <c r="D19" s="34">
        <f>+'[3]2001'!C18</f>
        <v>475.78545300000002</v>
      </c>
      <c r="E19" s="34">
        <v>0</v>
      </c>
      <c r="F19" s="34">
        <f>+'[3]2001'!D18</f>
        <v>8.5088000000000004E-3</v>
      </c>
      <c r="G19" s="34">
        <f>+'[3]2001'!E18</f>
        <v>8.5717400000000004E-4</v>
      </c>
      <c r="H19" s="27"/>
      <c r="I19" s="27"/>
      <c r="J19" s="27"/>
      <c r="K19" s="32">
        <f>+'[3]2001'!F18</f>
        <v>0.66</v>
      </c>
      <c r="L19" s="32">
        <f>+'[3]2001'!G18</f>
        <v>0.25</v>
      </c>
      <c r="M19" s="32">
        <f>+'[3]2001'!H18</f>
        <v>0.19</v>
      </c>
      <c r="N19" s="32">
        <f>+'[3]2001'!I18</f>
        <v>2.4900000000000002</v>
      </c>
      <c r="O19" s="31"/>
      <c r="P19" s="26">
        <f>+C19+F19*PCG!$C$4+G19*PCG!$C$5+H19+I19+J19</f>
        <v>476.25361085200001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577.64761399999998</v>
      </c>
      <c r="D20" s="34">
        <f>+'[3]2001'!C19</f>
        <v>577.64761399999998</v>
      </c>
      <c r="E20" s="34">
        <v>0</v>
      </c>
      <c r="F20" s="34">
        <f>+'[3]2001'!D19</f>
        <v>1.24212528</v>
      </c>
      <c r="G20" s="34">
        <f>+'[3]2001'!E19</f>
        <v>0.16687548299999999</v>
      </c>
      <c r="H20" s="27"/>
      <c r="I20" s="27"/>
      <c r="J20" s="27"/>
      <c r="K20" s="32">
        <f>+'[3]2001'!F19</f>
        <v>4.33</v>
      </c>
      <c r="L20" s="32">
        <f>+'[3]2001'!G19</f>
        <v>23.42</v>
      </c>
      <c r="M20" s="32">
        <f>+'[3]2001'!H19</f>
        <v>12.26</v>
      </c>
      <c r="N20" s="32">
        <f>+'[3]2001'!I19</f>
        <v>17.079999999999998</v>
      </c>
      <c r="O20" s="31"/>
      <c r="P20" s="26">
        <f>+C20+F20*PCG!$C$4+G20*PCG!$C$5+H20+I20+J20</f>
        <v>658.42963993399997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459.00411400000002</v>
      </c>
      <c r="D21" s="34">
        <f>+'[3]2001'!C20</f>
        <v>459.00411400000002</v>
      </c>
      <c r="E21" s="34">
        <v>0</v>
      </c>
      <c r="F21" s="34">
        <f>+'[3]2001'!D20</f>
        <v>4.7945480000000006E-2</v>
      </c>
      <c r="G21" s="34">
        <f>+'[3]2001'!E20</f>
        <v>7.2007710000000008E-3</v>
      </c>
      <c r="H21" s="27"/>
      <c r="I21" s="27"/>
      <c r="J21" s="27"/>
      <c r="K21" s="32">
        <f>+'[3]2001'!F20</f>
        <v>0.83</v>
      </c>
      <c r="L21" s="32">
        <f>+'[3]2001'!G20</f>
        <v>4.45</v>
      </c>
      <c r="M21" s="32">
        <f>+'[3]2001'!H20</f>
        <v>0.42</v>
      </c>
      <c r="N21" s="32">
        <f>+'[3]2001'!I20</f>
        <v>1.53</v>
      </c>
      <c r="O21" s="31"/>
      <c r="P21" s="26">
        <f>+C21+F21*PCG!$C$4+G21*PCG!$C$5+H21+I21+J21</f>
        <v>462.34858075800003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700.51835099999994</v>
      </c>
      <c r="D22" s="34">
        <f>+'[3]2001'!C21</f>
        <v>700.51835099999994</v>
      </c>
      <c r="E22" s="34">
        <v>0</v>
      </c>
      <c r="F22" s="34">
        <f>+'[3]2001'!D21</f>
        <v>6.2983890000000001E-2</v>
      </c>
      <c r="G22" s="34">
        <f>+'[3]2001'!E21</f>
        <v>9.4950069999999998E-3</v>
      </c>
      <c r="H22" s="27"/>
      <c r="I22" s="27"/>
      <c r="J22" s="27"/>
      <c r="K22" s="32">
        <f>+'[3]2001'!F21</f>
        <v>1.4</v>
      </c>
      <c r="L22" s="32">
        <f>+'[3]2001'!G21</f>
        <v>5.59</v>
      </c>
      <c r="M22" s="32">
        <f>+'[3]2001'!H21</f>
        <v>0.56999999999999995</v>
      </c>
      <c r="N22" s="32">
        <f>+'[3]2001'!I21</f>
        <v>3.05</v>
      </c>
      <c r="O22" s="31"/>
      <c r="P22" s="26">
        <f>+C22+F22*PCG!$C$4+G22*PCG!$C$5+H22+I22+J22</f>
        <v>704.92246033599997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+'[3]2001'!F22</f>
        <v>0</v>
      </c>
      <c r="L23" s="32">
        <f>+'[3]2001'!G22</f>
        <v>0</v>
      </c>
      <c r="M23" s="32">
        <f>+'[3]2001'!H22</f>
        <v>0</v>
      </c>
      <c r="N23" s="32">
        <f>+'[3]2001'!I22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+'[3]2001'!F23</f>
        <v>0</v>
      </c>
      <c r="L24" s="32">
        <f>+'[3]2001'!G23</f>
        <v>0</v>
      </c>
      <c r="M24" s="32">
        <f>+'[3]2001'!H23</f>
        <v>0</v>
      </c>
      <c r="N24" s="32">
        <f>+'[3]2001'!I23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4406.1801209999994</v>
      </c>
      <c r="D25" s="34">
        <f>+'[3]2001'!C24</f>
        <v>4406.1801209999994</v>
      </c>
      <c r="E25" s="34">
        <v>0</v>
      </c>
      <c r="F25" s="34">
        <f>+'[3]2001'!D24</f>
        <v>0.18762563000000002</v>
      </c>
      <c r="G25" s="34">
        <f>+'[3]2001'!E24</f>
        <v>3.5805264999999996E-2</v>
      </c>
      <c r="H25" s="27"/>
      <c r="I25" s="27"/>
      <c r="J25" s="27"/>
      <c r="K25" s="32">
        <f>+'[3]2001'!F24</f>
        <v>20.94</v>
      </c>
      <c r="L25" s="32">
        <f>+'[3]2001'!G24</f>
        <v>5.4</v>
      </c>
      <c r="M25" s="32">
        <f>+'[3]2001'!H24</f>
        <v>1.29</v>
      </c>
      <c r="N25" s="32">
        <f>+'[3]2001'!I24</f>
        <v>56.48</v>
      </c>
      <c r="O25" s="31"/>
      <c r="P25" s="26">
        <f>+C25+F25*PCG!$C$4+G25*PCG!$C$5+H25+I25+J25</f>
        <v>4421.5407307199994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+'[3]2001'!F25</f>
        <v>0</v>
      </c>
      <c r="L26" s="32">
        <f>+'[3]2001'!G25</f>
        <v>0</v>
      </c>
      <c r="M26" s="32">
        <f>+'[3]2001'!H25</f>
        <v>0</v>
      </c>
      <c r="N26" s="32">
        <f>+'[3]2001'!I25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+'[3]2001'!F26</f>
        <v>0</v>
      </c>
      <c r="L27" s="32">
        <f>+'[3]2001'!G26</f>
        <v>0</v>
      </c>
      <c r="M27" s="32">
        <f>+'[3]2001'!H26</f>
        <v>0</v>
      </c>
      <c r="N27" s="32">
        <f>+'[3]2001'!I26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+'[3]2001'!F27</f>
        <v>0</v>
      </c>
      <c r="L28" s="32">
        <f>+'[3]2001'!G27</f>
        <v>0</v>
      </c>
      <c r="M28" s="32">
        <f>+'[3]2001'!H27</f>
        <v>0</v>
      </c>
      <c r="N28" s="32">
        <f>+'[3]2001'!I27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5004.9171819479998</v>
      </c>
      <c r="D29" s="32">
        <f>+'[3]2001'!C28</f>
        <v>5004.9171819479998</v>
      </c>
      <c r="E29" s="32">
        <v>0</v>
      </c>
      <c r="F29" s="32">
        <f>+'[3]2001'!D28</f>
        <v>0.66888126000000003</v>
      </c>
      <c r="G29" s="32">
        <f>+'[3]2001'!E28</f>
        <v>9.6399198999999991E-2</v>
      </c>
      <c r="H29" s="27"/>
      <c r="I29" s="27"/>
      <c r="J29" s="27"/>
      <c r="K29" s="32">
        <f>+'[3]2001'!F28</f>
        <v>19.170000000000002</v>
      </c>
      <c r="L29" s="32">
        <f>+'[3]2001'!G28</f>
        <v>23.97</v>
      </c>
      <c r="M29" s="32">
        <f>+'[3]2001'!H28</f>
        <v>6.59</v>
      </c>
      <c r="N29" s="32">
        <f>+'[3]2001'!I28</f>
        <v>37.450000000000003</v>
      </c>
      <c r="O29" s="31"/>
      <c r="P29" s="26">
        <f>+C29+F29*PCG!$C$4+G29*PCG!$C$5+H29+I29+J29</f>
        <v>5050.36617475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16001.571516305014</v>
      </c>
      <c r="D30" s="26">
        <f t="shared" ref="D30:N30" si="20">+D31+D34+D45+D46+D49</f>
        <v>16001.571516305014</v>
      </c>
      <c r="E30" s="26">
        <f t="shared" si="20"/>
        <v>0</v>
      </c>
      <c r="F30" s="26">
        <f t="shared" si="20"/>
        <v>3.9212712668898329</v>
      </c>
      <c r="G30" s="26">
        <f t="shared" si="20"/>
        <v>0.97818024635833745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49.614538809077416</v>
      </c>
      <c r="L30" s="26">
        <f t="shared" si="20"/>
        <v>207.01851445131851</v>
      </c>
      <c r="M30" s="26">
        <f t="shared" si="20"/>
        <v>80.4837900548671</v>
      </c>
      <c r="N30" s="26">
        <f t="shared" si="20"/>
        <v>80.260000000000005</v>
      </c>
      <c r="O30" s="31"/>
      <c r="P30" s="26">
        <f t="shared" ref="P30" si="21">+P31+P34+P45+P46+P49</f>
        <v>16391.101011392038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898.80245400000001</v>
      </c>
      <c r="D31" s="26">
        <f t="shared" ref="D31:N31" si="24">+D33</f>
        <v>898.80245400000001</v>
      </c>
      <c r="E31" s="26">
        <f t="shared" si="24"/>
        <v>0</v>
      </c>
      <c r="F31" s="26">
        <f t="shared" si="24"/>
        <v>6.2887500000000001E-3</v>
      </c>
      <c r="G31" s="26">
        <f t="shared" si="24"/>
        <v>2.5155E-2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2.9</v>
      </c>
      <c r="L31" s="26">
        <f t="shared" si="24"/>
        <v>6.44</v>
      </c>
      <c r="M31" s="26">
        <f t="shared" si="24"/>
        <v>0.32</v>
      </c>
      <c r="N31" s="26">
        <f t="shared" si="24"/>
        <v>3.95</v>
      </c>
      <c r="O31" s="31"/>
      <c r="P31" s="26">
        <f t="shared" ref="P31" si="25">+P33</f>
        <v>906.45586274999994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898.80245400000001</v>
      </c>
      <c r="D33" s="32">
        <f>+'[3]2001'!C32</f>
        <v>898.80245400000001</v>
      </c>
      <c r="E33" s="32">
        <v>0</v>
      </c>
      <c r="F33" s="32">
        <f>+'[3]2001'!D32</f>
        <v>6.2887500000000001E-3</v>
      </c>
      <c r="G33" s="32">
        <f>+'[3]2001'!E32</f>
        <v>2.5155E-2</v>
      </c>
      <c r="H33" s="27"/>
      <c r="I33" s="27"/>
      <c r="J33" s="27"/>
      <c r="K33" s="32">
        <f>+'[3]2001'!F32</f>
        <v>2.9</v>
      </c>
      <c r="L33" s="32">
        <f>+'[3]2001'!G32</f>
        <v>6.44</v>
      </c>
      <c r="M33" s="32">
        <f>+'[3]2001'!H32</f>
        <v>0.32</v>
      </c>
      <c r="N33" s="32">
        <f>+'[3]2001'!I32</f>
        <v>3.95</v>
      </c>
      <c r="O33" s="31"/>
      <c r="P33" s="26">
        <f>+C33+F33*PCG!$C$4+G33*PCG!$C$5+H33+I33+J33</f>
        <v>906.45586274999994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13688.846978044847</v>
      </c>
      <c r="D34" s="26">
        <f t="shared" ref="D34:G34" si="26">+D35+D38+D41+D42+D43+D44</f>
        <v>13688.846978044847</v>
      </c>
      <c r="E34" s="26">
        <f t="shared" si="26"/>
        <v>0</v>
      </c>
      <c r="F34" s="26">
        <f t="shared" si="26"/>
        <v>3.0738787115709481</v>
      </c>
      <c r="G34" s="26">
        <f t="shared" si="26"/>
        <v>0.86408709382750426</v>
      </c>
      <c r="H34" s="26"/>
      <c r="I34" s="26"/>
      <c r="J34" s="26"/>
      <c r="K34" s="26">
        <f t="shared" ref="K34:N34" si="27">+K35+K38+K41+K42+K43+K44</f>
        <v>25.304538809077421</v>
      </c>
      <c r="L34" s="26">
        <f t="shared" si="27"/>
        <v>198.4685144513185</v>
      </c>
      <c r="M34" s="26">
        <f t="shared" si="27"/>
        <v>79.353790054867105</v>
      </c>
      <c r="N34" s="26">
        <f t="shared" si="27"/>
        <v>70.8</v>
      </c>
      <c r="O34" s="31"/>
      <c r="P34" s="26">
        <f t="shared" ref="P34" si="28">+P35+P38+P41+P42+P43+P44</f>
        <v>14023.191899794716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4239.1691836003156</v>
      </c>
      <c r="D35" s="26">
        <f t="shared" ref="D35:G35" si="29">+D36+D37</f>
        <v>4239.1691836003156</v>
      </c>
      <c r="E35" s="26">
        <f t="shared" si="29"/>
        <v>0</v>
      </c>
      <c r="F35" s="26">
        <f t="shared" si="29"/>
        <v>1.3702471020727935</v>
      </c>
      <c r="G35" s="26">
        <f t="shared" si="29"/>
        <v>0.32369381347928805</v>
      </c>
      <c r="H35" s="26"/>
      <c r="I35" s="26"/>
      <c r="J35" s="26"/>
      <c r="K35" s="26">
        <f t="shared" ref="K35:N35" si="30">+K36+K37</f>
        <v>22.484538809077421</v>
      </c>
      <c r="L35" s="26">
        <f t="shared" si="30"/>
        <v>187.2785144513185</v>
      </c>
      <c r="M35" s="26">
        <f t="shared" si="30"/>
        <v>30.193790054867108</v>
      </c>
      <c r="N35" s="26">
        <f t="shared" si="30"/>
        <v>45.62</v>
      </c>
      <c r="O35" s="31"/>
      <c r="P35" s="26">
        <f t="shared" ref="P35" si="31">+P36+P37</f>
        <v>4369.8861175689635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1830.9148689179979</v>
      </c>
      <c r="D36" s="32">
        <f>+'[3]2001'!C35</f>
        <v>1830.9148689179979</v>
      </c>
      <c r="E36" s="32">
        <v>0</v>
      </c>
      <c r="F36" s="32">
        <f>+'[3]2001'!D35</f>
        <v>0.6352531935936534</v>
      </c>
      <c r="G36" s="32">
        <f>+'[3]2001'!E35</f>
        <v>0.20621393118511486</v>
      </c>
      <c r="H36" s="27"/>
      <c r="I36" s="27"/>
      <c r="J36" s="27"/>
      <c r="K36" s="32">
        <f>+'[3]2001'!F35</f>
        <v>22.484538809077421</v>
      </c>
      <c r="L36" s="32">
        <f>+'[3]2001'!G35</f>
        <v>187.2785144513185</v>
      </c>
      <c r="M36" s="32">
        <f>+'[3]2001'!H35</f>
        <v>30.193790054867108</v>
      </c>
      <c r="N36" s="32">
        <f>+'[3]2001'!I35</f>
        <v>45.62</v>
      </c>
      <c r="O36" s="31"/>
      <c r="P36" s="26">
        <f>+C36+F36*PCG!$C$4+G36*PCG!$C$5+H36+I36+J36</f>
        <v>1908.2479502510034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2408.2543146823182</v>
      </c>
      <c r="D37" s="32">
        <f>+'[3]2001'!C36</f>
        <v>2408.2543146823182</v>
      </c>
      <c r="E37" s="32">
        <v>0</v>
      </c>
      <c r="F37" s="32">
        <f>+'[3]2001'!D36</f>
        <v>0.73499390847914015</v>
      </c>
      <c r="G37" s="32">
        <f>+'[3]2001'!E36</f>
        <v>0.11747988229417319</v>
      </c>
      <c r="H37" s="27"/>
      <c r="I37" s="27"/>
      <c r="J37" s="27"/>
      <c r="K37" s="32">
        <f>+'[3]2001'!F36</f>
        <v>0</v>
      </c>
      <c r="L37" s="32">
        <f>+'[3]2001'!G36</f>
        <v>0</v>
      </c>
      <c r="M37" s="32">
        <f>+'[3]2001'!H36</f>
        <v>0</v>
      </c>
      <c r="N37" s="32">
        <f>+'[3]2001'!I36</f>
        <v>0</v>
      </c>
      <c r="O37" s="31"/>
      <c r="P37" s="26">
        <f>+C37+F37*PCG!$C$4+G37*PCG!$C$5+H37+I37+J37</f>
        <v>2461.6381673179603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3204.7089558872353</v>
      </c>
      <c r="D38" s="26">
        <f t="shared" ref="D38:G38" si="32">+D39+D40</f>
        <v>3204.7089558872353</v>
      </c>
      <c r="E38" s="26">
        <f t="shared" si="32"/>
        <v>0</v>
      </c>
      <c r="F38" s="26">
        <f t="shared" si="32"/>
        <v>0.93402688475115492</v>
      </c>
      <c r="G38" s="26">
        <f t="shared" si="32"/>
        <v>0.21784983803459979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3292.9788797403253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1315.6061527413808</v>
      </c>
      <c r="D39" s="32">
        <f>+'[3]2001'!C38</f>
        <v>1315.6061527413808</v>
      </c>
      <c r="E39" s="32">
        <v>0</v>
      </c>
      <c r="F39" s="32">
        <f>+'[3]2001'!D38</f>
        <v>0.34696803489234174</v>
      </c>
      <c r="G39" s="32">
        <f>+'[3]2001'!E38</f>
        <v>0.12585546236677381</v>
      </c>
      <c r="H39" s="27"/>
      <c r="I39" s="27"/>
      <c r="J39" s="27"/>
      <c r="K39" s="32">
        <f>+'[3]2001'!F38</f>
        <v>0</v>
      </c>
      <c r="L39" s="32">
        <f>+'[3]2001'!G38</f>
        <v>0</v>
      </c>
      <c r="M39" s="32">
        <f>+'[3]2001'!H38</f>
        <v>0</v>
      </c>
      <c r="N39" s="32">
        <f>+'[3]2001'!I38</f>
        <v>0</v>
      </c>
      <c r="O39" s="31"/>
      <c r="P39" s="26">
        <f>+C39+F39*PCG!$C$4+G39*PCG!$C$5+H39+I39+J39</f>
        <v>1361.785281398988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1889.1028031458545</v>
      </c>
      <c r="D40" s="32">
        <f>+'[3]2001'!C39</f>
        <v>1889.1028031458545</v>
      </c>
      <c r="E40" s="32">
        <v>0</v>
      </c>
      <c r="F40" s="32">
        <f>+'[3]2001'!D39</f>
        <v>0.58705884985881318</v>
      </c>
      <c r="G40" s="32">
        <f>+'[3]2001'!E39</f>
        <v>9.1994375667825978E-2</v>
      </c>
      <c r="H40" s="27"/>
      <c r="I40" s="27"/>
      <c r="J40" s="27"/>
      <c r="K40" s="32">
        <f>+'[3]2001'!F39</f>
        <v>0</v>
      </c>
      <c r="L40" s="32">
        <f>+'[3]2001'!G39</f>
        <v>0</v>
      </c>
      <c r="M40" s="32">
        <f>+'[3]2001'!H39</f>
        <v>0</v>
      </c>
      <c r="N40" s="32">
        <f>+'[3]2001'!I39</f>
        <v>0</v>
      </c>
      <c r="O40" s="31"/>
      <c r="P40" s="26">
        <f>+C40+F40*PCG!$C$4+G40*PCG!$C$5+H40+I40+J40</f>
        <v>1931.1935983413371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6225.3675440876359</v>
      </c>
      <c r="D41" s="32">
        <f>+'[3]2001'!C40</f>
        <v>6225.3675440876359</v>
      </c>
      <c r="E41" s="32">
        <v>0</v>
      </c>
      <c r="F41" s="32">
        <f>+'[3]2001'!D40</f>
        <v>0.76852992096922146</v>
      </c>
      <c r="G41" s="32">
        <f>+'[3]2001'!E40</f>
        <v>0.32093141202362052</v>
      </c>
      <c r="H41" s="27"/>
      <c r="I41" s="27"/>
      <c r="J41" s="27"/>
      <c r="K41" s="32">
        <f>+'[3]2001'!F40</f>
        <v>2.82</v>
      </c>
      <c r="L41" s="32">
        <f>+'[3]2001'!G40</f>
        <v>11.19</v>
      </c>
      <c r="M41" s="32">
        <f>+'[3]2001'!H40</f>
        <v>49.16</v>
      </c>
      <c r="N41" s="32">
        <f>+'[3]2001'!I40</f>
        <v>25.18</v>
      </c>
      <c r="O41" s="31"/>
      <c r="P41" s="26">
        <f>+C41+F41*PCG!$C$4+G41*PCG!$C$5+H41+I41+J41</f>
        <v>6340.2183528949054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19.601294469659997</v>
      </c>
      <c r="D42" s="32">
        <f>+'[3]2001'!C41</f>
        <v>19.601294469659997</v>
      </c>
      <c r="E42" s="32">
        <v>0</v>
      </c>
      <c r="F42" s="32">
        <f>+'[3]2001'!D41</f>
        <v>1.0748037777780037E-3</v>
      </c>
      <c r="G42" s="32">
        <f>+'[3]2001'!E41</f>
        <v>1.6120302899959155E-3</v>
      </c>
      <c r="H42" s="27"/>
      <c r="I42" s="27"/>
      <c r="J42" s="27"/>
      <c r="K42" s="32">
        <f>+'[3]2001'!F41</f>
        <v>0</v>
      </c>
      <c r="L42" s="32">
        <f>+'[3]2001'!G41</f>
        <v>0</v>
      </c>
      <c r="M42" s="32">
        <f>+'[3]2001'!H41</f>
        <v>0</v>
      </c>
      <c r="N42" s="32">
        <f>+'[3]2001'!I41</f>
        <v>0</v>
      </c>
      <c r="O42" s="31"/>
      <c r="P42" s="26">
        <f>+C42+F42*PCG!$C$4+G42*PCG!$C$5+H42+I42+J42</f>
        <v>20.108549590523232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+'[3]2001'!C43</f>
        <v>0</v>
      </c>
      <c r="E44" s="32">
        <v>0</v>
      </c>
      <c r="F44" s="27"/>
      <c r="G44" s="27"/>
      <c r="H44" s="27"/>
      <c r="I44" s="27"/>
      <c r="J44" s="27"/>
      <c r="K44" s="32">
        <f>+'[3]2001'!F43</f>
        <v>0</v>
      </c>
      <c r="L44" s="32">
        <f>+'[3]2001'!G43</f>
        <v>0</v>
      </c>
      <c r="M44" s="32">
        <f>+'[3]2001'!H43</f>
        <v>0</v>
      </c>
      <c r="N44" s="32">
        <f>+'[3]2001'!I43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54.819920999999994</v>
      </c>
      <c r="D45" s="32">
        <f>+'[3]2001'!C44</f>
        <v>54.819920999999994</v>
      </c>
      <c r="E45" s="32">
        <v>0</v>
      </c>
      <c r="F45" s="32">
        <f>+'[3]2001'!D44</f>
        <v>3.0702114999999999E-3</v>
      </c>
      <c r="G45" s="32">
        <f>+'[3]2001'!E44</f>
        <v>2.1158566E-2</v>
      </c>
      <c r="H45" s="27"/>
      <c r="I45" s="27"/>
      <c r="J45" s="27"/>
      <c r="K45" s="32">
        <f>+'[3]2001'!F44</f>
        <v>0.89</v>
      </c>
      <c r="L45" s="32">
        <f>+'[3]2001'!G44</f>
        <v>0.18</v>
      </c>
      <c r="M45" s="32">
        <f>+'[3]2001'!H44</f>
        <v>0.08</v>
      </c>
      <c r="N45" s="32">
        <f>+'[3]2001'!I44</f>
        <v>0.28999999999999998</v>
      </c>
      <c r="O45" s="31"/>
      <c r="P45" s="26">
        <f>+C45+F45*PCG!$C$4+G45*PCG!$C$5+H45+I45+J45</f>
        <v>61.201928955499994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839.47913100000005</v>
      </c>
      <c r="D46" s="26">
        <f t="shared" ref="D46:N46" si="35">+D48</f>
        <v>839.47913100000005</v>
      </c>
      <c r="E46" s="26">
        <f t="shared" si="35"/>
        <v>0</v>
      </c>
      <c r="F46" s="26">
        <f t="shared" si="35"/>
        <v>7.9193659999999999E-2</v>
      </c>
      <c r="G46" s="26">
        <f t="shared" si="35"/>
        <v>2.2626759999999999E-2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20.52</v>
      </c>
      <c r="L46" s="26">
        <f t="shared" si="35"/>
        <v>1.93</v>
      </c>
      <c r="M46" s="26">
        <f t="shared" si="35"/>
        <v>0.73</v>
      </c>
      <c r="N46" s="26">
        <f t="shared" si="35"/>
        <v>5.22</v>
      </c>
      <c r="O46" s="31"/>
      <c r="P46" s="26">
        <f t="shared" ref="P46" si="36">+P48</f>
        <v>848.20174698000005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839.47913100000005</v>
      </c>
      <c r="D48" s="32">
        <f>+'[3]2001'!C47</f>
        <v>839.47913100000005</v>
      </c>
      <c r="E48" s="32">
        <v>0</v>
      </c>
      <c r="F48" s="32">
        <f>+'[3]2001'!D47</f>
        <v>7.9193659999999999E-2</v>
      </c>
      <c r="G48" s="32">
        <f>+'[3]2001'!E47</f>
        <v>2.2626759999999999E-2</v>
      </c>
      <c r="H48" s="27"/>
      <c r="I48" s="27"/>
      <c r="J48" s="27"/>
      <c r="K48" s="32">
        <f>+'[3]2001'!F47</f>
        <v>20.52</v>
      </c>
      <c r="L48" s="32">
        <f>+'[3]2001'!G47</f>
        <v>1.93</v>
      </c>
      <c r="M48" s="32">
        <f>+'[3]2001'!H47</f>
        <v>0.73</v>
      </c>
      <c r="N48" s="32">
        <f>+'[3]2001'!I47</f>
        <v>5.22</v>
      </c>
      <c r="O48" s="31"/>
      <c r="P48" s="26">
        <f>+C48+F48*PCG!$C$4+G48*PCG!$C$5+H48+I48+J48</f>
        <v>848.20174698000005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519.62303226016559</v>
      </c>
      <c r="D49" s="26">
        <f t="shared" ref="D49:N49" si="37">+D50+D51</f>
        <v>519.62303226016559</v>
      </c>
      <c r="E49" s="26">
        <f t="shared" si="37"/>
        <v>0</v>
      </c>
      <c r="F49" s="26">
        <f t="shared" si="37"/>
        <v>0.75883993381888504</v>
      </c>
      <c r="G49" s="26">
        <f t="shared" si="37"/>
        <v>4.515282653083319E-2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552.04957291182598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+'[3]2001'!F49</f>
        <v>0</v>
      </c>
      <c r="L50" s="32">
        <f>+'[3]2001'!G49</f>
        <v>0</v>
      </c>
      <c r="M50" s="32">
        <f>+'[3]2001'!H49</f>
        <v>0</v>
      </c>
      <c r="N50" s="32">
        <f>+'[3]2001'!I49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519.62303226016559</v>
      </c>
      <c r="D51" s="32">
        <f>+'[3]2001'!C50</f>
        <v>519.62303226016559</v>
      </c>
      <c r="E51" s="32">
        <v>0</v>
      </c>
      <c r="F51" s="32">
        <f>+'[3]2001'!D50</f>
        <v>0.75883993381888504</v>
      </c>
      <c r="G51" s="32">
        <f>+'[3]2001'!E50</f>
        <v>4.515282653083319E-2</v>
      </c>
      <c r="H51" s="27"/>
      <c r="I51" s="27"/>
      <c r="J51" s="27"/>
      <c r="K51" s="32">
        <f>+'[3]2001'!F50</f>
        <v>0</v>
      </c>
      <c r="L51" s="32">
        <f>+'[3]2001'!G50</f>
        <v>0</v>
      </c>
      <c r="M51" s="32">
        <f>+'[3]2001'!H50</f>
        <v>0</v>
      </c>
      <c r="N51" s="32">
        <f>+'[3]2001'!I50</f>
        <v>0</v>
      </c>
      <c r="O51" s="31"/>
      <c r="P51" s="26">
        <f>+C51+F51*PCG!$C$4+G51*PCG!$C$5+H51+I51+J51</f>
        <v>552.04957291182598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4678.1942006949821</v>
      </c>
      <c r="D52" s="26">
        <f t="shared" ref="D52:N52" si="39">+D53+D54+D55</f>
        <v>4678.1942006949821</v>
      </c>
      <c r="E52" s="26">
        <f t="shared" si="39"/>
        <v>0</v>
      </c>
      <c r="F52" s="26">
        <f t="shared" si="39"/>
        <v>34.549300783413898</v>
      </c>
      <c r="G52" s="26">
        <f t="shared" si="39"/>
        <v>0.46846862000483347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12.41</v>
      </c>
      <c r="L52" s="26">
        <f t="shared" si="39"/>
        <v>457.63</v>
      </c>
      <c r="M52" s="26">
        <f t="shared" si="39"/>
        <v>68.38000000000001</v>
      </c>
      <c r="N52" s="26">
        <f t="shared" si="39"/>
        <v>31.879999999999995</v>
      </c>
      <c r="O52" s="31"/>
      <c r="P52" s="26">
        <f t="shared" ref="P52" si="40">+P53+P54+P55</f>
        <v>5681.5303690417695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538.86824799999999</v>
      </c>
      <c r="D53" s="32">
        <f>+'[3]2001'!C52</f>
        <v>538.86824799999999</v>
      </c>
      <c r="E53" s="32">
        <v>0</v>
      </c>
      <c r="F53" s="32">
        <f>+'[3]2001'!D52</f>
        <v>5.2514949999999998E-2</v>
      </c>
      <c r="G53" s="32">
        <f>+'[3]2001'!E52</f>
        <v>1.8103870000000003E-3</v>
      </c>
      <c r="H53" s="27"/>
      <c r="I53" s="27"/>
      <c r="J53" s="27"/>
      <c r="K53" s="32">
        <f>+'[3]2001'!F52</f>
        <v>1.92</v>
      </c>
      <c r="L53" s="32">
        <f>+'[3]2001'!G52</f>
        <v>0.63</v>
      </c>
      <c r="M53" s="32">
        <f>+'[3]2001'!H52</f>
        <v>0.18</v>
      </c>
      <c r="N53" s="32">
        <f>+'[3]2001'!I52</f>
        <v>3.24</v>
      </c>
      <c r="O53" s="31"/>
      <c r="P53" s="26">
        <f>+C53+F53*PCG!$C$4+G53*PCG!$C$5+H53+I53+J53</f>
        <v>540.72061707599994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3596.8014869999997</v>
      </c>
      <c r="D54" s="32">
        <f>+'[3]2001'!C53</f>
        <v>3596.8014869999997</v>
      </c>
      <c r="E54" s="32">
        <v>0</v>
      </c>
      <c r="F54" s="32">
        <f>+'[3]2001'!D53</f>
        <v>34.313714000000004</v>
      </c>
      <c r="G54" s="32">
        <f>+'[3]2001'!E53</f>
        <v>0.462293968</v>
      </c>
      <c r="H54" s="27"/>
      <c r="I54" s="27"/>
      <c r="J54" s="27"/>
      <c r="K54" s="32">
        <f>+'[3]2001'!F53</f>
        <v>8.61</v>
      </c>
      <c r="L54" s="32">
        <f>+'[3]2001'!G53</f>
        <v>456.08</v>
      </c>
      <c r="M54" s="32">
        <f>+'[3]2001'!H53</f>
        <v>68.040000000000006</v>
      </c>
      <c r="N54" s="32">
        <f>+'[3]2001'!I53</f>
        <v>17.45</v>
      </c>
      <c r="O54" s="31"/>
      <c r="P54" s="26">
        <f>+C54+F54*PCG!$C$4+G54*PCG!$C$5+H54+I54+J54</f>
        <v>4592.4079394639994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542.52446569498238</v>
      </c>
      <c r="D55" s="26">
        <f t="shared" ref="D55:N55" si="43">+D56+D57+D58</f>
        <v>542.52446569498238</v>
      </c>
      <c r="E55" s="26">
        <f t="shared" si="43"/>
        <v>0</v>
      </c>
      <c r="F55" s="26">
        <f t="shared" si="43"/>
        <v>0.18307183341389033</v>
      </c>
      <c r="G55" s="26">
        <f t="shared" si="43"/>
        <v>4.3642650048334192E-3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1.88</v>
      </c>
      <c r="L55" s="26">
        <f t="shared" si="43"/>
        <v>0.92</v>
      </c>
      <c r="M55" s="26">
        <f t="shared" si="43"/>
        <v>0.16</v>
      </c>
      <c r="N55" s="26">
        <f t="shared" si="43"/>
        <v>11.19</v>
      </c>
      <c r="O55" s="31"/>
      <c r="P55" s="26">
        <f t="shared" ref="P55" si="44">+P56+P57+P58</f>
        <v>548.40181250177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+'[3]2001'!F55</f>
        <v>0</v>
      </c>
      <c r="L56" s="32">
        <f>+'[3]2001'!G55</f>
        <v>0</v>
      </c>
      <c r="M56" s="32">
        <f>+'[3]2001'!H55</f>
        <v>0</v>
      </c>
      <c r="N56" s="32">
        <f>+'[3]2001'!I55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31.129130694982358</v>
      </c>
      <c r="D57" s="34">
        <f>+'[3]2001'!C56</f>
        <v>31.129130694982358</v>
      </c>
      <c r="E57" s="34">
        <v>0</v>
      </c>
      <c r="F57" s="34">
        <f>+'[3]2001'!D56</f>
        <v>4.2917334138903298E-3</v>
      </c>
      <c r="G57" s="34">
        <f>+'[3]2001'!E56</f>
        <v>2.5750400483341978E-4</v>
      </c>
      <c r="H57" s="27"/>
      <c r="I57" s="27"/>
      <c r="J57" s="27"/>
      <c r="K57" s="32">
        <f>+'[3]2001'!F56</f>
        <v>0</v>
      </c>
      <c r="L57" s="32">
        <f>+'[3]2001'!G56</f>
        <v>0</v>
      </c>
      <c r="M57" s="32">
        <f>+'[3]2001'!H56</f>
        <v>0</v>
      </c>
      <c r="N57" s="32">
        <f>+'[3]2001'!I56</f>
        <v>0</v>
      </c>
      <c r="O57" s="31"/>
      <c r="P57" s="26">
        <f>+C57+F57*PCG!$C$4+G57*PCG!$C$5+H57+I57+J57</f>
        <v>31.313160223769973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511.39533499999999</v>
      </c>
      <c r="D58" s="34">
        <f>+'[3]2001'!C57</f>
        <v>511.39533499999999</v>
      </c>
      <c r="E58" s="34">
        <v>0</v>
      </c>
      <c r="F58" s="34">
        <f>+'[3]2001'!D57</f>
        <v>0.1787801</v>
      </c>
      <c r="G58" s="34">
        <f>+'[3]2001'!E57</f>
        <v>4.1067609999999996E-3</v>
      </c>
      <c r="H58" s="27"/>
      <c r="I58" s="27"/>
      <c r="J58" s="27"/>
      <c r="K58" s="32">
        <f>+'[3]2001'!F57</f>
        <v>1.88</v>
      </c>
      <c r="L58" s="32">
        <f>+'[3]2001'!G57</f>
        <v>0.92</v>
      </c>
      <c r="M58" s="32">
        <f>+'[3]2001'!H57</f>
        <v>0.16</v>
      </c>
      <c r="N58" s="32">
        <f>+'[3]2001'!I57</f>
        <v>11.19</v>
      </c>
      <c r="O58" s="31"/>
      <c r="P58" s="26">
        <f>+C58+F58*PCG!$C$4+G58*PCG!$C$5+H58+I58+J58</f>
        <v>517.08865227800004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+'[3]2001'!F59</f>
        <v>0</v>
      </c>
      <c r="L60" s="32">
        <f>+'[3]2001'!G59</f>
        <v>0</v>
      </c>
      <c r="M60" s="32">
        <f>+'[3]2001'!H59</f>
        <v>0</v>
      </c>
      <c r="N60" s="32">
        <f>+'[3]2001'!I59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+'[3]2001'!F61</f>
        <v>0</v>
      </c>
      <c r="L62" s="32">
        <f>+'[3]2001'!G61</f>
        <v>0</v>
      </c>
      <c r="M62" s="32">
        <f>+'[3]2001'!H61</f>
        <v>0</v>
      </c>
      <c r="N62" s="32">
        <f>+'[3]2001'!I61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+'[3]2001'!F62</f>
        <v>0</v>
      </c>
      <c r="L63" s="32">
        <f>+'[3]2001'!G62</f>
        <v>0</v>
      </c>
      <c r="M63" s="32">
        <f>+'[3]2001'!H62</f>
        <v>0</v>
      </c>
      <c r="N63" s="32">
        <f>+'[3]2001'!I62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+'[3]2001'!F63</f>
        <v>0</v>
      </c>
      <c r="L64" s="32">
        <f>+'[3]2001'!G63</f>
        <v>0</v>
      </c>
      <c r="M64" s="32">
        <f>+'[3]2001'!H63</f>
        <v>0</v>
      </c>
      <c r="N64" s="32">
        <f>+'[3]2001'!I63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1.7438875700000001</v>
      </c>
      <c r="D66" s="26">
        <f t="shared" ref="D66:N66" si="51">+D67+D79+D100</f>
        <v>1.7438875700000001</v>
      </c>
      <c r="E66" s="26">
        <f t="shared" si="51"/>
        <v>0</v>
      </c>
      <c r="F66" s="26">
        <f t="shared" si="51"/>
        <v>64.067086169999996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3.6</v>
      </c>
      <c r="L66" s="26">
        <f t="shared" si="51"/>
        <v>33.730000000000004</v>
      </c>
      <c r="M66" s="26">
        <f t="shared" si="51"/>
        <v>5.5399999999999991</v>
      </c>
      <c r="N66" s="26">
        <f t="shared" si="51"/>
        <v>0</v>
      </c>
      <c r="O66" s="31"/>
      <c r="P66" s="26">
        <f t="shared" ref="P66" si="52">+P67+P79+P100</f>
        <v>1603.4210418200003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2.3635596700000003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0.4</v>
      </c>
      <c r="N67" s="26">
        <f t="shared" si="55"/>
        <v>0</v>
      </c>
      <c r="O67" s="31"/>
      <c r="P67" s="26">
        <f t="shared" si="55"/>
        <v>59.088991750000005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2.3635596700000003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0.4</v>
      </c>
      <c r="N68" s="26">
        <f t="shared" si="65"/>
        <v>0</v>
      </c>
      <c r="O68" s="31"/>
      <c r="P68" s="26">
        <f t="shared" ref="P68" si="66">+P69+P74</f>
        <v>59.088991750000005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1.9952834500000003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0.24</v>
      </c>
      <c r="N69" s="26">
        <f t="shared" si="67"/>
        <v>0</v>
      </c>
      <c r="O69" s="31"/>
      <c r="P69" s="26">
        <f t="shared" ref="P69" si="68">+P70+P71+P72+P73</f>
        <v>49.882086250000008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+'[3]2001'!C69</f>
        <v>0</v>
      </c>
      <c r="E70" s="32">
        <v>0</v>
      </c>
      <c r="F70" s="32">
        <f>+'[3]2001'!D69</f>
        <v>1.7519562000000002</v>
      </c>
      <c r="G70" s="27"/>
      <c r="H70" s="27"/>
      <c r="I70" s="27"/>
      <c r="J70" s="27"/>
      <c r="K70" s="27"/>
      <c r="L70" s="27"/>
      <c r="M70" s="32">
        <f>+'[3]2001'!H69</f>
        <v>0.12</v>
      </c>
      <c r="N70" s="27"/>
      <c r="O70" s="31"/>
      <c r="P70" s="26">
        <f>+C70+F70*PCG!$C$4+G70*PCG!$C$5+H70+I70+J70</f>
        <v>43.798905000000005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+'[3]2001'!C70</f>
        <v>0</v>
      </c>
      <c r="E71" s="32">
        <v>0</v>
      </c>
      <c r="F71" s="32">
        <f>+'[3]2001'!D70</f>
        <v>0.24332725000000002</v>
      </c>
      <c r="G71" s="27"/>
      <c r="H71" s="27"/>
      <c r="I71" s="27"/>
      <c r="J71" s="27"/>
      <c r="K71" s="27"/>
      <c r="L71" s="27"/>
      <c r="M71" s="32">
        <f>+'[3]2001'!H70</f>
        <v>0.12</v>
      </c>
      <c r="N71" s="27"/>
      <c r="O71" s="31"/>
      <c r="P71" s="26">
        <f>+C71+F71*PCG!$C$4+G71*PCG!$C$5+H71+I71+J71</f>
        <v>6.0831812500000009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+'[3]2001'!H71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+'[3]2001'!C72</f>
        <v>0</v>
      </c>
      <c r="E73" s="32">
        <v>0</v>
      </c>
      <c r="F73" s="32">
        <f>+'[3]2001'!D72</f>
        <v>0</v>
      </c>
      <c r="G73" s="27"/>
      <c r="H73" s="27"/>
      <c r="I73" s="27"/>
      <c r="J73" s="27"/>
      <c r="K73" s="27"/>
      <c r="L73" s="27"/>
      <c r="M73" s="32">
        <f>+'[3]2001'!H72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0.36827622000000004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0.16</v>
      </c>
      <c r="N74" s="26">
        <f t="shared" si="69"/>
        <v>0</v>
      </c>
      <c r="O74" s="31"/>
      <c r="P74" s="26">
        <f t="shared" ref="P74" si="70">+P75+P76</f>
        <v>9.2069055000000013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+'[3]2001'!C74</f>
        <v>0</v>
      </c>
      <c r="E75" s="32">
        <v>0</v>
      </c>
      <c r="F75" s="32">
        <f>+'[3]2001'!D74</f>
        <v>0.33994728000000002</v>
      </c>
      <c r="G75" s="27"/>
      <c r="H75" s="27"/>
      <c r="I75" s="27"/>
      <c r="J75" s="27"/>
      <c r="K75" s="27"/>
      <c r="L75" s="27"/>
      <c r="M75" s="32">
        <f>+'[3]2001'!H74</f>
        <v>0.08</v>
      </c>
      <c r="N75" s="27"/>
      <c r="O75" s="31"/>
      <c r="P75" s="26">
        <f>+C75+F75*PCG!$C$4+G75*PCG!$C$5+H75+I75+J75</f>
        <v>8.4986820000000005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+'[3]2001'!C75</f>
        <v>0</v>
      </c>
      <c r="E76" s="32">
        <v>0</v>
      </c>
      <c r="F76" s="32">
        <f>+'[3]2001'!D75</f>
        <v>2.832894E-2</v>
      </c>
      <c r="G76" s="27"/>
      <c r="H76" s="27"/>
      <c r="I76" s="27"/>
      <c r="J76" s="27"/>
      <c r="K76" s="27"/>
      <c r="L76" s="27"/>
      <c r="M76" s="32">
        <f>+'[3]2001'!H75</f>
        <v>0.08</v>
      </c>
      <c r="N76" s="27"/>
      <c r="O76" s="31"/>
      <c r="P76" s="26">
        <f>+C76+F76*PCG!$C$4+G76*PCG!$C$5+H76+I76+J76</f>
        <v>0.70822350000000001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+'[3]2001'!F76</f>
        <v>0</v>
      </c>
      <c r="L77" s="32">
        <f>+'[3]2001'!G76</f>
        <v>0</v>
      </c>
      <c r="M77" s="32">
        <f>+'[3]2001'!H76</f>
        <v>0</v>
      </c>
      <c r="N77" s="32">
        <f>+'[3]2001'!I76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+'[3]2001'!F77</f>
        <v>0</v>
      </c>
      <c r="L78" s="32">
        <f>+'[3]2001'!G77</f>
        <v>0</v>
      </c>
      <c r="M78" s="32">
        <f>+'[3]2001'!H77</f>
        <v>0</v>
      </c>
      <c r="N78" s="32">
        <f>+'[3]2001'!I77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1.7438875700000001</v>
      </c>
      <c r="D79" s="26">
        <f t="shared" ref="D79:N79" si="71">+D80+D90</f>
        <v>1.7438875700000001</v>
      </c>
      <c r="E79" s="26">
        <f t="shared" si="71"/>
        <v>0</v>
      </c>
      <c r="F79" s="26">
        <f t="shared" si="71"/>
        <v>61.703526499999995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3.6</v>
      </c>
      <c r="L79" s="26">
        <f t="shared" si="71"/>
        <v>33.730000000000004</v>
      </c>
      <c r="M79" s="26">
        <f t="shared" si="71"/>
        <v>5.1399999999999988</v>
      </c>
      <c r="N79" s="26">
        <f t="shared" si="71"/>
        <v>0</v>
      </c>
      <c r="O79" s="31"/>
      <c r="P79" s="26">
        <f t="shared" ref="P79" si="72">+P80+P90</f>
        <v>1544.3320500700002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0.62424025000000005</v>
      </c>
      <c r="D80" s="26">
        <f t="shared" ref="D80:N80" si="75">+D81+D82+D83</f>
        <v>0.62424025000000005</v>
      </c>
      <c r="E80" s="26">
        <f t="shared" si="75"/>
        <v>0</v>
      </c>
      <c r="F80" s="26">
        <f t="shared" si="75"/>
        <v>9.5826084999999992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1.02</v>
      </c>
      <c r="L80" s="26">
        <f t="shared" si="75"/>
        <v>2.75</v>
      </c>
      <c r="M80" s="26">
        <f t="shared" si="75"/>
        <v>4.6199999999999992</v>
      </c>
      <c r="N80" s="26">
        <f t="shared" si="75"/>
        <v>0</v>
      </c>
      <c r="O80" s="31"/>
      <c r="P80" s="26">
        <f t="shared" ref="P80" si="76">+P81+P82+P83</f>
        <v>240.18945275000002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6.6649999999999999E-4</v>
      </c>
      <c r="D81" s="32">
        <f>+'[3]2001'!C80</f>
        <v>6.6649999999999999E-4</v>
      </c>
      <c r="E81" s="32">
        <v>0</v>
      </c>
      <c r="F81" s="32">
        <f>+'[3]2001'!D80</f>
        <v>3.2085E-3</v>
      </c>
      <c r="G81" s="27"/>
      <c r="H81" s="27"/>
      <c r="I81" s="27"/>
      <c r="J81" s="27"/>
      <c r="K81" s="32">
        <f>+'[3]2001'!F80</f>
        <v>0</v>
      </c>
      <c r="L81" s="32">
        <f>+'[3]2001'!G80</f>
        <v>0.02</v>
      </c>
      <c r="M81" s="32">
        <f>+'[3]2001'!H80</f>
        <v>0</v>
      </c>
      <c r="N81" s="32">
        <f>+'[3]2001'!I80</f>
        <v>0</v>
      </c>
      <c r="O81" s="31"/>
      <c r="P81" s="26">
        <f>+C81+F81*PCG!$C$4+G81*PCG!$C$5+H81+I81+J81</f>
        <v>8.0879000000000006E-2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+'[3]2001'!F81</f>
        <v>0</v>
      </c>
      <c r="L82" s="32">
        <f>+'[3]2001'!G81</f>
        <v>0</v>
      </c>
      <c r="M82" s="32">
        <f>+'[3]2001'!H81</f>
        <v>0</v>
      </c>
      <c r="N82" s="32">
        <f>+'[3]2001'!I81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0.62357375000000004</v>
      </c>
      <c r="D83" s="26">
        <f t="shared" ref="D83:N83" si="77">+D84+D85+D86+D87+D88+D89</f>
        <v>0.62357375000000004</v>
      </c>
      <c r="E83" s="26">
        <f t="shared" si="77"/>
        <v>0</v>
      </c>
      <c r="F83" s="26">
        <f t="shared" si="77"/>
        <v>9.5793999999999997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1.02</v>
      </c>
      <c r="L83" s="26">
        <f t="shared" si="77"/>
        <v>2.73</v>
      </c>
      <c r="M83" s="26">
        <f t="shared" si="77"/>
        <v>4.6199999999999992</v>
      </c>
      <c r="N83" s="26">
        <f t="shared" si="77"/>
        <v>0</v>
      </c>
      <c r="O83" s="31"/>
      <c r="P83" s="26">
        <f t="shared" ref="P83" si="78">+P84+P85+P86+P87+P88+P89</f>
        <v>240.10857375000001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+'[3]2001'!F83</f>
        <v>0</v>
      </c>
      <c r="L84" s="32">
        <f>+'[3]2001'!G83</f>
        <v>0</v>
      </c>
      <c r="M84" s="32">
        <f>+'[3]2001'!H83</f>
        <v>0</v>
      </c>
      <c r="N84" s="32">
        <f>+'[3]2001'!I83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0.61799999999999999</v>
      </c>
      <c r="D85" s="32">
        <f>+'[3]2001'!C84</f>
        <v>0.61799999999999999</v>
      </c>
      <c r="E85" s="32">
        <v>0</v>
      </c>
      <c r="F85" s="32">
        <f>+'[3]2001'!D84</f>
        <v>9.27</v>
      </c>
      <c r="G85" s="32">
        <f>+'[3]2001'!E84</f>
        <v>0</v>
      </c>
      <c r="H85" s="27"/>
      <c r="I85" s="27"/>
      <c r="J85" s="27"/>
      <c r="K85" s="32">
        <f>+'[3]2001'!F84</f>
        <v>0</v>
      </c>
      <c r="L85" s="32">
        <f>+'[3]2001'!G84</f>
        <v>0</v>
      </c>
      <c r="M85" s="32">
        <f>+'[3]2001'!H84</f>
        <v>0.06</v>
      </c>
      <c r="N85" s="32">
        <f>+'[3]2001'!I84</f>
        <v>0</v>
      </c>
      <c r="O85" s="31"/>
      <c r="P85" s="26">
        <f>+C85+F85*PCG!$C$4+G85*PCG!$C$5+H85+I85+J85</f>
        <v>232.36799999999999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5.5737499999999997E-3</v>
      </c>
      <c r="D86" s="32">
        <f>+'[3]2001'!C85</f>
        <v>5.5737499999999997E-3</v>
      </c>
      <c r="E86" s="32">
        <v>0</v>
      </c>
      <c r="F86" s="32">
        <f>+'[3]2001'!D85</f>
        <v>6.1425E-2</v>
      </c>
      <c r="G86" s="32">
        <f>+'[3]2001'!E85</f>
        <v>0</v>
      </c>
      <c r="H86" s="27"/>
      <c r="I86" s="27"/>
      <c r="J86" s="27"/>
      <c r="K86" s="32">
        <f>+'[3]2001'!F85</f>
        <v>0</v>
      </c>
      <c r="L86" s="32">
        <f>+'[3]2001'!G85</f>
        <v>0</v>
      </c>
      <c r="M86" s="32">
        <f>+'[3]2001'!H85</f>
        <v>2.2799999999999998</v>
      </c>
      <c r="N86" s="32">
        <f>+'[3]2001'!I85</f>
        <v>0</v>
      </c>
      <c r="O86" s="31"/>
      <c r="P86" s="26">
        <f>+C86+F86*PCG!$C$4+G86*PCG!$C$5+H86+I86+J86</f>
        <v>1.54119875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+'[3]2001'!C86</f>
        <v>0</v>
      </c>
      <c r="E87" s="32">
        <v>0</v>
      </c>
      <c r="F87" s="32">
        <f>+'[3]2001'!D86</f>
        <v>0.24797500000000003</v>
      </c>
      <c r="G87" s="27"/>
      <c r="H87" s="27"/>
      <c r="I87" s="27"/>
      <c r="J87" s="27"/>
      <c r="K87" s="32">
        <f>+'[3]2001'!F86</f>
        <v>1.02</v>
      </c>
      <c r="L87" s="32">
        <f>+'[3]2001'!G86</f>
        <v>2.73</v>
      </c>
      <c r="M87" s="32">
        <f>+'[3]2001'!H86</f>
        <v>2.2799999999999998</v>
      </c>
      <c r="N87" s="32">
        <f>+'[3]2001'!I86</f>
        <v>0</v>
      </c>
      <c r="O87" s="31"/>
      <c r="P87" s="26">
        <f>+C87+F87*PCG!$C$4+G87*PCG!$C$5+H87+I87+J87</f>
        <v>6.1993750000000007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+'[3]2001'!H87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1.1196473200000001</v>
      </c>
      <c r="D90" s="26">
        <f t="shared" ref="D90:N90" si="79">+D91+D92+D93</f>
        <v>1.1196473200000001</v>
      </c>
      <c r="E90" s="26">
        <f t="shared" si="79"/>
        <v>0</v>
      </c>
      <c r="F90" s="26">
        <f t="shared" si="79"/>
        <v>52.120917999999996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2.58</v>
      </c>
      <c r="L90" s="26">
        <f t="shared" si="79"/>
        <v>30.98</v>
      </c>
      <c r="M90" s="26">
        <f t="shared" si="79"/>
        <v>0.52</v>
      </c>
      <c r="N90" s="26">
        <f t="shared" si="79"/>
        <v>0</v>
      </c>
      <c r="O90" s="31"/>
      <c r="P90" s="26">
        <f t="shared" ref="P90" si="80">+P91+P92+P93</f>
        <v>1304.14259732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1.34264E-2</v>
      </c>
      <c r="D91" s="32">
        <f>+'[3]2001'!C90</f>
        <v>1.34264E-2</v>
      </c>
      <c r="E91" s="32">
        <v>0</v>
      </c>
      <c r="F91" s="32">
        <f>+'[3]2001'!D90</f>
        <v>1.0121439999999999</v>
      </c>
      <c r="G91" s="27"/>
      <c r="H91" s="27"/>
      <c r="I91" s="27"/>
      <c r="J91" s="27"/>
      <c r="K91" s="32">
        <f>+'[3]2001'!F90</f>
        <v>2.58</v>
      </c>
      <c r="L91" s="32">
        <f>+'[3]2001'!G90</f>
        <v>30.98</v>
      </c>
      <c r="M91" s="32">
        <f>+'[3]2001'!H90</f>
        <v>0.26</v>
      </c>
      <c r="N91" s="32">
        <f>+'[3]2001'!I90</f>
        <v>0</v>
      </c>
      <c r="O91" s="31"/>
      <c r="P91" s="26">
        <f>+C91+F91*PCG!$C$4+G91*PCG!$C$5+H91+I91+J91</f>
        <v>25.3170264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+'[3]2001'!F91</f>
        <v>0</v>
      </c>
      <c r="L92" s="32">
        <f>+'[3]2001'!G91</f>
        <v>0</v>
      </c>
      <c r="M92" s="32">
        <f>+'[3]2001'!H91</f>
        <v>0</v>
      </c>
      <c r="N92" s="32">
        <f>+'[3]2001'!I91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1.1062209200000002</v>
      </c>
      <c r="D93" s="26">
        <f t="shared" ref="D93:N93" si="81">+D94+D95+D96+D97+D98+D99</f>
        <v>1.1062209200000002</v>
      </c>
      <c r="E93" s="26">
        <f t="shared" si="81"/>
        <v>0</v>
      </c>
      <c r="F93" s="26">
        <f t="shared" si="81"/>
        <v>51.108773999999997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0.26</v>
      </c>
      <c r="N93" s="26">
        <f t="shared" si="81"/>
        <v>0</v>
      </c>
      <c r="O93" s="31"/>
      <c r="P93" s="26">
        <f t="shared" ref="P93" si="82">+P94+P95+P96+P97+P98+P99</f>
        <v>1278.82557092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+'[3]2001'!F93</f>
        <v>0</v>
      </c>
      <c r="L94" s="32">
        <f>+'[3]2001'!G93</f>
        <v>0</v>
      </c>
      <c r="M94" s="32">
        <f>+'[3]2001'!H93</f>
        <v>0</v>
      </c>
      <c r="N94" s="32">
        <f>+'[3]2001'!I93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0.25045400000000001</v>
      </c>
      <c r="D95" s="32">
        <f>+'[3]2001'!C94</f>
        <v>0.25045400000000001</v>
      </c>
      <c r="E95" s="32">
        <v>0</v>
      </c>
      <c r="F95" s="32">
        <f>+'[3]2001'!D94</f>
        <v>31.47458</v>
      </c>
      <c r="G95" s="27"/>
      <c r="H95" s="27"/>
      <c r="I95" s="27"/>
      <c r="J95" s="27"/>
      <c r="K95" s="32">
        <f>+'[3]2001'!F94</f>
        <v>0</v>
      </c>
      <c r="L95" s="32">
        <f>+'[3]2001'!G94</f>
        <v>0</v>
      </c>
      <c r="M95" s="32">
        <f>+'[3]2001'!H94</f>
        <v>0.26</v>
      </c>
      <c r="N95" s="32">
        <f>+'[3]2001'!I94</f>
        <v>0</v>
      </c>
      <c r="O95" s="31"/>
      <c r="P95" s="26">
        <f>+C95+F95*PCG!$C$4+G95*PCG!$C$5+H95+I95+J95</f>
        <v>787.11495400000001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0.14636000000000002</v>
      </c>
      <c r="D96" s="32">
        <f>+'[3]2001'!C95</f>
        <v>0.14636000000000002</v>
      </c>
      <c r="E96" s="32">
        <v>0</v>
      </c>
      <c r="F96" s="32">
        <f>+'[3]2001'!D95</f>
        <v>1.8295000000000001</v>
      </c>
      <c r="G96" s="27"/>
      <c r="H96" s="27"/>
      <c r="I96" s="27"/>
      <c r="J96" s="27"/>
      <c r="K96" s="32">
        <f>+'[3]2001'!F95</f>
        <v>0</v>
      </c>
      <c r="L96" s="32">
        <f>+'[3]2001'!G95</f>
        <v>0</v>
      </c>
      <c r="M96" s="32">
        <f>+'[3]2001'!H95</f>
        <v>0</v>
      </c>
      <c r="N96" s="32">
        <f>+'[3]2001'!I95</f>
        <v>0</v>
      </c>
      <c r="O96" s="31"/>
      <c r="P96" s="26">
        <f>+C96+F96*PCG!$C$4+G96*PCG!$C$5+H96+I96+J96</f>
        <v>45.883860000000006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1.0537919999999999E-2</v>
      </c>
      <c r="D97" s="32">
        <f>+'[3]2001'!C96</f>
        <v>1.0537919999999999E-2</v>
      </c>
      <c r="E97" s="32">
        <v>0</v>
      </c>
      <c r="F97" s="32">
        <f>+'[3]2001'!D96</f>
        <v>4.6322939999999999</v>
      </c>
      <c r="G97" s="27"/>
      <c r="H97" s="27"/>
      <c r="I97" s="27"/>
      <c r="J97" s="27"/>
      <c r="K97" s="32">
        <f>+'[3]2001'!F96</f>
        <v>0</v>
      </c>
      <c r="L97" s="32">
        <f>+'[3]2001'!G96</f>
        <v>0</v>
      </c>
      <c r="M97" s="32">
        <f>+'[3]2001'!H96</f>
        <v>0</v>
      </c>
      <c r="N97" s="32">
        <f>+'[3]2001'!I96</f>
        <v>0</v>
      </c>
      <c r="O97" s="31"/>
      <c r="P97" s="26">
        <f>+C97+F97*PCG!$C$4+G97*PCG!$C$5+H97+I97+J97</f>
        <v>115.81788792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0.69886900000000007</v>
      </c>
      <c r="D98" s="32">
        <f>+'[3]2001'!C97</f>
        <v>0.69886900000000007</v>
      </c>
      <c r="E98" s="32">
        <v>0</v>
      </c>
      <c r="F98" s="32">
        <f>+'[3]2001'!D97</f>
        <v>13.1724</v>
      </c>
      <c r="G98" s="27"/>
      <c r="H98" s="27"/>
      <c r="I98" s="27"/>
      <c r="J98" s="27"/>
      <c r="K98" s="32">
        <f>+'[3]2001'!F97</f>
        <v>0</v>
      </c>
      <c r="L98" s="32">
        <f>+'[3]2001'!G97</f>
        <v>0</v>
      </c>
      <c r="M98" s="32">
        <f>+'[3]2001'!H97</f>
        <v>0</v>
      </c>
      <c r="N98" s="32">
        <f>+'[3]2001'!I97</f>
        <v>0</v>
      </c>
      <c r="O98" s="31"/>
      <c r="P98" s="26">
        <f>+C98+F98*PCG!$C$4+G98*PCG!$C$5+H98+I98+J98</f>
        <v>330.008869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+'[3]2001'!F98</f>
        <v>0</v>
      </c>
      <c r="L99" s="32">
        <f>+'[3]2001'!G98</f>
        <v>0</v>
      </c>
      <c r="M99" s="32">
        <f>+'[3]2001'!H98</f>
        <v>0</v>
      </c>
      <c r="N99" s="32">
        <f>+'[3]2001'!I98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+'[3]2001'!F99</f>
        <v>0</v>
      </c>
      <c r="L100" s="32">
        <f>+'[3]2001'!G99</f>
        <v>0</v>
      </c>
      <c r="M100" s="32">
        <f>+'[3]2001'!H99</f>
        <v>0</v>
      </c>
      <c r="N100" s="32">
        <f>+'[3]2001'!I99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+'[3]2001'!C102</f>
        <v>0</v>
      </c>
      <c r="E103" s="32">
        <v>0</v>
      </c>
      <c r="F103" s="27"/>
      <c r="G103" s="27"/>
      <c r="H103" s="27"/>
      <c r="I103" s="27"/>
      <c r="J103" s="27"/>
      <c r="K103" s="32">
        <f>+'[3]2001'!F102</f>
        <v>0</v>
      </c>
      <c r="L103" s="32">
        <f>+'[3]2001'!G102</f>
        <v>0</v>
      </c>
      <c r="M103" s="32">
        <f>+'[3]2001'!H102</f>
        <v>0</v>
      </c>
      <c r="N103" s="32">
        <f>+'[3]2001'!I102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+'[3]2001'!C103</f>
        <v>0</v>
      </c>
      <c r="E104" s="32">
        <v>0</v>
      </c>
      <c r="F104" s="27"/>
      <c r="G104" s="27"/>
      <c r="H104" s="27"/>
      <c r="I104" s="27"/>
      <c r="J104" s="27"/>
      <c r="K104" s="32">
        <f>+'[3]2001'!F103</f>
        <v>0</v>
      </c>
      <c r="L104" s="32">
        <f>+'[3]2001'!G103</f>
        <v>0</v>
      </c>
      <c r="M104" s="32">
        <f>+'[3]2001'!H103</f>
        <v>0</v>
      </c>
      <c r="N104" s="32">
        <f>+'[3]2001'!I103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+'[3]2001'!C104</f>
        <v>0</v>
      </c>
      <c r="E105" s="32">
        <v>0</v>
      </c>
      <c r="F105" s="27"/>
      <c r="G105" s="27"/>
      <c r="H105" s="27"/>
      <c r="I105" s="27"/>
      <c r="J105" s="27"/>
      <c r="K105" s="32">
        <f>+'[3]2001'!F104</f>
        <v>0</v>
      </c>
      <c r="L105" s="32">
        <f>+'[3]2001'!G104</f>
        <v>0</v>
      </c>
      <c r="M105" s="32">
        <f>+'[3]2001'!H104</f>
        <v>0</v>
      </c>
      <c r="N105" s="32">
        <f>+'[3]2001'!I104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+'[3]2001'!C106</f>
        <v>0</v>
      </c>
      <c r="E107" s="32">
        <v>0</v>
      </c>
      <c r="F107" s="27"/>
      <c r="G107" s="27"/>
      <c r="H107" s="27"/>
      <c r="I107" s="27"/>
      <c r="J107" s="27"/>
      <c r="K107" s="32">
        <f>+'[3]2001'!F106</f>
        <v>0</v>
      </c>
      <c r="L107" s="32">
        <f>+'[3]2001'!G106</f>
        <v>0</v>
      </c>
      <c r="M107" s="32">
        <f>+'[3]2001'!H106</f>
        <v>0</v>
      </c>
      <c r="N107" s="32">
        <f>+'[3]2001'!I106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+'[3]2001'!C107</f>
        <v>0</v>
      </c>
      <c r="E108" s="32">
        <v>0</v>
      </c>
      <c r="F108" s="27"/>
      <c r="G108" s="27"/>
      <c r="H108" s="27"/>
      <c r="I108" s="27"/>
      <c r="J108" s="27"/>
      <c r="K108" s="32">
        <f>+'[3]2001'!F107</f>
        <v>0</v>
      </c>
      <c r="L108" s="32">
        <f>+'[3]2001'!G107</f>
        <v>0</v>
      </c>
      <c r="M108" s="32">
        <f>+'[3]2001'!H107</f>
        <v>0</v>
      </c>
      <c r="N108" s="32">
        <f>+'[3]2001'!I107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+'[3]2001'!C108</f>
        <v>0</v>
      </c>
      <c r="E109" s="32">
        <v>0</v>
      </c>
      <c r="F109" s="27"/>
      <c r="G109" s="27"/>
      <c r="H109" s="27"/>
      <c r="I109" s="27"/>
      <c r="J109" s="27"/>
      <c r="K109" s="32">
        <f>+'[3]2001'!F108</f>
        <v>0</v>
      </c>
      <c r="L109" s="32">
        <f>+'[3]2001'!G108</f>
        <v>0</v>
      </c>
      <c r="M109" s="32">
        <f>+'[3]2001'!H108</f>
        <v>0</v>
      </c>
      <c r="N109" s="32">
        <f>+'[3]2001'!I108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3296.3253680000007</v>
      </c>
      <c r="D112" s="26">
        <f>+D113+D114</f>
        <v>3296.3253680000007</v>
      </c>
      <c r="E112" s="26">
        <f t="shared" ref="E112:N112" si="95">+E113+E114</f>
        <v>0</v>
      </c>
      <c r="F112" s="26">
        <f t="shared" si="95"/>
        <v>0.21131806500000003</v>
      </c>
      <c r="G112" s="26">
        <f t="shared" si="95"/>
        <v>8.7573499999999999E-2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5.8133999705457375</v>
      </c>
      <c r="L112" s="26">
        <f t="shared" si="95"/>
        <v>58.586509848310548</v>
      </c>
      <c r="M112" s="26">
        <f t="shared" si="95"/>
        <v>2.1453599882182948</v>
      </c>
      <c r="N112" s="26">
        <f t="shared" si="95"/>
        <v>76.17</v>
      </c>
      <c r="O112" s="31"/>
      <c r="P112" s="26">
        <f>+P113+P114</f>
        <v>3327.7052226250003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1047.0810349999999</v>
      </c>
      <c r="D113" s="32">
        <f>+'[3]2001'!C115</f>
        <v>1047.0810349999999</v>
      </c>
      <c r="E113" s="32">
        <v>0</v>
      </c>
      <c r="F113" s="32">
        <f>+'[3]2001'!D115</f>
        <v>7.3222449999999998E-3</v>
      </c>
      <c r="G113" s="32">
        <f>+'[3]2001'!E115</f>
        <v>2.9288979999999999E-2</v>
      </c>
      <c r="H113" s="27"/>
      <c r="I113" s="27"/>
      <c r="J113" s="27"/>
      <c r="K113" s="12">
        <f>'[3]2001'!F115</f>
        <v>0.66339997054573685</v>
      </c>
      <c r="L113" s="12">
        <f>'[3]2001'!G115</f>
        <v>3.4165098483105454</v>
      </c>
      <c r="M113" s="12">
        <f>'[3]2001'!H115</f>
        <v>0.26535998821829476</v>
      </c>
      <c r="N113" s="12">
        <f>'[3]2001'!I115</f>
        <v>4.6100000000000003</v>
      </c>
      <c r="O113" s="31"/>
      <c r="P113" s="26">
        <f>+C113+F113*PCG!$C$4+G113*PCG!$C$5+H113+I113+J113</f>
        <v>1055.9922071649999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2249.2443330000006</v>
      </c>
      <c r="D114" s="32">
        <f>+'[3]2001'!C116</f>
        <v>2249.2443330000006</v>
      </c>
      <c r="E114" s="32">
        <v>0</v>
      </c>
      <c r="F114" s="32">
        <f>+'[3]2001'!D116</f>
        <v>0.20399582000000002</v>
      </c>
      <c r="G114" s="32">
        <f>+'[3]2001'!E116</f>
        <v>5.8284520000000006E-2</v>
      </c>
      <c r="H114" s="27"/>
      <c r="I114" s="27"/>
      <c r="J114" s="27"/>
      <c r="K114" s="12">
        <f>'[3]2001'!F116</f>
        <v>5.15</v>
      </c>
      <c r="L114" s="12">
        <f>'[3]2001'!G116</f>
        <v>55.17</v>
      </c>
      <c r="M114" s="12">
        <f>'[3]2001'!H116</f>
        <v>1.88</v>
      </c>
      <c r="N114" s="12">
        <f>'[3]2001'!I116</f>
        <v>71.56</v>
      </c>
      <c r="O114" s="31"/>
      <c r="P114" s="26">
        <f>+C114+F114*PCG!$C$4+G114*PCG!$C$5+H114+I114+J114</f>
        <v>2271.7130154600004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18915.923040000001</v>
      </c>
      <c r="D116" s="32">
        <f>+'[3]2001'!$C$119</f>
        <v>18915.923040000001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18915.923040000001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47222.808927518003</v>
      </c>
      <c r="D127" s="26">
        <f>+D128+D134+D138</f>
        <v>47222.808927518003</v>
      </c>
      <c r="E127" s="26">
        <f t="shared" ref="E127:N127" si="98">+E128+E134+E138</f>
        <v>0</v>
      </c>
      <c r="F127" s="26">
        <f t="shared" si="98"/>
        <v>105.08622294030373</v>
      </c>
      <c r="G127" s="26">
        <f t="shared" si="98"/>
        <v>1.8860987973631707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144.90453880907739</v>
      </c>
      <c r="L127" s="26">
        <f t="shared" si="98"/>
        <v>782.8285144513186</v>
      </c>
      <c r="M127" s="26">
        <f t="shared" si="98"/>
        <v>176.99379005486711</v>
      </c>
      <c r="N127" s="26">
        <f t="shared" si="98"/>
        <v>302.35000000000002</v>
      </c>
      <c r="O127" s="31"/>
      <c r="P127" s="26">
        <f t="shared" ref="P127" si="99">+P128+P134+P138</f>
        <v>50412.021942639818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47221.065039948</v>
      </c>
      <c r="D128" s="26">
        <f>+D129+D130+D131+D132+D133</f>
        <v>47221.065039948</v>
      </c>
      <c r="E128" s="26">
        <f t="shared" ref="E128:N128" si="102">+E129+E130+E131+E132+E133</f>
        <v>0</v>
      </c>
      <c r="F128" s="26">
        <f t="shared" si="102"/>
        <v>41.019136770303732</v>
      </c>
      <c r="G128" s="26">
        <f t="shared" si="102"/>
        <v>1.8860987973631707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141.3045388090774</v>
      </c>
      <c r="L128" s="26">
        <f t="shared" si="102"/>
        <v>749.09851445131858</v>
      </c>
      <c r="M128" s="26">
        <f t="shared" si="102"/>
        <v>171.45379005486711</v>
      </c>
      <c r="N128" s="26">
        <f t="shared" si="102"/>
        <v>302.35000000000002</v>
      </c>
      <c r="O128" s="31"/>
      <c r="P128" s="26">
        <f t="shared" ref="P128" si="103">+P129+P130+P131+P132+P133</f>
        <v>48808.600900819816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13039.883570000002</v>
      </c>
      <c r="D129" s="39">
        <f>+D7</f>
        <v>13039.883570000002</v>
      </c>
      <c r="E129" s="39">
        <f t="shared" ref="E129:G129" si="107">+E7</f>
        <v>0</v>
      </c>
      <c r="F129" s="39">
        <f t="shared" si="107"/>
        <v>0.23521955999999999</v>
      </c>
      <c r="G129" s="39">
        <f t="shared" si="107"/>
        <v>0.10876728099999999</v>
      </c>
      <c r="H129" s="27"/>
      <c r="I129" s="27"/>
      <c r="J129" s="27"/>
      <c r="K129" s="39">
        <f t="shared" ref="K129:N129" si="108">+K7</f>
        <v>28.13</v>
      </c>
      <c r="L129" s="39">
        <f t="shared" si="108"/>
        <v>13.08</v>
      </c>
      <c r="M129" s="39">
        <f t="shared" si="108"/>
        <v>0.38</v>
      </c>
      <c r="N129" s="39">
        <f t="shared" si="108"/>
        <v>67.23</v>
      </c>
      <c r="O129" s="31"/>
      <c r="P129" s="26">
        <f>+C129+F129*PCG!$C$4+G129*PCG!$C$5+H129+I129+J129</f>
        <v>13078.176708738001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13501.415752948</v>
      </c>
      <c r="D130" s="39">
        <f>+D16</f>
        <v>13501.415752948</v>
      </c>
      <c r="E130" s="39">
        <f t="shared" ref="E130:G130" si="109">+E16</f>
        <v>0</v>
      </c>
      <c r="F130" s="39">
        <f t="shared" si="109"/>
        <v>2.3133451599999999</v>
      </c>
      <c r="G130" s="39">
        <f t="shared" si="109"/>
        <v>0.33068264999999997</v>
      </c>
      <c r="H130" s="27"/>
      <c r="I130" s="27"/>
      <c r="J130" s="27"/>
      <c r="K130" s="39">
        <f t="shared" ref="K130:N130" si="110">+K16</f>
        <v>51.150000000000006</v>
      </c>
      <c r="L130" s="39">
        <f t="shared" si="110"/>
        <v>71.37</v>
      </c>
      <c r="M130" s="39">
        <f t="shared" si="110"/>
        <v>22.21</v>
      </c>
      <c r="N130" s="39">
        <f t="shared" si="110"/>
        <v>122.98</v>
      </c>
      <c r="O130" s="31"/>
      <c r="P130" s="26">
        <f>+C130+F130*PCG!$C$4+G130*PCG!$C$5+H130+I130+J130</f>
        <v>13657.792811648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16001.571516305014</v>
      </c>
      <c r="D131" s="39">
        <f>+D30</f>
        <v>16001.571516305014</v>
      </c>
      <c r="E131" s="39">
        <f t="shared" ref="E131:G131" si="111">+E30</f>
        <v>0</v>
      </c>
      <c r="F131" s="39">
        <f t="shared" si="111"/>
        <v>3.9212712668898329</v>
      </c>
      <c r="G131" s="39">
        <f t="shared" si="111"/>
        <v>0.97818024635833745</v>
      </c>
      <c r="H131" s="27"/>
      <c r="I131" s="27"/>
      <c r="J131" s="27"/>
      <c r="K131" s="39">
        <f t="shared" ref="K131:N131" si="112">+K30</f>
        <v>49.614538809077416</v>
      </c>
      <c r="L131" s="39">
        <f t="shared" si="112"/>
        <v>207.01851445131851</v>
      </c>
      <c r="M131" s="39">
        <f t="shared" si="112"/>
        <v>80.4837900548671</v>
      </c>
      <c r="N131" s="39">
        <f t="shared" si="112"/>
        <v>80.260000000000005</v>
      </c>
      <c r="O131" s="31"/>
      <c r="P131" s="26">
        <f>+C131+F131*PCG!$C$4+G131*PCG!$C$5+H131+I131+J131</f>
        <v>16391.101011392042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4678.1942006949821</v>
      </c>
      <c r="D132" s="39">
        <f>+D52</f>
        <v>4678.1942006949821</v>
      </c>
      <c r="E132" s="39">
        <f t="shared" ref="E132:G132" si="113">+E52</f>
        <v>0</v>
      </c>
      <c r="F132" s="39">
        <f t="shared" si="113"/>
        <v>34.549300783413898</v>
      </c>
      <c r="G132" s="39">
        <f t="shared" si="113"/>
        <v>0.46846862000483347</v>
      </c>
      <c r="H132" s="27"/>
      <c r="I132" s="27"/>
      <c r="J132" s="27"/>
      <c r="K132" s="39">
        <f t="shared" ref="K132:N132" si="114">+K52</f>
        <v>12.41</v>
      </c>
      <c r="L132" s="39">
        <f t="shared" si="114"/>
        <v>457.63</v>
      </c>
      <c r="M132" s="39">
        <f t="shared" si="114"/>
        <v>68.38000000000001</v>
      </c>
      <c r="N132" s="39">
        <f t="shared" si="114"/>
        <v>31.879999999999995</v>
      </c>
      <c r="O132" s="31"/>
      <c r="P132" s="26">
        <f>+C132+F132*PCG!$C$4+G132*PCG!$C$5+H132+I132+J132</f>
        <v>5681.5303690417695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1.7438875700000001</v>
      </c>
      <c r="D134" s="26">
        <f>+D135+D136+D137</f>
        <v>1.7438875700000001</v>
      </c>
      <c r="E134" s="26">
        <f t="shared" ref="E134:N134" si="117">+E135+E136+E137</f>
        <v>0</v>
      </c>
      <c r="F134" s="26">
        <f t="shared" si="117"/>
        <v>64.067086169999996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3.6</v>
      </c>
      <c r="L134" s="26">
        <f t="shared" si="117"/>
        <v>33.730000000000004</v>
      </c>
      <c r="M134" s="26">
        <f t="shared" si="117"/>
        <v>5.5399999999999991</v>
      </c>
      <c r="N134" s="26">
        <f t="shared" si="117"/>
        <v>0</v>
      </c>
      <c r="O134" s="31"/>
      <c r="P134" s="26">
        <f t="shared" ref="P134" si="118">+P135+P136+P137</f>
        <v>1603.42104182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2.3635596700000003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0.4</v>
      </c>
      <c r="N135" s="39">
        <f t="shared" si="122"/>
        <v>0</v>
      </c>
      <c r="O135" s="31"/>
      <c r="P135" s="26">
        <f>+C135+F135*PCG!$C$4+G135*PCG!$C$5+H135+I135+J135</f>
        <v>59.088991750000005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1.7438875700000001</v>
      </c>
      <c r="D136" s="39">
        <f>+D79</f>
        <v>1.7438875700000001</v>
      </c>
      <c r="E136" s="39">
        <f t="shared" ref="E136:G136" si="123">+E79</f>
        <v>0</v>
      </c>
      <c r="F136" s="39">
        <f t="shared" si="123"/>
        <v>61.703526499999995</v>
      </c>
      <c r="G136" s="39">
        <f t="shared" si="123"/>
        <v>0</v>
      </c>
      <c r="H136" s="27"/>
      <c r="I136" s="27"/>
      <c r="J136" s="27"/>
      <c r="K136" s="39">
        <f t="shared" ref="K136:N136" si="124">+K79</f>
        <v>3.6</v>
      </c>
      <c r="L136" s="39">
        <f t="shared" si="124"/>
        <v>33.730000000000004</v>
      </c>
      <c r="M136" s="39">
        <f t="shared" si="124"/>
        <v>5.1399999999999988</v>
      </c>
      <c r="N136" s="39">
        <f t="shared" si="124"/>
        <v>0</v>
      </c>
      <c r="O136" s="31"/>
      <c r="P136" s="26">
        <f>+C136+F136*PCG!$C$4+G136*PCG!$C$5+H136+I136+J136</f>
        <v>1544.3320500699999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3296.3253680000007</v>
      </c>
      <c r="D144" s="26">
        <f>+D145+D146</f>
        <v>3296.3253680000007</v>
      </c>
      <c r="E144" s="26"/>
      <c r="F144" s="26">
        <f t="shared" ref="F144:N144" si="135">+F145+F146</f>
        <v>0.21131806500000003</v>
      </c>
      <c r="G144" s="26">
        <f t="shared" si="135"/>
        <v>8.7573499999999999E-2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5.8133999705457375</v>
      </c>
      <c r="L144" s="26">
        <f t="shared" si="135"/>
        <v>58.586509848310548</v>
      </c>
      <c r="M144" s="26">
        <f t="shared" si="135"/>
        <v>2.1453599882182948</v>
      </c>
      <c r="N144" s="26">
        <f t="shared" si="135"/>
        <v>76.17</v>
      </c>
      <c r="O144" s="31"/>
      <c r="P144" s="26">
        <f t="shared" ref="P144" si="136">+P145+P146</f>
        <v>3327.7052226250003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1047.0810349999999</v>
      </c>
      <c r="D145" s="39">
        <f>+D113</f>
        <v>1047.0810349999999</v>
      </c>
      <c r="E145" s="39">
        <f t="shared" ref="E145:G145" si="139">+E113</f>
        <v>0</v>
      </c>
      <c r="F145" s="39">
        <f t="shared" si="139"/>
        <v>7.3222449999999998E-3</v>
      </c>
      <c r="G145" s="39">
        <f t="shared" si="139"/>
        <v>2.9288979999999999E-2</v>
      </c>
      <c r="H145" s="27"/>
      <c r="I145" s="27"/>
      <c r="J145" s="27"/>
      <c r="K145" s="39">
        <f t="shared" ref="K145:N145" si="140">+K113</f>
        <v>0.66339997054573685</v>
      </c>
      <c r="L145" s="39">
        <f t="shared" si="140"/>
        <v>3.4165098483105454</v>
      </c>
      <c r="M145" s="39">
        <f t="shared" si="140"/>
        <v>0.26535998821829476</v>
      </c>
      <c r="N145" s="39">
        <f t="shared" si="140"/>
        <v>4.6100000000000003</v>
      </c>
      <c r="O145" s="31"/>
      <c r="P145" s="26">
        <f>+C145+F145*PCG!$C$4+G145*PCG!$C$5+H145+I145+J145</f>
        <v>1055.9922071649999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2249.2443330000006</v>
      </c>
      <c r="D146" s="39">
        <f t="shared" ref="D146:G147" si="141">+D114</f>
        <v>2249.2443330000006</v>
      </c>
      <c r="E146" s="39">
        <f t="shared" si="141"/>
        <v>0</v>
      </c>
      <c r="F146" s="39">
        <f t="shared" si="141"/>
        <v>0.20399582000000002</v>
      </c>
      <c r="G146" s="39">
        <f t="shared" si="141"/>
        <v>5.8284520000000006E-2</v>
      </c>
      <c r="H146" s="27"/>
      <c r="I146" s="27"/>
      <c r="J146" s="27"/>
      <c r="K146" s="39">
        <f t="shared" ref="K146:N146" si="142">+K114</f>
        <v>5.15</v>
      </c>
      <c r="L146" s="39">
        <f t="shared" si="142"/>
        <v>55.17</v>
      </c>
      <c r="M146" s="39">
        <f t="shared" si="142"/>
        <v>1.88</v>
      </c>
      <c r="N146" s="39">
        <f t="shared" si="142"/>
        <v>71.56</v>
      </c>
      <c r="O146" s="31"/>
      <c r="P146" s="26">
        <f>+C146+F146*PCG!$C$4+G146*PCG!$C$5+H146+I146+J146</f>
        <v>2271.7130154600004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18915.923040000001</v>
      </c>
      <c r="D148" s="26">
        <f>+D116</f>
        <v>18915.923040000001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18915.923040000001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47222.808927518003</v>
      </c>
      <c r="D159" s="26">
        <f>+D160+D161+D162</f>
        <v>47222.808927518003</v>
      </c>
      <c r="E159" s="26">
        <f t="shared" ref="E159:N159" si="144">+E160+E161+E162</f>
        <v>0</v>
      </c>
      <c r="F159" s="26">
        <f t="shared" si="144"/>
        <v>105.08622294030373</v>
      </c>
      <c r="G159" s="26">
        <f t="shared" si="144"/>
        <v>1.8860987973631707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144.90453880907739</v>
      </c>
      <c r="L159" s="26">
        <f t="shared" si="144"/>
        <v>782.8285144513186</v>
      </c>
      <c r="M159" s="26">
        <f t="shared" si="144"/>
        <v>176.99379005486711</v>
      </c>
      <c r="N159" s="26">
        <f t="shared" si="144"/>
        <v>302.35000000000002</v>
      </c>
      <c r="O159" s="31"/>
      <c r="P159" s="26">
        <f t="shared" ref="P159" si="145">+P160+P161+P162</f>
        <v>50412.021942639818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47221.065039948</v>
      </c>
      <c r="D160" s="26">
        <f>+D6</f>
        <v>47221.065039948</v>
      </c>
      <c r="E160" s="26">
        <f t="shared" ref="E160:G160" si="148">+E6</f>
        <v>0</v>
      </c>
      <c r="F160" s="26">
        <f t="shared" si="148"/>
        <v>41.019136770303732</v>
      </c>
      <c r="G160" s="26">
        <f t="shared" si="148"/>
        <v>1.8860987973631707</v>
      </c>
      <c r="H160" s="27"/>
      <c r="I160" s="27"/>
      <c r="J160" s="27"/>
      <c r="K160" s="26">
        <f t="shared" ref="K160:N160" si="149">+K6</f>
        <v>141.3045388090774</v>
      </c>
      <c r="L160" s="26">
        <f t="shared" si="149"/>
        <v>749.09851445131858</v>
      </c>
      <c r="M160" s="26">
        <f t="shared" si="149"/>
        <v>171.45379005486711</v>
      </c>
      <c r="N160" s="26">
        <f t="shared" si="149"/>
        <v>302.35000000000002</v>
      </c>
      <c r="O160" s="31"/>
      <c r="P160" s="26">
        <f>+C160+F160*PCG!$C$4+G160*PCG!$C$5+H160+I160+J160</f>
        <v>48808.600900819816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1.7438875700000001</v>
      </c>
      <c r="D161" s="26">
        <f>+D66</f>
        <v>1.7438875700000001</v>
      </c>
      <c r="E161" s="26">
        <f t="shared" ref="E161:G161" si="150">+E66</f>
        <v>0</v>
      </c>
      <c r="F161" s="26">
        <f t="shared" si="150"/>
        <v>64.067086169999996</v>
      </c>
      <c r="G161" s="26">
        <f t="shared" si="150"/>
        <v>0</v>
      </c>
      <c r="H161" s="27"/>
      <c r="I161" s="27"/>
      <c r="J161" s="27"/>
      <c r="K161" s="26">
        <f t="shared" ref="K161:N161" si="151">+K66</f>
        <v>3.6</v>
      </c>
      <c r="L161" s="26">
        <f t="shared" si="151"/>
        <v>33.730000000000004</v>
      </c>
      <c r="M161" s="26">
        <f t="shared" si="151"/>
        <v>5.5399999999999991</v>
      </c>
      <c r="N161" s="26">
        <f t="shared" si="151"/>
        <v>0</v>
      </c>
      <c r="O161" s="31"/>
      <c r="P161" s="26">
        <f>+C161+F161*PCG!$C$4+G161*PCG!$C$5+H161+I161+J161</f>
        <v>1603.4210418199998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3296.3253680000007</v>
      </c>
      <c r="D165" s="26">
        <f>+D166+D167</f>
        <v>3296.3253680000007</v>
      </c>
      <c r="E165" s="26">
        <f t="shared" ref="E165:N165" si="154">+E166+E167</f>
        <v>0</v>
      </c>
      <c r="F165" s="26">
        <f t="shared" si="154"/>
        <v>0.21131806500000003</v>
      </c>
      <c r="G165" s="26">
        <f t="shared" si="154"/>
        <v>8.7573499999999999E-2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3327.7052226250003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1047.0810349999999</v>
      </c>
      <c r="D166" s="39">
        <f>+D113</f>
        <v>1047.0810349999999</v>
      </c>
      <c r="E166" s="39">
        <f t="shared" ref="E166:G166" si="158">+E113</f>
        <v>0</v>
      </c>
      <c r="F166" s="39">
        <f t="shared" si="158"/>
        <v>7.3222449999999998E-3</v>
      </c>
      <c r="G166" s="39">
        <f t="shared" si="158"/>
        <v>2.9288979999999999E-2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1055.9922071649999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2249.2443330000006</v>
      </c>
      <c r="D167" s="39">
        <f t="shared" ref="D167:G168" si="159">+D114</f>
        <v>2249.2443330000006</v>
      </c>
      <c r="E167" s="39">
        <f t="shared" si="159"/>
        <v>0</v>
      </c>
      <c r="F167" s="39">
        <f t="shared" si="159"/>
        <v>0.20399582000000002</v>
      </c>
      <c r="G167" s="39">
        <f t="shared" si="159"/>
        <v>5.8284520000000006E-2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2271.7130154600004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18915.923040000001</v>
      </c>
      <c r="D169" s="26">
        <f>+D148</f>
        <v>18915.923040000001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18915.923040000001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43" priority="2" operator="lessThan">
      <formula>0</formula>
    </cfRule>
  </conditionalFormatting>
  <conditionalFormatting sqref="P2">
    <cfRule type="cellIs" dxfId="42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E00-000000000000}"/>
  </dataValidation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169"/>
  <sheetViews>
    <sheetView showGridLines="0" zoomScale="85" zoomScaleNormal="85" workbookViewId="0">
      <selection activeCell="D13" sqref="D13: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47987.275492813991</v>
      </c>
      <c r="D4" s="26">
        <f t="shared" ref="D4:N4" si="1">+D6+D66+D101</f>
        <v>47987.275492813991</v>
      </c>
      <c r="E4" s="26">
        <f t="shared" si="1"/>
        <v>0</v>
      </c>
      <c r="F4" s="26">
        <f t="shared" si="1"/>
        <v>103.09012753428532</v>
      </c>
      <c r="G4" s="26">
        <f t="shared" si="1"/>
        <v>1.9550298218441076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148.49199801478068</v>
      </c>
      <c r="L4" s="26">
        <f t="shared" si="1"/>
        <v>781.98825451166181</v>
      </c>
      <c r="M4" s="26">
        <f t="shared" si="1"/>
        <v>182.30150058663216</v>
      </c>
      <c r="N4" s="26">
        <f t="shared" si="1"/>
        <v>357.74</v>
      </c>
      <c r="O4" s="31"/>
      <c r="P4" s="26">
        <f t="shared" ref="P4" si="2">+P6+P66+P101</f>
        <v>51147.127568080679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48884.429507833338</v>
      </c>
      <c r="D5" s="32">
        <f>+'[15]Table 1.5 - Reference Approach'!$S$76</f>
        <v>48884.429507833338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48884.429507833338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47985.632888423992</v>
      </c>
      <c r="D6" s="26">
        <f t="shared" ref="D6:N6" si="5">+D7+D16+D30+D52+D59</f>
        <v>47985.632888423992</v>
      </c>
      <c r="E6" s="26">
        <f t="shared" si="5"/>
        <v>0</v>
      </c>
      <c r="F6" s="26">
        <f t="shared" si="5"/>
        <v>41.258621444285311</v>
      </c>
      <c r="G6" s="26">
        <f t="shared" si="5"/>
        <v>1.9550298218441076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144.93199801478067</v>
      </c>
      <c r="L6" s="26">
        <f t="shared" si="5"/>
        <v>748.79825451166175</v>
      </c>
      <c r="M6" s="26">
        <f t="shared" si="5"/>
        <v>176.91150058663217</v>
      </c>
      <c r="N6" s="26">
        <f t="shared" si="5"/>
        <v>357.74</v>
      </c>
      <c r="O6" s="31"/>
      <c r="P6" s="26">
        <f t="shared" ref="P6" si="6">+P7+P16+P30+P52+P59</f>
        <v>49599.697311440679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14184.618802999998</v>
      </c>
      <c r="D7" s="26">
        <f t="shared" ref="D7:N7" si="9">+D8+D12+D13</f>
        <v>14184.618802999998</v>
      </c>
      <c r="E7" s="26">
        <f t="shared" si="9"/>
        <v>0</v>
      </c>
      <c r="F7" s="26">
        <f t="shared" si="9"/>
        <v>0.24240142000000001</v>
      </c>
      <c r="G7" s="26">
        <f t="shared" si="9"/>
        <v>0.12712772299999997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31.189999999999998</v>
      </c>
      <c r="L7" s="26">
        <f t="shared" si="9"/>
        <v>14.66</v>
      </c>
      <c r="M7" s="26">
        <f t="shared" si="9"/>
        <v>0.38</v>
      </c>
      <c r="N7" s="26">
        <f t="shared" si="9"/>
        <v>68.780000000000015</v>
      </c>
      <c r="O7" s="31"/>
      <c r="P7" s="26">
        <f t="shared" ref="P7" si="10">+P8+P12+P13</f>
        <v>14228.562899954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11418.135487</v>
      </c>
      <c r="D8" s="26">
        <f t="shared" ref="D8:G8" si="11">+D9+D10+D11</f>
        <v>11418.135487</v>
      </c>
      <c r="E8" s="26">
        <f t="shared" si="11"/>
        <v>0</v>
      </c>
      <c r="F8" s="26">
        <f t="shared" si="11"/>
        <v>0.1810541</v>
      </c>
      <c r="G8" s="26">
        <f t="shared" si="11"/>
        <v>0.11787443399999999</v>
      </c>
      <c r="H8" s="26"/>
      <c r="I8" s="26"/>
      <c r="J8" s="26"/>
      <c r="K8" s="26">
        <f t="shared" ref="K8:N8" si="12">+K9+K10+K11</f>
        <v>29.18</v>
      </c>
      <c r="L8" s="26">
        <f t="shared" si="12"/>
        <v>13.8</v>
      </c>
      <c r="M8" s="26">
        <f t="shared" si="12"/>
        <v>0.3</v>
      </c>
      <c r="N8" s="26">
        <f t="shared" si="12"/>
        <v>44.49</v>
      </c>
      <c r="O8" s="31"/>
      <c r="P8" s="26">
        <f t="shared" ref="P8" si="13">+P9+P10+P11</f>
        <v>11457.788420831999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11418.135487</v>
      </c>
      <c r="D9" s="32">
        <f>+'[3]2002'!C8</f>
        <v>11418.135487</v>
      </c>
      <c r="E9" s="32">
        <v>0</v>
      </c>
      <c r="F9" s="32">
        <f>+'[3]2002'!D8</f>
        <v>0.1810541</v>
      </c>
      <c r="G9" s="32">
        <f>+'[3]2002'!E8</f>
        <v>0.11787443399999999</v>
      </c>
      <c r="H9" s="27"/>
      <c r="I9" s="27"/>
      <c r="J9" s="27"/>
      <c r="K9" s="32">
        <f>+'[3]2002'!F8</f>
        <v>29.18</v>
      </c>
      <c r="L9" s="32">
        <f>+'[3]2002'!G8</f>
        <v>13.8</v>
      </c>
      <c r="M9" s="32">
        <f>+'[3]2002'!H8</f>
        <v>0.3</v>
      </c>
      <c r="N9" s="32">
        <f>+'[3]2002'!I8</f>
        <v>44.49</v>
      </c>
      <c r="O9" s="31"/>
      <c r="P9" s="26">
        <f>+C9+F9*PCG!$C$4+G9*PCG!$C$5+H9+I9+J9</f>
        <v>11457.788420831999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+'[3]2002'!F9</f>
        <v>0</v>
      </c>
      <c r="L10" s="32">
        <f>+'[3]2002'!G9</f>
        <v>0</v>
      </c>
      <c r="M10" s="32">
        <f>+'[3]2002'!H9</f>
        <v>0</v>
      </c>
      <c r="N10" s="32">
        <f>+'[3]2002'!I9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+'[3]2002'!F10</f>
        <v>0</v>
      </c>
      <c r="L11" s="32">
        <f>+'[3]2002'!G10</f>
        <v>0</v>
      </c>
      <c r="M11" s="32">
        <f>+'[3]2002'!H10</f>
        <v>0</v>
      </c>
      <c r="N11" s="32">
        <f>+'[3]2002'!I10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2374.0002649999997</v>
      </c>
      <c r="D12" s="32">
        <f>+'[3]2002'!C11</f>
        <v>2374.0002649999997</v>
      </c>
      <c r="E12" s="32">
        <v>0</v>
      </c>
      <c r="F12" s="32">
        <f>+'[3]2002'!D11</f>
        <v>5.9534429999999999E-2</v>
      </c>
      <c r="G12" s="32">
        <f>+'[3]2002'!E11</f>
        <v>9.0683940000000005E-3</v>
      </c>
      <c r="H12" s="27"/>
      <c r="I12" s="27"/>
      <c r="J12" s="27"/>
      <c r="K12" s="32">
        <f>+'[3]2002'!F11</f>
        <v>2.0099999999999998</v>
      </c>
      <c r="L12" s="32">
        <f>+'[3]2002'!G11</f>
        <v>0.86</v>
      </c>
      <c r="M12" s="32">
        <f>+'[3]2002'!H11</f>
        <v>0.08</v>
      </c>
      <c r="N12" s="32">
        <f>+'[3]2002'!I11</f>
        <v>23.78</v>
      </c>
      <c r="O12" s="31"/>
      <c r="P12" s="26">
        <f>+C12+F12*PCG!$C$4+G12*PCG!$C$5+H12+I12+J12</f>
        <v>2378.1910071619996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392.48305100000005</v>
      </c>
      <c r="D13" s="26">
        <f t="shared" ref="D13:N13" si="14">+D14+D15</f>
        <v>392.48305100000005</v>
      </c>
      <c r="E13" s="26">
        <f t="shared" si="14"/>
        <v>0</v>
      </c>
      <c r="F13" s="26">
        <f t="shared" si="14"/>
        <v>1.8128899999999999E-3</v>
      </c>
      <c r="G13" s="26">
        <f t="shared" si="14"/>
        <v>1.84895E-4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0.51</v>
      </c>
      <c r="O13" s="31"/>
      <c r="P13" s="26">
        <f t="shared" ref="P13" si="15">+P14+P15</f>
        <v>392.58347196000005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392.48305100000005</v>
      </c>
      <c r="D14" s="32">
        <f>+'[3]2002'!C13</f>
        <v>392.48305100000005</v>
      </c>
      <c r="E14" s="32">
        <v>0</v>
      </c>
      <c r="F14" s="32">
        <f>+'[3]2002'!D13</f>
        <v>1.8128899999999999E-3</v>
      </c>
      <c r="G14" s="32">
        <f>+'[3]2002'!E13</f>
        <v>1.84895E-4</v>
      </c>
      <c r="H14" s="27"/>
      <c r="I14" s="27"/>
      <c r="J14" s="27"/>
      <c r="K14" s="32">
        <f>+'[3]2002'!F13</f>
        <v>0</v>
      </c>
      <c r="L14" s="32">
        <f>+'[3]2002'!G13</f>
        <v>0</v>
      </c>
      <c r="M14" s="32">
        <f>+'[3]2002'!H13</f>
        <v>0</v>
      </c>
      <c r="N14" s="32">
        <f>+'[3]2002'!I13</f>
        <v>0.51</v>
      </c>
      <c r="O14" s="31"/>
      <c r="P14" s="26">
        <f>+C14+F14*PCG!$C$4+G14*PCG!$C$5+H14+I14+J14</f>
        <v>392.58347196000005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+'[3]2002'!C14</f>
        <v>0</v>
      </c>
      <c r="E15" s="32">
        <v>0</v>
      </c>
      <c r="F15" s="32">
        <f>+'[3]2002'!D14</f>
        <v>0</v>
      </c>
      <c r="G15" s="32">
        <f>+'[3]2002'!E14</f>
        <v>0</v>
      </c>
      <c r="H15" s="27"/>
      <c r="I15" s="27"/>
      <c r="J15" s="27"/>
      <c r="K15" s="32">
        <f>+'[3]2002'!F14</f>
        <v>0</v>
      </c>
      <c r="L15" s="32">
        <f>+'[3]2002'!G14</f>
        <v>0</v>
      </c>
      <c r="M15" s="32">
        <f>+'[3]2002'!H14</f>
        <v>0</v>
      </c>
      <c r="N15" s="32">
        <f>+'[3]2002'!I14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12641.504441424</v>
      </c>
      <c r="D16" s="26">
        <f t="shared" ref="D16:N16" si="16">+D17+D18+D19+D20+D21+D22+D23+D24+D25+D26+D27+D28+D29</f>
        <v>12641.504441424</v>
      </c>
      <c r="E16" s="26">
        <f t="shared" si="16"/>
        <v>0</v>
      </c>
      <c r="F16" s="26">
        <f t="shared" si="16"/>
        <v>2.30733312</v>
      </c>
      <c r="G16" s="26">
        <f t="shared" si="16"/>
        <v>0.32738864599999995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49.57</v>
      </c>
      <c r="L16" s="26">
        <f t="shared" si="16"/>
        <v>66.77</v>
      </c>
      <c r="M16" s="26">
        <f t="shared" si="16"/>
        <v>22.41</v>
      </c>
      <c r="N16" s="26">
        <f t="shared" si="16"/>
        <v>108.9</v>
      </c>
      <c r="O16" s="31"/>
      <c r="P16" s="26">
        <f t="shared" ref="P16" si="17">+P17+P18+P19+P20+P21+P22+P23+P24+P25+P26+P27+P28+P29</f>
        <v>12796.749585931999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1909.498341</v>
      </c>
      <c r="D17" s="32">
        <f>+'[3]2002'!C16</f>
        <v>1909.498341</v>
      </c>
      <c r="E17" s="32">
        <v>0</v>
      </c>
      <c r="F17" s="32">
        <f>+'[3]2002'!D16</f>
        <v>9.4286339999999996E-2</v>
      </c>
      <c r="G17" s="32">
        <f>+'[3]2002'!E16</f>
        <v>1.3929222999999998E-2</v>
      </c>
      <c r="H17" s="27"/>
      <c r="I17" s="27"/>
      <c r="J17" s="27"/>
      <c r="K17" s="32">
        <f>+'[3]2002'!F16</f>
        <v>3.73</v>
      </c>
      <c r="L17" s="32">
        <f>+'[3]2002'!G16</f>
        <v>8.11</v>
      </c>
      <c r="M17" s="32">
        <f>+'[3]2002'!H16</f>
        <v>0.88</v>
      </c>
      <c r="N17" s="32">
        <f>+'[3]2002'!I16</f>
        <v>5.53</v>
      </c>
      <c r="O17" s="31"/>
      <c r="P17" s="26">
        <f>+C17+F17*PCG!$C$4+G17*PCG!$C$5+H17+I17+J17</f>
        <v>1916.006407954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+'[3]2002'!F17</f>
        <v>0</v>
      </c>
      <c r="L18" s="32">
        <f>+'[3]2002'!G17</f>
        <v>0</v>
      </c>
      <c r="M18" s="32">
        <f>+'[3]2002'!H17</f>
        <v>0</v>
      </c>
      <c r="N18" s="32">
        <f>+'[3]2002'!I17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414.582244</v>
      </c>
      <c r="D19" s="34">
        <f>+'[3]2002'!C18</f>
        <v>414.582244</v>
      </c>
      <c r="E19" s="34">
        <v>0</v>
      </c>
      <c r="F19" s="34">
        <f>+'[3]2002'!D18</f>
        <v>7.4236099999999998E-3</v>
      </c>
      <c r="G19" s="34">
        <f>+'[3]2002'!E18</f>
        <v>7.4930899999999998E-4</v>
      </c>
      <c r="H19" s="27"/>
      <c r="I19" s="27"/>
      <c r="J19" s="27"/>
      <c r="K19" s="32">
        <f>+'[3]2002'!F18</f>
        <v>0.57999999999999996</v>
      </c>
      <c r="L19" s="32">
        <f>+'[3]2002'!G18</f>
        <v>0.22</v>
      </c>
      <c r="M19" s="32">
        <f>+'[3]2002'!H18</f>
        <v>0.17</v>
      </c>
      <c r="N19" s="32">
        <f>+'[3]2002'!I18</f>
        <v>2.16</v>
      </c>
      <c r="O19" s="31"/>
      <c r="P19" s="26">
        <f>+C19+F19*PCG!$C$4+G19*PCG!$C$5+H19+I19+J19</f>
        <v>414.99112833200002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736.21042499999999</v>
      </c>
      <c r="D20" s="34">
        <f>+'[3]2002'!C19</f>
        <v>736.21042499999999</v>
      </c>
      <c r="E20" s="34">
        <v>0</v>
      </c>
      <c r="F20" s="34">
        <f>+'[3]2002'!D19</f>
        <v>1.2740505299999998</v>
      </c>
      <c r="G20" s="34">
        <f>+'[3]2002'!E19</f>
        <v>0.17113318699999996</v>
      </c>
      <c r="H20" s="27"/>
      <c r="I20" s="27"/>
      <c r="J20" s="27"/>
      <c r="K20" s="32">
        <f>+'[3]2002'!F19</f>
        <v>4.71</v>
      </c>
      <c r="L20" s="32">
        <f>+'[3]2002'!G19</f>
        <v>24.04</v>
      </c>
      <c r="M20" s="32">
        <f>+'[3]2002'!H19</f>
        <v>12.6</v>
      </c>
      <c r="N20" s="32">
        <f>+'[3]2002'!I19</f>
        <v>18.52</v>
      </c>
      <c r="O20" s="31"/>
      <c r="P20" s="26">
        <f>+C20+F20*PCG!$C$4+G20*PCG!$C$5+H20+I20+J20</f>
        <v>819.05937797599995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496.420208</v>
      </c>
      <c r="D21" s="34">
        <f>+'[3]2002'!C20</f>
        <v>496.420208</v>
      </c>
      <c r="E21" s="34">
        <v>0</v>
      </c>
      <c r="F21" s="34">
        <f>+'[3]2002'!D20</f>
        <v>5.0514549999999998E-2</v>
      </c>
      <c r="G21" s="34">
        <f>+'[3]2002'!E20</f>
        <v>7.6261050000000002E-3</v>
      </c>
      <c r="H21" s="27"/>
      <c r="I21" s="27"/>
      <c r="J21" s="27"/>
      <c r="K21" s="32">
        <f>+'[3]2002'!F20</f>
        <v>0.88</v>
      </c>
      <c r="L21" s="32">
        <f>+'[3]2002'!G20</f>
        <v>4.62</v>
      </c>
      <c r="M21" s="32">
        <f>+'[3]2002'!H20</f>
        <v>0.44</v>
      </c>
      <c r="N21" s="32">
        <f>+'[3]2002'!I20</f>
        <v>2.2799999999999998</v>
      </c>
      <c r="O21" s="31"/>
      <c r="P21" s="26">
        <f>+C21+F21*PCG!$C$4+G21*PCG!$C$5+H21+I21+J21</f>
        <v>499.95565104000002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616.07464900000002</v>
      </c>
      <c r="D22" s="34">
        <f>+'[3]2002'!C21</f>
        <v>616.07464900000002</v>
      </c>
      <c r="E22" s="34">
        <v>0</v>
      </c>
      <c r="F22" s="34">
        <f>+'[3]2002'!D21</f>
        <v>5.5397720000000004E-2</v>
      </c>
      <c r="G22" s="34">
        <f>+'[3]2002'!E21</f>
        <v>8.3345709999999972E-3</v>
      </c>
      <c r="H22" s="27"/>
      <c r="I22" s="27"/>
      <c r="J22" s="27"/>
      <c r="K22" s="32">
        <f>+'[3]2002'!F21</f>
        <v>1.25</v>
      </c>
      <c r="L22" s="32">
        <f>+'[3]2002'!G21</f>
        <v>4.9400000000000004</v>
      </c>
      <c r="M22" s="32">
        <f>+'[3]2002'!H21</f>
        <v>0.51</v>
      </c>
      <c r="N22" s="32">
        <f>+'[3]2002'!I21</f>
        <v>2.42</v>
      </c>
      <c r="O22" s="31"/>
      <c r="P22" s="26">
        <f>+C22+F22*PCG!$C$4+G22*PCG!$C$5+H22+I22+J22</f>
        <v>619.94329415800007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+'[3]2002'!F22</f>
        <v>0</v>
      </c>
      <c r="L23" s="32">
        <f>+'[3]2002'!G22</f>
        <v>0</v>
      </c>
      <c r="M23" s="32">
        <f>+'[3]2002'!H22</f>
        <v>0</v>
      </c>
      <c r="N23" s="32">
        <f>+'[3]2002'!I22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+'[3]2002'!F23</f>
        <v>0</v>
      </c>
      <c r="L24" s="32">
        <f>+'[3]2002'!G23</f>
        <v>0</v>
      </c>
      <c r="M24" s="32">
        <f>+'[3]2002'!H23</f>
        <v>0</v>
      </c>
      <c r="N24" s="32">
        <f>+'[3]2002'!I23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4589.6644749999996</v>
      </c>
      <c r="D25" s="34">
        <f>+'[3]2002'!C24</f>
        <v>4589.6644749999996</v>
      </c>
      <c r="E25" s="34">
        <v>0</v>
      </c>
      <c r="F25" s="34">
        <f>+'[3]2002'!D24</f>
        <v>0.19454688000000006</v>
      </c>
      <c r="G25" s="34">
        <f>+'[3]2002'!E24</f>
        <v>3.6748997000000005E-2</v>
      </c>
      <c r="H25" s="27"/>
      <c r="I25" s="27"/>
      <c r="J25" s="27"/>
      <c r="K25" s="32">
        <f>+'[3]2002'!F24</f>
        <v>22.07</v>
      </c>
      <c r="L25" s="32">
        <f>+'[3]2002'!G24</f>
        <v>5.92</v>
      </c>
      <c r="M25" s="32">
        <f>+'[3]2002'!H24</f>
        <v>1.42</v>
      </c>
      <c r="N25" s="32">
        <f>+'[3]2002'!I24</f>
        <v>52.73</v>
      </c>
      <c r="O25" s="31"/>
      <c r="P25" s="26">
        <f>+C25+F25*PCG!$C$4+G25*PCG!$C$5+H25+I25+J25</f>
        <v>4605.4793481059996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+'[3]2002'!F25</f>
        <v>0</v>
      </c>
      <c r="L26" s="32">
        <f>+'[3]2002'!G25</f>
        <v>0</v>
      </c>
      <c r="M26" s="32">
        <f>+'[3]2002'!H25</f>
        <v>0</v>
      </c>
      <c r="N26" s="32">
        <f>+'[3]2002'!I25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+'[3]2002'!F26</f>
        <v>0</v>
      </c>
      <c r="L27" s="32">
        <f>+'[3]2002'!G26</f>
        <v>0</v>
      </c>
      <c r="M27" s="32">
        <f>+'[3]2002'!H26</f>
        <v>0</v>
      </c>
      <c r="N27" s="32">
        <f>+'[3]2002'!I26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+'[3]2002'!F27</f>
        <v>0</v>
      </c>
      <c r="L28" s="32">
        <f>+'[3]2002'!G27</f>
        <v>0</v>
      </c>
      <c r="M28" s="32">
        <f>+'[3]2002'!H27</f>
        <v>0</v>
      </c>
      <c r="N28" s="32">
        <f>+'[3]2002'!I27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3879.054099424</v>
      </c>
      <c r="D29" s="32">
        <f>+'[3]2002'!C28</f>
        <v>3879.054099424</v>
      </c>
      <c r="E29" s="32">
        <v>0</v>
      </c>
      <c r="F29" s="32">
        <f>+'[3]2002'!D28</f>
        <v>0.63111348999999994</v>
      </c>
      <c r="G29" s="32">
        <f>+'[3]2002'!E28</f>
        <v>8.8867254000000007E-2</v>
      </c>
      <c r="H29" s="27"/>
      <c r="I29" s="27"/>
      <c r="J29" s="27"/>
      <c r="K29" s="32">
        <f>+'[3]2002'!F28</f>
        <v>16.350000000000001</v>
      </c>
      <c r="L29" s="32">
        <f>+'[3]2002'!G28</f>
        <v>18.920000000000002</v>
      </c>
      <c r="M29" s="32">
        <f>+'[3]2002'!H28</f>
        <v>6.39</v>
      </c>
      <c r="N29" s="32">
        <f>+'[3]2002'!I28</f>
        <v>25.26</v>
      </c>
      <c r="O29" s="31"/>
      <c r="P29" s="26">
        <f>+C29+F29*PCG!$C$4+G29*PCG!$C$5+H29+I29+J29</f>
        <v>3921.3143783660003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16523.614043523768</v>
      </c>
      <c r="D30" s="26">
        <f t="shared" ref="D30:N30" si="20">+D31+D34+D45+D46+D49</f>
        <v>16523.614043523768</v>
      </c>
      <c r="E30" s="26">
        <f t="shared" si="20"/>
        <v>0</v>
      </c>
      <c r="F30" s="26">
        <f t="shared" si="20"/>
        <v>3.9754834751252517</v>
      </c>
      <c r="G30" s="26">
        <f t="shared" si="20"/>
        <v>1.0288477810945045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51.291998014780688</v>
      </c>
      <c r="L30" s="26">
        <f t="shared" si="20"/>
        <v>207.20825451166169</v>
      </c>
      <c r="M30" s="26">
        <f t="shared" si="20"/>
        <v>85.311500586632178</v>
      </c>
      <c r="N30" s="26">
        <f t="shared" si="20"/>
        <v>147.16000000000003</v>
      </c>
      <c r="O30" s="31"/>
      <c r="P30" s="26">
        <f t="shared" ref="P30" si="21">+P31+P34+P45+P46+P49</f>
        <v>16929.597769168064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758.11619399999995</v>
      </c>
      <c r="D31" s="26">
        <f t="shared" ref="D31:N31" si="24">+D33</f>
        <v>758.11619399999995</v>
      </c>
      <c r="E31" s="26">
        <f t="shared" si="24"/>
        <v>0</v>
      </c>
      <c r="F31" s="26">
        <f t="shared" si="24"/>
        <v>5.3049300000000002E-3</v>
      </c>
      <c r="G31" s="26">
        <f t="shared" si="24"/>
        <v>2.1219720000000001E-2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2.44</v>
      </c>
      <c r="L31" s="26">
        <f t="shared" si="24"/>
        <v>6.35</v>
      </c>
      <c r="M31" s="26">
        <f t="shared" si="24"/>
        <v>0.28000000000000003</v>
      </c>
      <c r="N31" s="26">
        <f t="shared" si="24"/>
        <v>4.46</v>
      </c>
      <c r="O31" s="31"/>
      <c r="P31" s="26">
        <f t="shared" ref="P31" si="25">+P33</f>
        <v>764.57229381000002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758.11619399999995</v>
      </c>
      <c r="D33" s="32">
        <f>+'[3]2002'!C32</f>
        <v>758.11619399999995</v>
      </c>
      <c r="E33" s="32">
        <v>0</v>
      </c>
      <c r="F33" s="32">
        <f>+'[3]2002'!D32</f>
        <v>5.3049300000000002E-3</v>
      </c>
      <c r="G33" s="32">
        <f>+'[3]2002'!E32</f>
        <v>2.1219720000000001E-2</v>
      </c>
      <c r="H33" s="27"/>
      <c r="I33" s="27"/>
      <c r="J33" s="27"/>
      <c r="K33" s="32">
        <f>+'[3]2002'!F32</f>
        <v>2.44</v>
      </c>
      <c r="L33" s="32">
        <f>+'[3]2002'!G32</f>
        <v>6.35</v>
      </c>
      <c r="M33" s="32">
        <f>+'[3]2002'!H32</f>
        <v>0.28000000000000003</v>
      </c>
      <c r="N33" s="32">
        <f>+'[3]2002'!I32</f>
        <v>4.46</v>
      </c>
      <c r="O33" s="31"/>
      <c r="P33" s="26">
        <f>+C33+F33*PCG!$C$4+G33*PCG!$C$5+H33+I33+J33</f>
        <v>764.57229381000002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14220.986647944621</v>
      </c>
      <c r="D34" s="26">
        <f t="shared" ref="D34:G34" si="26">+D35+D38+D41+D42+D43+D44</f>
        <v>14220.986647944621</v>
      </c>
      <c r="E34" s="26">
        <f t="shared" si="26"/>
        <v>0</v>
      </c>
      <c r="F34" s="26">
        <f t="shared" si="26"/>
        <v>3.0497775298568532</v>
      </c>
      <c r="G34" s="26">
        <f t="shared" si="26"/>
        <v>0.91106507803246917</v>
      </c>
      <c r="H34" s="26"/>
      <c r="I34" s="26"/>
      <c r="J34" s="26"/>
      <c r="K34" s="26">
        <f t="shared" ref="K34:N34" si="27">+K35+K38+K41+K42+K43+K44</f>
        <v>25.451998014780688</v>
      </c>
      <c r="L34" s="26">
        <f t="shared" si="27"/>
        <v>198.5482545116617</v>
      </c>
      <c r="M34" s="26">
        <f t="shared" si="27"/>
        <v>84.141500586632176</v>
      </c>
      <c r="N34" s="26">
        <f t="shared" si="27"/>
        <v>69.740000000000009</v>
      </c>
      <c r="O34" s="31"/>
      <c r="P34" s="26">
        <f t="shared" ref="P34" si="28">+P35+P38+P41+P42+P43+P44</f>
        <v>14568.728479444719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4205.3265110889433</v>
      </c>
      <c r="D35" s="26">
        <f t="shared" ref="D35:G35" si="29">+D36+D37</f>
        <v>4205.3265110889433</v>
      </c>
      <c r="E35" s="26">
        <f t="shared" si="29"/>
        <v>0</v>
      </c>
      <c r="F35" s="26">
        <f t="shared" si="29"/>
        <v>1.3527631499131278</v>
      </c>
      <c r="G35" s="26">
        <f t="shared" si="29"/>
        <v>0.33350882853355779</v>
      </c>
      <c r="H35" s="26"/>
      <c r="I35" s="26"/>
      <c r="J35" s="26"/>
      <c r="K35" s="26">
        <f t="shared" ref="K35:N35" si="30">+K36+K37</f>
        <v>22.401998014780688</v>
      </c>
      <c r="L35" s="26">
        <f t="shared" si="30"/>
        <v>186.40825451166171</v>
      </c>
      <c r="M35" s="26">
        <f t="shared" si="30"/>
        <v>30.961500586632177</v>
      </c>
      <c r="N35" s="26">
        <f t="shared" si="30"/>
        <v>45.07</v>
      </c>
      <c r="O35" s="31"/>
      <c r="P35" s="26">
        <f t="shared" ref="P35" si="31">+P36+P37</f>
        <v>4338.531220739771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2018.8895215789364</v>
      </c>
      <c r="D36" s="32">
        <f>+'[3]2002'!C35</f>
        <v>2018.8895215789364</v>
      </c>
      <c r="E36" s="32">
        <v>0</v>
      </c>
      <c r="F36" s="32">
        <f>+'[3]2002'!D35</f>
        <v>0.69698405063977587</v>
      </c>
      <c r="G36" s="32">
        <f>+'[3]2002'!E35</f>
        <v>0.22667415049236228</v>
      </c>
      <c r="H36" s="27"/>
      <c r="I36" s="27"/>
      <c r="J36" s="27"/>
      <c r="K36" s="32">
        <f>+'[3]2002'!F35</f>
        <v>22.401998014780688</v>
      </c>
      <c r="L36" s="32">
        <f>+'[3]2002'!G35</f>
        <v>186.40825451166171</v>
      </c>
      <c r="M36" s="32">
        <f>+'[3]2002'!H35</f>
        <v>30.961500586632177</v>
      </c>
      <c r="N36" s="32">
        <f>+'[3]2002'!I35</f>
        <v>45.07</v>
      </c>
      <c r="O36" s="31"/>
      <c r="P36" s="26">
        <f>+C36+F36*PCG!$C$4+G36*PCG!$C$5+H36+I36+J36</f>
        <v>2103.8630196916547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2186.4369895100067</v>
      </c>
      <c r="D37" s="32">
        <f>+'[3]2002'!C36</f>
        <v>2186.4369895100067</v>
      </c>
      <c r="E37" s="32">
        <v>0</v>
      </c>
      <c r="F37" s="32">
        <f>+'[3]2002'!D36</f>
        <v>0.65577909927335198</v>
      </c>
      <c r="G37" s="32">
        <f>+'[3]2002'!E36</f>
        <v>0.10683467804119548</v>
      </c>
      <c r="H37" s="27"/>
      <c r="I37" s="27"/>
      <c r="J37" s="27"/>
      <c r="K37" s="32">
        <f>+'[3]2002'!F36</f>
        <v>0</v>
      </c>
      <c r="L37" s="32">
        <f>+'[3]2002'!G36</f>
        <v>0</v>
      </c>
      <c r="M37" s="32">
        <f>+'[3]2002'!H36</f>
        <v>0</v>
      </c>
      <c r="N37" s="32">
        <f>+'[3]2002'!I36</f>
        <v>0</v>
      </c>
      <c r="O37" s="31"/>
      <c r="P37" s="26">
        <f>+C37+F37*PCG!$C$4+G37*PCG!$C$5+H37+I37+J37</f>
        <v>2234.6682010481168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3273.7143767776993</v>
      </c>
      <c r="D38" s="26">
        <f t="shared" ref="D38:G38" si="32">+D39+D40</f>
        <v>3273.7143767776993</v>
      </c>
      <c r="E38" s="26">
        <f t="shared" si="32"/>
        <v>0</v>
      </c>
      <c r="F38" s="26">
        <f t="shared" si="32"/>
        <v>0.92484609896154635</v>
      </c>
      <c r="G38" s="26">
        <f t="shared" si="32"/>
        <v>0.22856007746733226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3364.946432337003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1525.2745939263079</v>
      </c>
      <c r="D39" s="32">
        <f>+'[3]2002'!C38</f>
        <v>1525.2745939263079</v>
      </c>
      <c r="E39" s="32">
        <v>0</v>
      </c>
      <c r="F39" s="32">
        <f>+'[3]2002'!D38</f>
        <v>0.38942048425379622</v>
      </c>
      <c r="G39" s="32">
        <f>+'[3]2002'!E38</f>
        <v>0.1432949029936805</v>
      </c>
      <c r="H39" s="27"/>
      <c r="I39" s="27"/>
      <c r="J39" s="27"/>
      <c r="K39" s="32">
        <f>+'[3]2002'!F38</f>
        <v>0</v>
      </c>
      <c r="L39" s="32">
        <f>+'[3]2002'!G38</f>
        <v>0</v>
      </c>
      <c r="M39" s="32">
        <f>+'[3]2002'!H38</f>
        <v>0</v>
      </c>
      <c r="N39" s="32">
        <f>+'[3]2002'!I38</f>
        <v>0</v>
      </c>
      <c r="O39" s="31"/>
      <c r="P39" s="26">
        <f>+C39+F39*PCG!$C$4+G39*PCG!$C$5+H39+I39+J39</f>
        <v>1577.7119871247696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1748.4397828513913</v>
      </c>
      <c r="D40" s="32">
        <f>+'[3]2002'!C39</f>
        <v>1748.4397828513913</v>
      </c>
      <c r="E40" s="32">
        <v>0</v>
      </c>
      <c r="F40" s="32">
        <f>+'[3]2002'!D39</f>
        <v>0.53542561470775019</v>
      </c>
      <c r="G40" s="32">
        <f>+'[3]2002'!E39</f>
        <v>8.5265174473651756E-2</v>
      </c>
      <c r="H40" s="27"/>
      <c r="I40" s="27"/>
      <c r="J40" s="27"/>
      <c r="K40" s="32">
        <f>+'[3]2002'!F39</f>
        <v>0</v>
      </c>
      <c r="L40" s="32">
        <f>+'[3]2002'!G39</f>
        <v>0</v>
      </c>
      <c r="M40" s="32">
        <f>+'[3]2002'!H39</f>
        <v>0</v>
      </c>
      <c r="N40" s="32">
        <f>+'[3]2002'!I39</f>
        <v>0</v>
      </c>
      <c r="O40" s="31"/>
      <c r="P40" s="26">
        <f>+C40+F40*PCG!$C$4+G40*PCG!$C$5+H40+I40+J40</f>
        <v>1787.2344452122331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6724.486134174891</v>
      </c>
      <c r="D41" s="32">
        <f>+'[3]2002'!C40</f>
        <v>6724.486134174891</v>
      </c>
      <c r="E41" s="32">
        <v>0</v>
      </c>
      <c r="F41" s="32">
        <f>+'[3]2002'!D40</f>
        <v>0.77121091581172685</v>
      </c>
      <c r="G41" s="32">
        <f>+'[3]2002'!E40</f>
        <v>0.34756032636545109</v>
      </c>
      <c r="H41" s="27"/>
      <c r="I41" s="27"/>
      <c r="J41" s="27"/>
      <c r="K41" s="32">
        <f>+'[3]2002'!F40</f>
        <v>3.05</v>
      </c>
      <c r="L41" s="32">
        <f>+'[3]2002'!G40</f>
        <v>12.14</v>
      </c>
      <c r="M41" s="32">
        <f>+'[3]2002'!H40</f>
        <v>53.18</v>
      </c>
      <c r="N41" s="32">
        <f>+'[3]2002'!I40</f>
        <v>24.67</v>
      </c>
      <c r="O41" s="31"/>
      <c r="P41" s="26">
        <f>+C41+F41*PCG!$C$4+G41*PCG!$C$5+H41+I41+J41</f>
        <v>6847.3393843270887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17.459625903087733</v>
      </c>
      <c r="D42" s="32">
        <f>+'[3]2002'!C41</f>
        <v>17.459625903087733</v>
      </c>
      <c r="E42" s="32">
        <v>0</v>
      </c>
      <c r="F42" s="32">
        <f>+'[3]2002'!D41</f>
        <v>9.5736517045224862E-4</v>
      </c>
      <c r="G42" s="32">
        <f>+'[3]2002'!E41</f>
        <v>1.4358456661279319E-3</v>
      </c>
      <c r="H42" s="27"/>
      <c r="I42" s="27"/>
      <c r="J42" s="27"/>
      <c r="K42" s="32">
        <f>+'[3]2002'!F41</f>
        <v>0</v>
      </c>
      <c r="L42" s="32">
        <f>+'[3]2002'!G41</f>
        <v>0</v>
      </c>
      <c r="M42" s="32">
        <f>+'[3]2002'!H41</f>
        <v>0</v>
      </c>
      <c r="N42" s="32">
        <f>+'[3]2002'!I41</f>
        <v>0</v>
      </c>
      <c r="O42" s="31"/>
      <c r="P42" s="26">
        <f>+C42+F42*PCG!$C$4+G42*PCG!$C$5+H42+I42+J42</f>
        <v>17.911442040855164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+'[3]2002'!C43</f>
        <v>0</v>
      </c>
      <c r="E44" s="32">
        <v>0</v>
      </c>
      <c r="F44" s="27"/>
      <c r="G44" s="27"/>
      <c r="H44" s="27"/>
      <c r="I44" s="27"/>
      <c r="J44" s="27"/>
      <c r="K44" s="32">
        <f>+'[3]2002'!F43</f>
        <v>0</v>
      </c>
      <c r="L44" s="32">
        <f>+'[3]2002'!G43</f>
        <v>0</v>
      </c>
      <c r="M44" s="32">
        <f>+'[3]2002'!H43</f>
        <v>0</v>
      </c>
      <c r="N44" s="32">
        <f>+'[3]2002'!I43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59.240727</v>
      </c>
      <c r="D45" s="32">
        <f>+'[3]2002'!C44</f>
        <v>59.240727</v>
      </c>
      <c r="E45" s="32">
        <v>0</v>
      </c>
      <c r="F45" s="32">
        <f>+'[3]2002'!D44</f>
        <v>3.3178005000000003E-3</v>
      </c>
      <c r="G45" s="32">
        <f>+'[3]2002'!E44</f>
        <v>2.2864842E-2</v>
      </c>
      <c r="H45" s="27"/>
      <c r="I45" s="27"/>
      <c r="J45" s="27"/>
      <c r="K45" s="32">
        <f>+'[3]2002'!F44</f>
        <v>0.97</v>
      </c>
      <c r="L45" s="32">
        <f>+'[3]2002'!G44</f>
        <v>0.2</v>
      </c>
      <c r="M45" s="32">
        <f>+'[3]2002'!H44</f>
        <v>0.09</v>
      </c>
      <c r="N45" s="32">
        <f>+'[3]2002'!I44</f>
        <v>59.38</v>
      </c>
      <c r="O45" s="31"/>
      <c r="P45" s="26">
        <f>+C45+F45*PCG!$C$4+G45*PCG!$C$5+H45+I45+J45</f>
        <v>66.137394928500001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917.56979999999999</v>
      </c>
      <c r="D46" s="26">
        <f t="shared" ref="D46:N46" si="35">+D48</f>
        <v>917.56979999999999</v>
      </c>
      <c r="E46" s="26">
        <f t="shared" si="35"/>
        <v>0</v>
      </c>
      <c r="F46" s="26">
        <f t="shared" si="35"/>
        <v>8.6176160000000002E-2</v>
      </c>
      <c r="G46" s="26">
        <f t="shared" si="35"/>
        <v>2.4621759999999999E-2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22.43</v>
      </c>
      <c r="L46" s="26">
        <f t="shared" si="35"/>
        <v>2.11</v>
      </c>
      <c r="M46" s="26">
        <f t="shared" si="35"/>
        <v>0.8</v>
      </c>
      <c r="N46" s="26">
        <f t="shared" si="35"/>
        <v>13.58</v>
      </c>
      <c r="O46" s="31"/>
      <c r="P46" s="26">
        <f t="shared" ref="P46" si="36">+P48</f>
        <v>927.06148847999998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917.56979999999999</v>
      </c>
      <c r="D48" s="32">
        <f>+'[3]2002'!C47</f>
        <v>917.56979999999999</v>
      </c>
      <c r="E48" s="32">
        <v>0</v>
      </c>
      <c r="F48" s="32">
        <f>+'[3]2002'!D47</f>
        <v>8.6176160000000002E-2</v>
      </c>
      <c r="G48" s="32">
        <f>+'[3]2002'!E47</f>
        <v>2.4621759999999999E-2</v>
      </c>
      <c r="H48" s="27"/>
      <c r="I48" s="27"/>
      <c r="J48" s="27"/>
      <c r="K48" s="32">
        <f>+'[3]2002'!F47</f>
        <v>22.43</v>
      </c>
      <c r="L48" s="32">
        <f>+'[3]2002'!G47</f>
        <v>2.11</v>
      </c>
      <c r="M48" s="32">
        <f>+'[3]2002'!H47</f>
        <v>0.8</v>
      </c>
      <c r="N48" s="32">
        <f>+'[3]2002'!I47</f>
        <v>13.58</v>
      </c>
      <c r="O48" s="31"/>
      <c r="P48" s="26">
        <f>+C48+F48*PCG!$C$4+G48*PCG!$C$5+H48+I48+J48</f>
        <v>927.06148847999998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567.70067457914638</v>
      </c>
      <c r="D49" s="26">
        <f t="shared" ref="D49:N49" si="37">+D50+D51</f>
        <v>567.70067457914638</v>
      </c>
      <c r="E49" s="26">
        <f t="shared" si="37"/>
        <v>0</v>
      </c>
      <c r="F49" s="26">
        <f t="shared" si="37"/>
        <v>0.83090705476839843</v>
      </c>
      <c r="G49" s="26">
        <f t="shared" si="37"/>
        <v>4.9076381062035067E-2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603.09811250484279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+'[3]2002'!F49</f>
        <v>0</v>
      </c>
      <c r="L50" s="32">
        <f>+'[3]2002'!G49</f>
        <v>0</v>
      </c>
      <c r="M50" s="32">
        <f>+'[3]2002'!H49</f>
        <v>0</v>
      </c>
      <c r="N50" s="32">
        <f>+'[3]2002'!I49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567.70067457914638</v>
      </c>
      <c r="D51" s="32">
        <f>+'[3]2002'!C50</f>
        <v>567.70067457914638</v>
      </c>
      <c r="E51" s="32">
        <v>0</v>
      </c>
      <c r="F51" s="32">
        <f>+'[3]2002'!D50</f>
        <v>0.83090705476839843</v>
      </c>
      <c r="G51" s="32">
        <f>+'[3]2002'!E50</f>
        <v>4.9076381062035067E-2</v>
      </c>
      <c r="H51" s="27"/>
      <c r="I51" s="27"/>
      <c r="J51" s="27"/>
      <c r="K51" s="32">
        <f>+'[3]2002'!F50</f>
        <v>0</v>
      </c>
      <c r="L51" s="32">
        <f>+'[3]2002'!G50</f>
        <v>0</v>
      </c>
      <c r="M51" s="32">
        <f>+'[3]2002'!H50</f>
        <v>0</v>
      </c>
      <c r="N51" s="32">
        <f>+'[3]2002'!I50</f>
        <v>0</v>
      </c>
      <c r="O51" s="31"/>
      <c r="P51" s="26">
        <f>+C51+F51*PCG!$C$4+G51*PCG!$C$5+H51+I51+J51</f>
        <v>603.09811250484279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4635.8956004762331</v>
      </c>
      <c r="D52" s="26">
        <f t="shared" ref="D52:N52" si="39">+D53+D54+D55</f>
        <v>4635.8956004762331</v>
      </c>
      <c r="E52" s="26">
        <f t="shared" si="39"/>
        <v>0</v>
      </c>
      <c r="F52" s="26">
        <f t="shared" si="39"/>
        <v>34.733403429160056</v>
      </c>
      <c r="G52" s="26">
        <f t="shared" si="39"/>
        <v>0.47166567174960317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12.879999999999999</v>
      </c>
      <c r="L52" s="26">
        <f t="shared" si="39"/>
        <v>460.16</v>
      </c>
      <c r="M52" s="26">
        <f t="shared" si="39"/>
        <v>68.81</v>
      </c>
      <c r="N52" s="26">
        <f t="shared" si="39"/>
        <v>32.9</v>
      </c>
      <c r="O52" s="31"/>
      <c r="P52" s="26">
        <f t="shared" ref="P52" si="40">+P53+P54+P55</f>
        <v>5644.7870563866172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620.63653299999999</v>
      </c>
      <c r="D53" s="32">
        <f>+'[3]2002'!C52</f>
        <v>620.63653299999999</v>
      </c>
      <c r="E53" s="32">
        <v>0</v>
      </c>
      <c r="F53" s="32">
        <f>+'[3]2002'!D52</f>
        <v>5.7139450000000001E-2</v>
      </c>
      <c r="G53" s="32">
        <f>+'[3]2002'!E52</f>
        <v>1.9987430000000003E-3</v>
      </c>
      <c r="H53" s="27"/>
      <c r="I53" s="27"/>
      <c r="J53" s="27"/>
      <c r="K53" s="32">
        <f>+'[3]2002'!F52</f>
        <v>2.2400000000000002</v>
      </c>
      <c r="L53" s="32">
        <f>+'[3]2002'!G52</f>
        <v>0.95</v>
      </c>
      <c r="M53" s="32">
        <f>+'[3]2002'!H52</f>
        <v>0.23</v>
      </c>
      <c r="N53" s="32">
        <f>+'[3]2002'!I52</f>
        <v>3.26</v>
      </c>
      <c r="O53" s="31"/>
      <c r="P53" s="26">
        <f>+C53+F53*PCG!$C$4+G53*PCG!$C$5+H53+I53+J53</f>
        <v>622.66064466399996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3374.4593190000005</v>
      </c>
      <c r="D54" s="32">
        <f>+'[3]2002'!C53</f>
        <v>3374.4593190000005</v>
      </c>
      <c r="E54" s="32">
        <v>0</v>
      </c>
      <c r="F54" s="32">
        <f>+'[3]2002'!D53</f>
        <v>34.470194450000001</v>
      </c>
      <c r="G54" s="32">
        <f>+'[3]2002'!E53</f>
        <v>0.46468376099999997</v>
      </c>
      <c r="H54" s="27"/>
      <c r="I54" s="27"/>
      <c r="J54" s="27"/>
      <c r="K54" s="32">
        <f>+'[3]2002'!F53</f>
        <v>8.4499999999999993</v>
      </c>
      <c r="L54" s="32">
        <f>+'[3]2002'!G53</f>
        <v>458.16</v>
      </c>
      <c r="M54" s="32">
        <f>+'[3]2002'!H53</f>
        <v>68.38</v>
      </c>
      <c r="N54" s="32">
        <f>+'[3]2002'!I53</f>
        <v>16.32</v>
      </c>
      <c r="O54" s="31"/>
      <c r="P54" s="26">
        <f>+C54+F54*PCG!$C$4+G54*PCG!$C$5+H54+I54+J54</f>
        <v>4374.6899410280012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640.79974847623305</v>
      </c>
      <c r="D55" s="26">
        <f t="shared" ref="D55:N55" si="43">+D56+D57+D58</f>
        <v>640.79974847623305</v>
      </c>
      <c r="E55" s="26">
        <f t="shared" si="43"/>
        <v>0</v>
      </c>
      <c r="F55" s="26">
        <f t="shared" si="43"/>
        <v>0.20606952916005278</v>
      </c>
      <c r="G55" s="26">
        <f t="shared" si="43"/>
        <v>4.9831677496031661E-3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2.19</v>
      </c>
      <c r="L55" s="26">
        <f t="shared" si="43"/>
        <v>1.05</v>
      </c>
      <c r="M55" s="26">
        <f t="shared" si="43"/>
        <v>0.2</v>
      </c>
      <c r="N55" s="26">
        <f t="shared" si="43"/>
        <v>13.32</v>
      </c>
      <c r="O55" s="31"/>
      <c r="P55" s="26">
        <f t="shared" ref="P55" si="44">+P56+P57+P58</f>
        <v>647.4364706946161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+'[3]2002'!F55</f>
        <v>0</v>
      </c>
      <c r="L56" s="32">
        <f>+'[3]2002'!G55</f>
        <v>0</v>
      </c>
      <c r="M56" s="32">
        <f>+'[3]2002'!H55</f>
        <v>0</v>
      </c>
      <c r="N56" s="32">
        <f>+'[3]2002'!I55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31.010523476233068</v>
      </c>
      <c r="D57" s="34">
        <f>+'[3]2002'!C56</f>
        <v>31.010523476233068</v>
      </c>
      <c r="E57" s="34">
        <v>0</v>
      </c>
      <c r="F57" s="34">
        <f>+'[3]2002'!D56</f>
        <v>4.2618791600527598E-3</v>
      </c>
      <c r="G57" s="34">
        <f>+'[3]2002'!E56</f>
        <v>2.5571274960316563E-4</v>
      </c>
      <c r="H57" s="27"/>
      <c r="I57" s="27"/>
      <c r="J57" s="27"/>
      <c r="K57" s="32">
        <f>+'[3]2002'!F56</f>
        <v>0</v>
      </c>
      <c r="L57" s="32">
        <f>+'[3]2002'!G56</f>
        <v>0</v>
      </c>
      <c r="M57" s="32">
        <f>+'[3]2002'!H56</f>
        <v>0</v>
      </c>
      <c r="N57" s="32">
        <f>+'[3]2002'!I56</f>
        <v>0</v>
      </c>
      <c r="O57" s="31"/>
      <c r="P57" s="26">
        <f>+C57+F57*PCG!$C$4+G57*PCG!$C$5+H57+I57+J57</f>
        <v>31.193272854616129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609.78922499999999</v>
      </c>
      <c r="D58" s="34">
        <f>+'[3]2002'!C57</f>
        <v>609.78922499999999</v>
      </c>
      <c r="E58" s="34">
        <v>0</v>
      </c>
      <c r="F58" s="34">
        <f>+'[3]2002'!D57</f>
        <v>0.20180765000000001</v>
      </c>
      <c r="G58" s="34">
        <f>+'[3]2002'!E57</f>
        <v>4.7274550000000002E-3</v>
      </c>
      <c r="H58" s="27"/>
      <c r="I58" s="27"/>
      <c r="J58" s="27"/>
      <c r="K58" s="32">
        <f>+'[3]2002'!F57</f>
        <v>2.19</v>
      </c>
      <c r="L58" s="32">
        <f>+'[3]2002'!G57</f>
        <v>1.05</v>
      </c>
      <c r="M58" s="32">
        <f>+'[3]2002'!H57</f>
        <v>0.2</v>
      </c>
      <c r="N58" s="32">
        <f>+'[3]2002'!I57</f>
        <v>13.32</v>
      </c>
      <c r="O58" s="31"/>
      <c r="P58" s="26">
        <f>+C58+F58*PCG!$C$4+G58*PCG!$C$5+H58+I58+J58</f>
        <v>616.24319783999999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+'[3]2002'!F59</f>
        <v>0</v>
      </c>
      <c r="L60" s="32">
        <f>+'[3]2002'!G59</f>
        <v>0</v>
      </c>
      <c r="M60" s="32">
        <f>+'[3]2002'!H59</f>
        <v>0</v>
      </c>
      <c r="N60" s="32">
        <f>+'[3]2002'!I59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+'[3]2002'!F61</f>
        <v>0</v>
      </c>
      <c r="L62" s="32">
        <f>+'[3]2002'!G61</f>
        <v>0</v>
      </c>
      <c r="M62" s="32">
        <f>+'[3]2002'!H61</f>
        <v>0</v>
      </c>
      <c r="N62" s="32">
        <f>+'[3]2002'!I61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+'[3]2002'!F62</f>
        <v>0</v>
      </c>
      <c r="L63" s="32">
        <f>+'[3]2002'!G62</f>
        <v>0</v>
      </c>
      <c r="M63" s="32">
        <f>+'[3]2002'!H62</f>
        <v>0</v>
      </c>
      <c r="N63" s="32">
        <f>+'[3]2002'!I62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+'[3]2002'!F63</f>
        <v>0</v>
      </c>
      <c r="L64" s="32">
        <f>+'[3]2002'!G63</f>
        <v>0</v>
      </c>
      <c r="M64" s="32">
        <f>+'[3]2002'!H63</f>
        <v>0</v>
      </c>
      <c r="N64" s="32">
        <f>+'[3]2002'!I63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1.64260439</v>
      </c>
      <c r="D66" s="26">
        <f t="shared" ref="D66:N66" si="51">+D67+D79+D100</f>
        <v>1.64260439</v>
      </c>
      <c r="E66" s="26">
        <f t="shared" si="51"/>
        <v>0</v>
      </c>
      <c r="F66" s="26">
        <f t="shared" si="51"/>
        <v>61.831506090000005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3.56</v>
      </c>
      <c r="L66" s="26">
        <f t="shared" si="51"/>
        <v>33.19</v>
      </c>
      <c r="M66" s="26">
        <f t="shared" si="51"/>
        <v>5.39</v>
      </c>
      <c r="N66" s="26">
        <f t="shared" si="51"/>
        <v>0</v>
      </c>
      <c r="O66" s="31"/>
      <c r="P66" s="26">
        <f t="shared" ref="P66" si="52">+P67+P79+P100</f>
        <v>1547.4302566399999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2.0649178900000003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0.32</v>
      </c>
      <c r="N67" s="26">
        <f t="shared" si="55"/>
        <v>0</v>
      </c>
      <c r="O67" s="31"/>
      <c r="P67" s="26">
        <f t="shared" si="55"/>
        <v>51.62294725000001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2.0649178900000003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0.32</v>
      </c>
      <c r="N68" s="26">
        <f t="shared" si="65"/>
        <v>0</v>
      </c>
      <c r="O68" s="31"/>
      <c r="P68" s="26">
        <f t="shared" ref="P68" si="66">+P69+P74</f>
        <v>51.62294725000001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1.7847259000000002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</v>
      </c>
      <c r="N69" s="26">
        <f t="shared" si="67"/>
        <v>0</v>
      </c>
      <c r="O69" s="31"/>
      <c r="P69" s="26">
        <f t="shared" ref="P69" si="68">+P70+P71+P72+P73</f>
        <v>44.618147500000006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+'[3]2002'!C69</f>
        <v>0</v>
      </c>
      <c r="E70" s="32">
        <v>0</v>
      </c>
      <c r="F70" s="32">
        <f>+'[3]2002'!D69</f>
        <v>1.5670764000000001</v>
      </c>
      <c r="G70" s="27"/>
      <c r="H70" s="27"/>
      <c r="I70" s="27"/>
      <c r="J70" s="27"/>
      <c r="K70" s="27"/>
      <c r="L70" s="27"/>
      <c r="M70" s="32">
        <f>+'[3]2002'!H69</f>
        <v>0.1</v>
      </c>
      <c r="N70" s="27"/>
      <c r="O70" s="31"/>
      <c r="P70" s="26">
        <f>+C70+F70*PCG!$C$4+G70*PCG!$C$5+H70+I70+J70</f>
        <v>39.176910000000007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+'[3]2002'!C70</f>
        <v>0</v>
      </c>
      <c r="E71" s="32">
        <v>0</v>
      </c>
      <c r="F71" s="32">
        <f>+'[3]2002'!D70</f>
        <v>0.21764950000000002</v>
      </c>
      <c r="G71" s="27"/>
      <c r="H71" s="27"/>
      <c r="I71" s="27"/>
      <c r="J71" s="27"/>
      <c r="K71" s="27"/>
      <c r="L71" s="27"/>
      <c r="M71" s="32">
        <f>+'[3]2002'!H70</f>
        <v>0.1</v>
      </c>
      <c r="N71" s="27"/>
      <c r="O71" s="31"/>
      <c r="P71" s="26">
        <f>+C71+F71*PCG!$C$4+G71*PCG!$C$5+H71+I71+J71</f>
        <v>5.4412375000000006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+'[3]2002'!H71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+'[3]2002'!C72</f>
        <v>0</v>
      </c>
      <c r="E73" s="32">
        <v>0</v>
      </c>
      <c r="F73" s="32">
        <f>+'[3]2002'!D72</f>
        <v>0</v>
      </c>
      <c r="G73" s="27"/>
      <c r="H73" s="27"/>
      <c r="I73" s="27"/>
      <c r="J73" s="27"/>
      <c r="K73" s="27"/>
      <c r="L73" s="27"/>
      <c r="M73" s="32">
        <f>+'[3]2002'!H72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0.28019199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0.12</v>
      </c>
      <c r="N74" s="26">
        <f t="shared" si="69"/>
        <v>0</v>
      </c>
      <c r="O74" s="31"/>
      <c r="P74" s="26">
        <f t="shared" ref="P74" si="70">+P75+P76</f>
        <v>7.0047997500000001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+'[3]2002'!C74</f>
        <v>0</v>
      </c>
      <c r="E75" s="32">
        <v>0</v>
      </c>
      <c r="F75" s="32">
        <f>+'[3]2002'!D74</f>
        <v>0.25863876000000002</v>
      </c>
      <c r="G75" s="27"/>
      <c r="H75" s="27"/>
      <c r="I75" s="27"/>
      <c r="J75" s="27"/>
      <c r="K75" s="27"/>
      <c r="L75" s="27"/>
      <c r="M75" s="32">
        <f>+'[3]2002'!H74</f>
        <v>0.06</v>
      </c>
      <c r="N75" s="27"/>
      <c r="O75" s="31"/>
      <c r="P75" s="26">
        <f>+C75+F75*PCG!$C$4+G75*PCG!$C$5+H75+I75+J75</f>
        <v>6.4659690000000003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+'[3]2002'!C75</f>
        <v>0</v>
      </c>
      <c r="E76" s="32">
        <v>0</v>
      </c>
      <c r="F76" s="32">
        <f>+'[3]2002'!D75</f>
        <v>2.1553230000000003E-2</v>
      </c>
      <c r="G76" s="27"/>
      <c r="H76" s="27"/>
      <c r="I76" s="27"/>
      <c r="J76" s="27"/>
      <c r="K76" s="27"/>
      <c r="L76" s="27"/>
      <c r="M76" s="32">
        <f>+'[3]2002'!H75</f>
        <v>0.06</v>
      </c>
      <c r="N76" s="27"/>
      <c r="O76" s="31"/>
      <c r="P76" s="26">
        <f>+C76+F76*PCG!$C$4+G76*PCG!$C$5+H76+I76+J76</f>
        <v>0.53883075000000002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+'[3]2002'!F76</f>
        <v>0</v>
      </c>
      <c r="L77" s="32">
        <f>+'[3]2002'!G76</f>
        <v>0</v>
      </c>
      <c r="M77" s="32">
        <f>+'[3]2002'!H76</f>
        <v>0</v>
      </c>
      <c r="N77" s="32">
        <f>+'[3]2002'!I76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+'[3]2002'!F77</f>
        <v>0</v>
      </c>
      <c r="L78" s="32">
        <f>+'[3]2002'!G77</f>
        <v>0</v>
      </c>
      <c r="M78" s="32">
        <f>+'[3]2002'!H77</f>
        <v>0</v>
      </c>
      <c r="N78" s="32">
        <f>+'[3]2002'!I77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1.64260439</v>
      </c>
      <c r="D79" s="26">
        <f t="shared" ref="D79:N79" si="71">+D80+D90</f>
        <v>1.64260439</v>
      </c>
      <c r="E79" s="26">
        <f t="shared" si="71"/>
        <v>0</v>
      </c>
      <c r="F79" s="26">
        <f t="shared" si="71"/>
        <v>59.766588200000001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3.56</v>
      </c>
      <c r="L79" s="26">
        <f t="shared" si="71"/>
        <v>33.19</v>
      </c>
      <c r="M79" s="26">
        <f t="shared" si="71"/>
        <v>5.0699999999999994</v>
      </c>
      <c r="N79" s="26">
        <f t="shared" si="71"/>
        <v>0</v>
      </c>
      <c r="O79" s="31"/>
      <c r="P79" s="26">
        <f t="shared" ref="P79" si="72">+P80+P90</f>
        <v>1495.80730939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0.52010139</v>
      </c>
      <c r="D80" s="26">
        <f t="shared" ref="D80:N80" si="75">+D81+D82+D83</f>
        <v>0.52010139</v>
      </c>
      <c r="E80" s="26">
        <f t="shared" si="75"/>
        <v>0</v>
      </c>
      <c r="F80" s="26">
        <f t="shared" si="75"/>
        <v>8.0203501999999993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1.02</v>
      </c>
      <c r="L80" s="26">
        <f t="shared" si="75"/>
        <v>2.7199999999999998</v>
      </c>
      <c r="M80" s="26">
        <f t="shared" si="75"/>
        <v>4.5699999999999994</v>
      </c>
      <c r="N80" s="26">
        <f t="shared" si="75"/>
        <v>0</v>
      </c>
      <c r="O80" s="31"/>
      <c r="P80" s="26">
        <f t="shared" ref="P80" si="76">+P81+P82+P83</f>
        <v>201.02885639000002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5.5900000000000004E-4</v>
      </c>
      <c r="D81" s="32">
        <f>+'[3]2002'!C80</f>
        <v>5.5900000000000004E-4</v>
      </c>
      <c r="E81" s="32">
        <v>0</v>
      </c>
      <c r="F81" s="32">
        <f>+'[3]2002'!D80</f>
        <v>2.6910000000000002E-3</v>
      </c>
      <c r="G81" s="27"/>
      <c r="H81" s="27"/>
      <c r="I81" s="27"/>
      <c r="J81" s="27"/>
      <c r="K81" s="32">
        <f>+'[3]2002'!F80</f>
        <v>0</v>
      </c>
      <c r="L81" s="32">
        <f>+'[3]2002'!G80</f>
        <v>0.01</v>
      </c>
      <c r="M81" s="32">
        <f>+'[3]2002'!H80</f>
        <v>0</v>
      </c>
      <c r="N81" s="32">
        <f>+'[3]2002'!I80</f>
        <v>0</v>
      </c>
      <c r="O81" s="31"/>
      <c r="P81" s="26">
        <f>+C81+F81*PCG!$C$4+G81*PCG!$C$5+H81+I81+J81</f>
        <v>6.7834000000000005E-2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+'[3]2002'!F81</f>
        <v>0</v>
      </c>
      <c r="L82" s="32">
        <f>+'[3]2002'!G81</f>
        <v>0</v>
      </c>
      <c r="M82" s="32">
        <f>+'[3]2002'!H81</f>
        <v>0</v>
      </c>
      <c r="N82" s="32">
        <f>+'[3]2002'!I81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0.51954239000000002</v>
      </c>
      <c r="D83" s="26">
        <f t="shared" ref="D83:N83" si="77">+D84+D85+D86+D87+D88+D89</f>
        <v>0.51954239000000002</v>
      </c>
      <c r="E83" s="26">
        <f t="shared" si="77"/>
        <v>0</v>
      </c>
      <c r="F83" s="26">
        <f t="shared" si="77"/>
        <v>8.0176591999999989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1.02</v>
      </c>
      <c r="L83" s="26">
        <f t="shared" si="77"/>
        <v>2.71</v>
      </c>
      <c r="M83" s="26">
        <f t="shared" si="77"/>
        <v>4.5699999999999994</v>
      </c>
      <c r="N83" s="26">
        <f t="shared" si="77"/>
        <v>0</v>
      </c>
      <c r="O83" s="31"/>
      <c r="P83" s="26">
        <f t="shared" ref="P83" si="78">+P84+P85+P86+P87+P88+P89</f>
        <v>200.96102239000001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+'[3]2002'!F83</f>
        <v>0</v>
      </c>
      <c r="L84" s="32">
        <f>+'[3]2002'!G83</f>
        <v>0</v>
      </c>
      <c r="M84" s="32">
        <f>+'[3]2002'!H83</f>
        <v>0</v>
      </c>
      <c r="N84" s="32">
        <f>+'[3]2002'!I83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0.51400000000000001</v>
      </c>
      <c r="D85" s="32">
        <f>+'[3]2002'!C84</f>
        <v>0.51400000000000001</v>
      </c>
      <c r="E85" s="32">
        <v>0</v>
      </c>
      <c r="F85" s="32">
        <f>+'[3]2002'!D84</f>
        <v>7.71</v>
      </c>
      <c r="G85" s="32">
        <f>+'[3]2002'!E84</f>
        <v>0</v>
      </c>
      <c r="H85" s="27"/>
      <c r="I85" s="27"/>
      <c r="J85" s="27"/>
      <c r="K85" s="32">
        <f>+'[3]2002'!F84</f>
        <v>0</v>
      </c>
      <c r="L85" s="32">
        <f>+'[3]2002'!G84</f>
        <v>0</v>
      </c>
      <c r="M85" s="32">
        <f>+'[3]2002'!H84</f>
        <v>0.05</v>
      </c>
      <c r="N85" s="32">
        <f>+'[3]2002'!I84</f>
        <v>0</v>
      </c>
      <c r="O85" s="31"/>
      <c r="P85" s="26">
        <f>+C85+F85*PCG!$C$4+G85*PCG!$C$5+H85+I85+J85</f>
        <v>193.26400000000001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5.5423899999999995E-3</v>
      </c>
      <c r="D86" s="32">
        <f>+'[3]2002'!C85</f>
        <v>5.5423899999999995E-3</v>
      </c>
      <c r="E86" s="32">
        <v>0</v>
      </c>
      <c r="F86" s="32">
        <f>+'[3]2002'!D85</f>
        <v>6.1079399999999999E-2</v>
      </c>
      <c r="G86" s="32">
        <f>+'[3]2002'!E85</f>
        <v>0</v>
      </c>
      <c r="H86" s="27"/>
      <c r="I86" s="27"/>
      <c r="J86" s="27"/>
      <c r="K86" s="32">
        <f>+'[3]2002'!F85</f>
        <v>0</v>
      </c>
      <c r="L86" s="32">
        <f>+'[3]2002'!G85</f>
        <v>0</v>
      </c>
      <c r="M86" s="32">
        <f>+'[3]2002'!H85</f>
        <v>2.2599999999999998</v>
      </c>
      <c r="N86" s="32">
        <f>+'[3]2002'!I85</f>
        <v>0</v>
      </c>
      <c r="O86" s="31"/>
      <c r="P86" s="26">
        <f>+C86+F86*PCG!$C$4+G86*PCG!$C$5+H86+I86+J86</f>
        <v>1.53252739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+'[3]2002'!C86</f>
        <v>0</v>
      </c>
      <c r="E87" s="32">
        <v>0</v>
      </c>
      <c r="F87" s="32">
        <f>+'[3]2002'!D86</f>
        <v>0.24657980000000002</v>
      </c>
      <c r="G87" s="27"/>
      <c r="H87" s="27"/>
      <c r="I87" s="27"/>
      <c r="J87" s="27"/>
      <c r="K87" s="32">
        <f>+'[3]2002'!F86</f>
        <v>1.02</v>
      </c>
      <c r="L87" s="32">
        <f>+'[3]2002'!G86</f>
        <v>2.71</v>
      </c>
      <c r="M87" s="32">
        <f>+'[3]2002'!H86</f>
        <v>2.2599999999999998</v>
      </c>
      <c r="N87" s="32">
        <f>+'[3]2002'!I86</f>
        <v>0</v>
      </c>
      <c r="O87" s="31"/>
      <c r="P87" s="26">
        <f>+C87+F87*PCG!$C$4+G87*PCG!$C$5+H87+I87+J87</f>
        <v>6.1644950000000005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+'[3]2002'!H87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1.122503</v>
      </c>
      <c r="D90" s="26">
        <f t="shared" ref="D90:N90" si="79">+D91+D92+D93</f>
        <v>1.122503</v>
      </c>
      <c r="E90" s="26">
        <f t="shared" si="79"/>
        <v>0</v>
      </c>
      <c r="F90" s="26">
        <f t="shared" si="79"/>
        <v>51.746237999999998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2.54</v>
      </c>
      <c r="L90" s="26">
        <f t="shared" si="79"/>
        <v>30.47</v>
      </c>
      <c r="M90" s="26">
        <f t="shared" si="79"/>
        <v>0.5</v>
      </c>
      <c r="N90" s="26">
        <f t="shared" si="79"/>
        <v>0</v>
      </c>
      <c r="O90" s="31"/>
      <c r="P90" s="26">
        <f t="shared" ref="P90" si="80">+P91+P92+P93</f>
        <v>1294.7784529999999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1.3202800000000001E-2</v>
      </c>
      <c r="D91" s="32">
        <f>+'[3]2002'!C90</f>
        <v>1.3202800000000001E-2</v>
      </c>
      <c r="E91" s="32">
        <v>0</v>
      </c>
      <c r="F91" s="32">
        <f>+'[3]2002'!D90</f>
        <v>0.99528799999999995</v>
      </c>
      <c r="G91" s="27"/>
      <c r="H91" s="27"/>
      <c r="I91" s="27"/>
      <c r="J91" s="27"/>
      <c r="K91" s="32">
        <f>+'[3]2002'!F90</f>
        <v>2.54</v>
      </c>
      <c r="L91" s="32">
        <f>+'[3]2002'!G90</f>
        <v>30.47</v>
      </c>
      <c r="M91" s="32">
        <f>+'[3]2002'!H90</f>
        <v>0.25</v>
      </c>
      <c r="N91" s="32">
        <f>+'[3]2002'!I90</f>
        <v>0</v>
      </c>
      <c r="O91" s="31"/>
      <c r="P91" s="26">
        <f>+C91+F91*PCG!$C$4+G91*PCG!$C$5+H91+I91+J91</f>
        <v>24.895402799999996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+'[3]2002'!F91</f>
        <v>0</v>
      </c>
      <c r="L92" s="32">
        <f>+'[3]2002'!G91</f>
        <v>0</v>
      </c>
      <c r="M92" s="32">
        <f>+'[3]2002'!H91</f>
        <v>0</v>
      </c>
      <c r="N92" s="32">
        <f>+'[3]2002'!I91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1.1093002000000001</v>
      </c>
      <c r="D93" s="26">
        <f t="shared" ref="D93:N93" si="81">+D94+D95+D96+D97+D98+D99</f>
        <v>1.1093002000000001</v>
      </c>
      <c r="E93" s="26">
        <f t="shared" si="81"/>
        <v>0</v>
      </c>
      <c r="F93" s="26">
        <f t="shared" si="81"/>
        <v>50.750949999999996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0.25</v>
      </c>
      <c r="N93" s="26">
        <f t="shared" si="81"/>
        <v>0</v>
      </c>
      <c r="O93" s="31"/>
      <c r="P93" s="26">
        <f t="shared" ref="P93" si="82">+P94+P95+P96+P97+P98+P99</f>
        <v>1269.8830501999998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+'[3]2002'!F93</f>
        <v>0</v>
      </c>
      <c r="L94" s="32">
        <f>+'[3]2002'!G93</f>
        <v>0</v>
      </c>
      <c r="M94" s="32">
        <f>+'[3]2002'!H93</f>
        <v>0</v>
      </c>
      <c r="N94" s="32">
        <f>+'[3]2002'!I93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0.246283</v>
      </c>
      <c r="D95" s="32">
        <f>+'[3]2002'!C94</f>
        <v>0.246283</v>
      </c>
      <c r="E95" s="32">
        <v>0</v>
      </c>
      <c r="F95" s="32">
        <f>+'[3]2002'!D94</f>
        <v>30.950409999999998</v>
      </c>
      <c r="G95" s="27"/>
      <c r="H95" s="27"/>
      <c r="I95" s="27"/>
      <c r="J95" s="27"/>
      <c r="K95" s="32">
        <f>+'[3]2002'!F94</f>
        <v>0</v>
      </c>
      <c r="L95" s="32">
        <f>+'[3]2002'!G94</f>
        <v>0</v>
      </c>
      <c r="M95" s="32">
        <f>+'[3]2002'!H94</f>
        <v>0.25</v>
      </c>
      <c r="N95" s="32">
        <f>+'[3]2002'!I94</f>
        <v>0</v>
      </c>
      <c r="O95" s="31"/>
      <c r="P95" s="26">
        <f>+C95+F95*PCG!$C$4+G95*PCG!$C$5+H95+I95+J95</f>
        <v>774.00653299999988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0.14760000000000001</v>
      </c>
      <c r="D96" s="32">
        <f>+'[3]2002'!C95</f>
        <v>0.14760000000000001</v>
      </c>
      <c r="E96" s="32">
        <v>0</v>
      </c>
      <c r="F96" s="32">
        <f>+'[3]2002'!D95</f>
        <v>1.845</v>
      </c>
      <c r="G96" s="27"/>
      <c r="H96" s="27"/>
      <c r="I96" s="27"/>
      <c r="J96" s="27"/>
      <c r="K96" s="32">
        <f>+'[3]2002'!F95</f>
        <v>0</v>
      </c>
      <c r="L96" s="32">
        <f>+'[3]2002'!G95</f>
        <v>0</v>
      </c>
      <c r="M96" s="32">
        <f>+'[3]2002'!H95</f>
        <v>0</v>
      </c>
      <c r="N96" s="32">
        <f>+'[3]2002'!I95</f>
        <v>0</v>
      </c>
      <c r="O96" s="31"/>
      <c r="P96" s="26">
        <f>+C96+F96*PCG!$C$4+G96*PCG!$C$5+H96+I96+J96</f>
        <v>46.272599999999997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1.06272E-2</v>
      </c>
      <c r="D97" s="32">
        <f>+'[3]2002'!C96</f>
        <v>1.06272E-2</v>
      </c>
      <c r="E97" s="32">
        <v>0</v>
      </c>
      <c r="F97" s="32">
        <f>+'[3]2002'!D96</f>
        <v>4.6715400000000002</v>
      </c>
      <c r="G97" s="27"/>
      <c r="H97" s="27"/>
      <c r="I97" s="27"/>
      <c r="J97" s="27"/>
      <c r="K97" s="32">
        <f>+'[3]2002'!F96</f>
        <v>0</v>
      </c>
      <c r="L97" s="32">
        <f>+'[3]2002'!G96</f>
        <v>0</v>
      </c>
      <c r="M97" s="32">
        <f>+'[3]2002'!H96</f>
        <v>0</v>
      </c>
      <c r="N97" s="32">
        <f>+'[3]2002'!I96</f>
        <v>0</v>
      </c>
      <c r="O97" s="31"/>
      <c r="P97" s="26">
        <f>+C97+F97*PCG!$C$4+G97*PCG!$C$5+H97+I97+J97</f>
        <v>116.7991272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0.70479000000000003</v>
      </c>
      <c r="D98" s="32">
        <f>+'[3]2002'!C97</f>
        <v>0.70479000000000003</v>
      </c>
      <c r="E98" s="32">
        <v>0</v>
      </c>
      <c r="F98" s="32">
        <f>+'[3]2002'!D97</f>
        <v>13.283999999999999</v>
      </c>
      <c r="G98" s="27"/>
      <c r="H98" s="27"/>
      <c r="I98" s="27"/>
      <c r="J98" s="27"/>
      <c r="K98" s="32">
        <f>+'[3]2002'!F97</f>
        <v>0</v>
      </c>
      <c r="L98" s="32">
        <f>+'[3]2002'!G97</f>
        <v>0</v>
      </c>
      <c r="M98" s="32">
        <f>+'[3]2002'!H97</f>
        <v>0</v>
      </c>
      <c r="N98" s="32">
        <f>+'[3]2002'!I97</f>
        <v>0</v>
      </c>
      <c r="O98" s="31"/>
      <c r="P98" s="26">
        <f>+C98+F98*PCG!$C$4+G98*PCG!$C$5+H98+I98+J98</f>
        <v>332.80478999999997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+'[3]2002'!F98</f>
        <v>0</v>
      </c>
      <c r="L99" s="32">
        <f>+'[3]2002'!G98</f>
        <v>0</v>
      </c>
      <c r="M99" s="32">
        <f>+'[3]2002'!H98</f>
        <v>0</v>
      </c>
      <c r="N99" s="32">
        <f>+'[3]2002'!I98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+'[3]2002'!F99</f>
        <v>0</v>
      </c>
      <c r="L100" s="32">
        <f>+'[3]2002'!G99</f>
        <v>0</v>
      </c>
      <c r="M100" s="32">
        <f>+'[3]2002'!H99</f>
        <v>0</v>
      </c>
      <c r="N100" s="32">
        <f>+'[3]2002'!I99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+'[3]2002'!C102</f>
        <v>0</v>
      </c>
      <c r="E103" s="32">
        <v>0</v>
      </c>
      <c r="F103" s="27"/>
      <c r="G103" s="27"/>
      <c r="H103" s="27"/>
      <c r="I103" s="27"/>
      <c r="J103" s="27"/>
      <c r="K103" s="32">
        <f>+'[3]2002'!F102</f>
        <v>0</v>
      </c>
      <c r="L103" s="32">
        <f>+'[3]2002'!G102</f>
        <v>0</v>
      </c>
      <c r="M103" s="32">
        <f>+'[3]2002'!H102</f>
        <v>0</v>
      </c>
      <c r="N103" s="32">
        <f>+'[3]2002'!I102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+'[3]2002'!C103</f>
        <v>0</v>
      </c>
      <c r="E104" s="32">
        <v>0</v>
      </c>
      <c r="F104" s="27"/>
      <c r="G104" s="27"/>
      <c r="H104" s="27"/>
      <c r="I104" s="27"/>
      <c r="J104" s="27"/>
      <c r="K104" s="32">
        <f>+'[3]2002'!F103</f>
        <v>0</v>
      </c>
      <c r="L104" s="32">
        <f>+'[3]2002'!G103</f>
        <v>0</v>
      </c>
      <c r="M104" s="32">
        <f>+'[3]2002'!H103</f>
        <v>0</v>
      </c>
      <c r="N104" s="32">
        <f>+'[3]2002'!I103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+'[3]2002'!C104</f>
        <v>0</v>
      </c>
      <c r="E105" s="32">
        <v>0</v>
      </c>
      <c r="F105" s="27"/>
      <c r="G105" s="27"/>
      <c r="H105" s="27"/>
      <c r="I105" s="27"/>
      <c r="J105" s="27"/>
      <c r="K105" s="32">
        <f>+'[3]2002'!F104</f>
        <v>0</v>
      </c>
      <c r="L105" s="32">
        <f>+'[3]2002'!G104</f>
        <v>0</v>
      </c>
      <c r="M105" s="32">
        <f>+'[3]2002'!H104</f>
        <v>0</v>
      </c>
      <c r="N105" s="32">
        <f>+'[3]2002'!I104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+'[3]2002'!C106</f>
        <v>0</v>
      </c>
      <c r="E107" s="32">
        <v>0</v>
      </c>
      <c r="F107" s="27"/>
      <c r="G107" s="27"/>
      <c r="H107" s="27"/>
      <c r="I107" s="27"/>
      <c r="J107" s="27"/>
      <c r="K107" s="32">
        <f>+'[3]2002'!F106</f>
        <v>0</v>
      </c>
      <c r="L107" s="32">
        <f>+'[3]2002'!G106</f>
        <v>0</v>
      </c>
      <c r="M107" s="32">
        <f>+'[3]2002'!H106</f>
        <v>0</v>
      </c>
      <c r="N107" s="32">
        <f>+'[3]2002'!I106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+'[3]2002'!C107</f>
        <v>0</v>
      </c>
      <c r="E108" s="32">
        <v>0</v>
      </c>
      <c r="F108" s="27"/>
      <c r="G108" s="27"/>
      <c r="H108" s="27"/>
      <c r="I108" s="27"/>
      <c r="J108" s="27"/>
      <c r="K108" s="32">
        <f>+'[3]2002'!F107</f>
        <v>0</v>
      </c>
      <c r="L108" s="32">
        <f>+'[3]2002'!G107</f>
        <v>0</v>
      </c>
      <c r="M108" s="32">
        <f>+'[3]2002'!H107</f>
        <v>0</v>
      </c>
      <c r="N108" s="32">
        <f>+'[3]2002'!I107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+'[3]2002'!C108</f>
        <v>0</v>
      </c>
      <c r="E109" s="32">
        <v>0</v>
      </c>
      <c r="F109" s="27"/>
      <c r="G109" s="27"/>
      <c r="H109" s="27"/>
      <c r="I109" s="27"/>
      <c r="J109" s="27"/>
      <c r="K109" s="32">
        <f>+'[3]2002'!F108</f>
        <v>0</v>
      </c>
      <c r="L109" s="32">
        <f>+'[3]2002'!G108</f>
        <v>0</v>
      </c>
      <c r="M109" s="32">
        <f>+'[3]2002'!H108</f>
        <v>0</v>
      </c>
      <c r="N109" s="32">
        <f>+'[3]2002'!I108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3626.8407480000001</v>
      </c>
      <c r="D112" s="26">
        <f>+D113+D114</f>
        <v>3626.8407480000001</v>
      </c>
      <c r="E112" s="26">
        <f t="shared" ref="E112:N112" si="95">+E113+E114</f>
        <v>0</v>
      </c>
      <c r="F112" s="26">
        <f t="shared" si="95"/>
        <v>0.22940159000000002</v>
      </c>
      <c r="G112" s="26">
        <f t="shared" si="95"/>
        <v>9.6460840000000006E-2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6.3341550692204631</v>
      </c>
      <c r="L112" s="26">
        <f t="shared" si="95"/>
        <v>63.643898606485379</v>
      </c>
      <c r="M112" s="26">
        <f t="shared" si="95"/>
        <v>2.341662027688185</v>
      </c>
      <c r="N112" s="26">
        <f t="shared" si="95"/>
        <v>75.61</v>
      </c>
      <c r="O112" s="31"/>
      <c r="P112" s="26">
        <f>+P113+P114</f>
        <v>3661.32111807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1190.32485</v>
      </c>
      <c r="D113" s="32">
        <f>+'[3]2002'!C115</f>
        <v>1190.32485</v>
      </c>
      <c r="E113" s="32">
        <v>0</v>
      </c>
      <c r="F113" s="32">
        <f>+'[3]2002'!D115</f>
        <v>8.3239500000000001E-3</v>
      </c>
      <c r="G113" s="32">
        <f>+'[3]2002'!E115</f>
        <v>3.32958E-2</v>
      </c>
      <c r="H113" s="27"/>
      <c r="I113" s="27"/>
      <c r="J113" s="27"/>
      <c r="K113" s="12">
        <f>'[3]2002'!F115</f>
        <v>0.75415506922046271</v>
      </c>
      <c r="L113" s="12">
        <f>'[3]2002'!G115</f>
        <v>3.8838986064853835</v>
      </c>
      <c r="M113" s="12">
        <f>'[3]2002'!H115</f>
        <v>0.30166202768818512</v>
      </c>
      <c r="N113" s="12">
        <f>'[3]2002'!I115</f>
        <v>7.05</v>
      </c>
      <c r="O113" s="31"/>
      <c r="P113" s="26">
        <f>+C113+F113*PCG!$C$4+G113*PCG!$C$5+H113+I113+J113</f>
        <v>1200.45509715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2436.5158980000001</v>
      </c>
      <c r="D114" s="32">
        <f>+'[3]2002'!C116</f>
        <v>2436.5158980000001</v>
      </c>
      <c r="E114" s="32">
        <v>0</v>
      </c>
      <c r="F114" s="32">
        <f>+'[3]2002'!D116</f>
        <v>0.22107764000000002</v>
      </c>
      <c r="G114" s="32">
        <f>+'[3]2002'!E116</f>
        <v>6.3165040000000006E-2</v>
      </c>
      <c r="H114" s="27"/>
      <c r="I114" s="27"/>
      <c r="J114" s="27"/>
      <c r="K114" s="12">
        <f>'[3]2002'!F116</f>
        <v>5.58</v>
      </c>
      <c r="L114" s="12">
        <f>'[3]2002'!G116</f>
        <v>59.76</v>
      </c>
      <c r="M114" s="12">
        <f>'[3]2002'!H116</f>
        <v>2.04</v>
      </c>
      <c r="N114" s="12">
        <f>'[3]2002'!I116</f>
        <v>68.56</v>
      </c>
      <c r="O114" s="31"/>
      <c r="P114" s="26">
        <f>+C114+F114*PCG!$C$4+G114*PCG!$C$5+H114+I114+J114</f>
        <v>2460.8660209200002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19216.522080000002</v>
      </c>
      <c r="D116" s="32">
        <f>+'[3]2002'!$C$119</f>
        <v>19216.522080000002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19216.522080000002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47987.275492813991</v>
      </c>
      <c r="D127" s="26">
        <f>+D128+D134+D138</f>
        <v>47987.275492813991</v>
      </c>
      <c r="E127" s="26">
        <f t="shared" ref="E127:N127" si="98">+E128+E134+E138</f>
        <v>0</v>
      </c>
      <c r="F127" s="26">
        <f t="shared" si="98"/>
        <v>103.09012753428532</v>
      </c>
      <c r="G127" s="26">
        <f t="shared" si="98"/>
        <v>1.9550298218441076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148.49199801478068</v>
      </c>
      <c r="L127" s="26">
        <f t="shared" si="98"/>
        <v>781.98825451166181</v>
      </c>
      <c r="M127" s="26">
        <f t="shared" si="98"/>
        <v>182.30150058663216</v>
      </c>
      <c r="N127" s="26">
        <f t="shared" si="98"/>
        <v>357.74</v>
      </c>
      <c r="O127" s="31"/>
      <c r="P127" s="26">
        <f t="shared" ref="P127" si="99">+P128+P134+P138</f>
        <v>51147.127568080672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47985.632888423992</v>
      </c>
      <c r="D128" s="26">
        <f>+D129+D130+D131+D132+D133</f>
        <v>47985.632888423992</v>
      </c>
      <c r="E128" s="26">
        <f t="shared" ref="E128:N128" si="102">+E129+E130+E131+E132+E133</f>
        <v>0</v>
      </c>
      <c r="F128" s="26">
        <f t="shared" si="102"/>
        <v>41.258621444285311</v>
      </c>
      <c r="G128" s="26">
        <f t="shared" si="102"/>
        <v>1.9550298218441076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144.93199801478067</v>
      </c>
      <c r="L128" s="26">
        <f t="shared" si="102"/>
        <v>748.79825451166175</v>
      </c>
      <c r="M128" s="26">
        <f t="shared" si="102"/>
        <v>176.91150058663217</v>
      </c>
      <c r="N128" s="26">
        <f t="shared" si="102"/>
        <v>357.74</v>
      </c>
      <c r="O128" s="31"/>
      <c r="P128" s="26">
        <f t="shared" ref="P128" si="103">+P129+P130+P131+P132+P133</f>
        <v>49599.697311440672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14184.618802999998</v>
      </c>
      <c r="D129" s="39">
        <f>+D7</f>
        <v>14184.618802999998</v>
      </c>
      <c r="E129" s="39">
        <f t="shared" ref="E129:G129" si="107">+E7</f>
        <v>0</v>
      </c>
      <c r="F129" s="39">
        <f t="shared" si="107"/>
        <v>0.24240142000000001</v>
      </c>
      <c r="G129" s="39">
        <f t="shared" si="107"/>
        <v>0.12712772299999997</v>
      </c>
      <c r="H129" s="27"/>
      <c r="I129" s="27"/>
      <c r="J129" s="27"/>
      <c r="K129" s="39">
        <f t="shared" ref="K129:N129" si="108">+K7</f>
        <v>31.189999999999998</v>
      </c>
      <c r="L129" s="39">
        <f t="shared" si="108"/>
        <v>14.66</v>
      </c>
      <c r="M129" s="39">
        <f t="shared" si="108"/>
        <v>0.38</v>
      </c>
      <c r="N129" s="39">
        <f t="shared" si="108"/>
        <v>68.780000000000015</v>
      </c>
      <c r="O129" s="31"/>
      <c r="P129" s="26">
        <f>+C129+F129*PCG!$C$4+G129*PCG!$C$5+H129+I129+J129</f>
        <v>14228.562899953999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12641.504441424</v>
      </c>
      <c r="D130" s="39">
        <f>+D16</f>
        <v>12641.504441424</v>
      </c>
      <c r="E130" s="39">
        <f t="shared" ref="E130:G130" si="109">+E16</f>
        <v>0</v>
      </c>
      <c r="F130" s="39">
        <f t="shared" si="109"/>
        <v>2.30733312</v>
      </c>
      <c r="G130" s="39">
        <f t="shared" si="109"/>
        <v>0.32738864599999995</v>
      </c>
      <c r="H130" s="27"/>
      <c r="I130" s="27"/>
      <c r="J130" s="27"/>
      <c r="K130" s="39">
        <f t="shared" ref="K130:N130" si="110">+K16</f>
        <v>49.57</v>
      </c>
      <c r="L130" s="39">
        <f t="shared" si="110"/>
        <v>66.77</v>
      </c>
      <c r="M130" s="39">
        <f t="shared" si="110"/>
        <v>22.41</v>
      </c>
      <c r="N130" s="39">
        <f t="shared" si="110"/>
        <v>108.9</v>
      </c>
      <c r="O130" s="31"/>
      <c r="P130" s="26">
        <f>+C130+F130*PCG!$C$4+G130*PCG!$C$5+H130+I130+J130</f>
        <v>12796.749585931999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16523.614043523768</v>
      </c>
      <c r="D131" s="39">
        <f>+D30</f>
        <v>16523.614043523768</v>
      </c>
      <c r="E131" s="39">
        <f t="shared" ref="E131:G131" si="111">+E30</f>
        <v>0</v>
      </c>
      <c r="F131" s="39">
        <f t="shared" si="111"/>
        <v>3.9754834751252517</v>
      </c>
      <c r="G131" s="39">
        <f t="shared" si="111"/>
        <v>1.0288477810945045</v>
      </c>
      <c r="H131" s="27"/>
      <c r="I131" s="27"/>
      <c r="J131" s="27"/>
      <c r="K131" s="39">
        <f t="shared" ref="K131:N131" si="112">+K30</f>
        <v>51.291998014780688</v>
      </c>
      <c r="L131" s="39">
        <f t="shared" si="112"/>
        <v>207.20825451166169</v>
      </c>
      <c r="M131" s="39">
        <f t="shared" si="112"/>
        <v>85.311500586632178</v>
      </c>
      <c r="N131" s="39">
        <f t="shared" si="112"/>
        <v>147.16000000000003</v>
      </c>
      <c r="O131" s="31"/>
      <c r="P131" s="26">
        <f>+C131+F131*PCG!$C$4+G131*PCG!$C$5+H131+I131+J131</f>
        <v>16929.59776916806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4635.8956004762331</v>
      </c>
      <c r="D132" s="39">
        <f>+D52</f>
        <v>4635.8956004762331</v>
      </c>
      <c r="E132" s="39">
        <f t="shared" ref="E132:G132" si="113">+E52</f>
        <v>0</v>
      </c>
      <c r="F132" s="39">
        <f t="shared" si="113"/>
        <v>34.733403429160056</v>
      </c>
      <c r="G132" s="39">
        <f t="shared" si="113"/>
        <v>0.47166567174960317</v>
      </c>
      <c r="H132" s="27"/>
      <c r="I132" s="27"/>
      <c r="J132" s="27"/>
      <c r="K132" s="39">
        <f t="shared" ref="K132:N132" si="114">+K52</f>
        <v>12.879999999999999</v>
      </c>
      <c r="L132" s="39">
        <f t="shared" si="114"/>
        <v>460.16</v>
      </c>
      <c r="M132" s="39">
        <f t="shared" si="114"/>
        <v>68.81</v>
      </c>
      <c r="N132" s="39">
        <f t="shared" si="114"/>
        <v>32.9</v>
      </c>
      <c r="O132" s="31"/>
      <c r="P132" s="26">
        <f>+C132+F132*PCG!$C$4+G132*PCG!$C$5+H132+I132+J132</f>
        <v>5644.7870563866163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1.64260439</v>
      </c>
      <c r="D134" s="26">
        <f>+D135+D136+D137</f>
        <v>1.64260439</v>
      </c>
      <c r="E134" s="26">
        <f t="shared" ref="E134:N134" si="117">+E135+E136+E137</f>
        <v>0</v>
      </c>
      <c r="F134" s="26">
        <f t="shared" si="117"/>
        <v>61.831506090000005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3.56</v>
      </c>
      <c r="L134" s="26">
        <f t="shared" si="117"/>
        <v>33.19</v>
      </c>
      <c r="M134" s="26">
        <f t="shared" si="117"/>
        <v>5.39</v>
      </c>
      <c r="N134" s="26">
        <f t="shared" si="117"/>
        <v>0</v>
      </c>
      <c r="O134" s="31"/>
      <c r="P134" s="26">
        <f t="shared" ref="P134" si="118">+P135+P136+P137</f>
        <v>1547.4302566400002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2.0649178900000003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0.32</v>
      </c>
      <c r="N135" s="39">
        <f t="shared" si="122"/>
        <v>0</v>
      </c>
      <c r="O135" s="31"/>
      <c r="P135" s="26">
        <f>+C135+F135*PCG!$C$4+G135*PCG!$C$5+H135+I135+J135</f>
        <v>51.62294725000001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1.64260439</v>
      </c>
      <c r="D136" s="39">
        <f>+D79</f>
        <v>1.64260439</v>
      </c>
      <c r="E136" s="39">
        <f t="shared" ref="E136:G136" si="123">+E79</f>
        <v>0</v>
      </c>
      <c r="F136" s="39">
        <f t="shared" si="123"/>
        <v>59.766588200000001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3.56</v>
      </c>
      <c r="L136" s="39">
        <f t="shared" si="124"/>
        <v>33.19</v>
      </c>
      <c r="M136" s="39">
        <f t="shared" si="124"/>
        <v>5.0699999999999994</v>
      </c>
      <c r="N136" s="39">
        <f t="shared" si="124"/>
        <v>0</v>
      </c>
      <c r="O136" s="31"/>
      <c r="P136" s="26">
        <f>+C136+F136*PCG!$C$4+G136*PCG!$C$5+H136+I136+J136</f>
        <v>1495.8073093900002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3626.8407480000001</v>
      </c>
      <c r="D144" s="26">
        <f>+D145+D146</f>
        <v>3626.8407480000001</v>
      </c>
      <c r="E144" s="26"/>
      <c r="F144" s="26">
        <f t="shared" ref="F144:N144" si="135">+F145+F146</f>
        <v>0.22940159000000002</v>
      </c>
      <c r="G144" s="26">
        <f t="shared" si="135"/>
        <v>9.6460840000000006E-2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6.3341550692204631</v>
      </c>
      <c r="L144" s="26">
        <f t="shared" si="135"/>
        <v>63.643898606485379</v>
      </c>
      <c r="M144" s="26">
        <f t="shared" si="135"/>
        <v>2.341662027688185</v>
      </c>
      <c r="N144" s="26">
        <f t="shared" si="135"/>
        <v>75.61</v>
      </c>
      <c r="O144" s="31"/>
      <c r="P144" s="26">
        <f t="shared" ref="P144" si="136">+P145+P146</f>
        <v>3661.32111807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1190.32485</v>
      </c>
      <c r="D145" s="39">
        <f>+D113</f>
        <v>1190.32485</v>
      </c>
      <c r="E145" s="39">
        <f t="shared" ref="E145:G145" si="139">+E113</f>
        <v>0</v>
      </c>
      <c r="F145" s="39">
        <f t="shared" si="139"/>
        <v>8.3239500000000001E-3</v>
      </c>
      <c r="G145" s="39">
        <f t="shared" si="139"/>
        <v>3.32958E-2</v>
      </c>
      <c r="H145" s="27"/>
      <c r="I145" s="27"/>
      <c r="J145" s="27"/>
      <c r="K145" s="39">
        <f t="shared" ref="K145:N145" si="140">+K113</f>
        <v>0.75415506922046271</v>
      </c>
      <c r="L145" s="39">
        <f t="shared" si="140"/>
        <v>3.8838986064853835</v>
      </c>
      <c r="M145" s="39">
        <f t="shared" si="140"/>
        <v>0.30166202768818512</v>
      </c>
      <c r="N145" s="39">
        <f t="shared" si="140"/>
        <v>7.05</v>
      </c>
      <c r="O145" s="31"/>
      <c r="P145" s="26">
        <f>+C145+F145*PCG!$C$4+G145*PCG!$C$5+H145+I145+J145</f>
        <v>1200.45509715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2436.5158980000001</v>
      </c>
      <c r="D146" s="39">
        <f t="shared" ref="D146:G147" si="141">+D114</f>
        <v>2436.5158980000001</v>
      </c>
      <c r="E146" s="39">
        <f t="shared" si="141"/>
        <v>0</v>
      </c>
      <c r="F146" s="39">
        <f t="shared" si="141"/>
        <v>0.22107764000000002</v>
      </c>
      <c r="G146" s="39">
        <f t="shared" si="141"/>
        <v>6.3165040000000006E-2</v>
      </c>
      <c r="H146" s="27"/>
      <c r="I146" s="27"/>
      <c r="J146" s="27"/>
      <c r="K146" s="39">
        <f t="shared" ref="K146:N146" si="142">+K114</f>
        <v>5.58</v>
      </c>
      <c r="L146" s="39">
        <f t="shared" si="142"/>
        <v>59.76</v>
      </c>
      <c r="M146" s="39">
        <f t="shared" si="142"/>
        <v>2.04</v>
      </c>
      <c r="N146" s="39">
        <f t="shared" si="142"/>
        <v>68.56</v>
      </c>
      <c r="O146" s="31"/>
      <c r="P146" s="26">
        <f>+C146+F146*PCG!$C$4+G146*PCG!$C$5+H146+I146+J146</f>
        <v>2460.8660209200002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19216.522080000002</v>
      </c>
      <c r="D148" s="26">
        <f>+D116</f>
        <v>19216.522080000002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19216.522080000002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47987.275492813991</v>
      </c>
      <c r="D159" s="26">
        <f>+D160+D161+D162</f>
        <v>47987.275492813991</v>
      </c>
      <c r="E159" s="26">
        <f t="shared" ref="E159:N159" si="144">+E160+E161+E162</f>
        <v>0</v>
      </c>
      <c r="F159" s="26">
        <f t="shared" si="144"/>
        <v>103.09012753428532</v>
      </c>
      <c r="G159" s="26">
        <f t="shared" si="144"/>
        <v>1.9550298218441076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148.49199801478068</v>
      </c>
      <c r="L159" s="26">
        <f t="shared" si="144"/>
        <v>781.98825451166181</v>
      </c>
      <c r="M159" s="26">
        <f t="shared" si="144"/>
        <v>182.30150058663216</v>
      </c>
      <c r="N159" s="26">
        <f t="shared" si="144"/>
        <v>357.74</v>
      </c>
      <c r="O159" s="31"/>
      <c r="P159" s="26">
        <f t="shared" ref="P159" si="145">+P160+P161+P162</f>
        <v>51147.127568080672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47985.632888423992</v>
      </c>
      <c r="D160" s="26">
        <f>+D6</f>
        <v>47985.632888423992</v>
      </c>
      <c r="E160" s="26">
        <f t="shared" ref="E160:G160" si="148">+E6</f>
        <v>0</v>
      </c>
      <c r="F160" s="26">
        <f t="shared" si="148"/>
        <v>41.258621444285311</v>
      </c>
      <c r="G160" s="26">
        <f t="shared" si="148"/>
        <v>1.9550298218441076</v>
      </c>
      <c r="H160" s="27"/>
      <c r="I160" s="27"/>
      <c r="J160" s="27"/>
      <c r="K160" s="26">
        <f t="shared" ref="K160:N160" si="149">+K6</f>
        <v>144.93199801478067</v>
      </c>
      <c r="L160" s="26">
        <f t="shared" si="149"/>
        <v>748.79825451166175</v>
      </c>
      <c r="M160" s="26">
        <f t="shared" si="149"/>
        <v>176.91150058663217</v>
      </c>
      <c r="N160" s="26">
        <f t="shared" si="149"/>
        <v>357.74</v>
      </c>
      <c r="O160" s="31"/>
      <c r="P160" s="26">
        <f>+C160+F160*PCG!$C$4+G160*PCG!$C$5+H160+I160+J160</f>
        <v>49599.697311440672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1.64260439</v>
      </c>
      <c r="D161" s="26">
        <f>+D66</f>
        <v>1.64260439</v>
      </c>
      <c r="E161" s="26">
        <f t="shared" ref="E161:G161" si="150">+E66</f>
        <v>0</v>
      </c>
      <c r="F161" s="26">
        <f t="shared" si="150"/>
        <v>61.831506090000005</v>
      </c>
      <c r="G161" s="26">
        <f t="shared" si="150"/>
        <v>0</v>
      </c>
      <c r="H161" s="27"/>
      <c r="I161" s="27"/>
      <c r="J161" s="27"/>
      <c r="K161" s="26">
        <f t="shared" ref="K161:N161" si="151">+K66</f>
        <v>3.56</v>
      </c>
      <c r="L161" s="26">
        <f t="shared" si="151"/>
        <v>33.19</v>
      </c>
      <c r="M161" s="26">
        <f t="shared" si="151"/>
        <v>5.39</v>
      </c>
      <c r="N161" s="26">
        <f t="shared" si="151"/>
        <v>0</v>
      </c>
      <c r="O161" s="31"/>
      <c r="P161" s="26">
        <f>+C161+F161*PCG!$C$4+G161*PCG!$C$5+H161+I161+J161</f>
        <v>1547.4302566400002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3626.8407480000001</v>
      </c>
      <c r="D165" s="26">
        <f>+D166+D167</f>
        <v>3626.8407480000001</v>
      </c>
      <c r="E165" s="26">
        <f t="shared" ref="E165:N165" si="154">+E166+E167</f>
        <v>0</v>
      </c>
      <c r="F165" s="26">
        <f t="shared" si="154"/>
        <v>0.22940159000000002</v>
      </c>
      <c r="G165" s="26">
        <f t="shared" si="154"/>
        <v>9.6460840000000006E-2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3661.32111807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1190.32485</v>
      </c>
      <c r="D166" s="39">
        <f>+D113</f>
        <v>1190.32485</v>
      </c>
      <c r="E166" s="39">
        <f t="shared" ref="E166:G166" si="158">+E113</f>
        <v>0</v>
      </c>
      <c r="F166" s="39">
        <f t="shared" si="158"/>
        <v>8.3239500000000001E-3</v>
      </c>
      <c r="G166" s="39">
        <f t="shared" si="158"/>
        <v>3.32958E-2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1200.45509715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2436.5158980000001</v>
      </c>
      <c r="D167" s="39">
        <f t="shared" ref="D167:G168" si="159">+D114</f>
        <v>2436.5158980000001</v>
      </c>
      <c r="E167" s="39">
        <f t="shared" si="159"/>
        <v>0</v>
      </c>
      <c r="F167" s="39">
        <f t="shared" si="159"/>
        <v>0.22107764000000002</v>
      </c>
      <c r="G167" s="39">
        <f t="shared" si="159"/>
        <v>6.3165040000000006E-2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2460.8660209200002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19216.522080000002</v>
      </c>
      <c r="D169" s="26">
        <f>+D148</f>
        <v>19216.522080000002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19216.522080000002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41" priority="2" operator="lessThan">
      <formula>0</formula>
    </cfRule>
  </conditionalFormatting>
  <conditionalFormatting sqref="P2">
    <cfRule type="cellIs" dxfId="40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0F00-000000000000}"/>
  </dataValidation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48772.4141278928</v>
      </c>
      <c r="D4" s="26">
        <f t="shared" ref="D4:N4" si="1">+D6+D66+D101</f>
        <v>48772.4141278928</v>
      </c>
      <c r="E4" s="26">
        <f t="shared" si="1"/>
        <v>0</v>
      </c>
      <c r="F4" s="26">
        <f t="shared" si="1"/>
        <v>98.413159799934846</v>
      </c>
      <c r="G4" s="26">
        <f t="shared" si="1"/>
        <v>1.9238937318146399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147.47028257019505</v>
      </c>
      <c r="L4" s="26">
        <f t="shared" si="1"/>
        <v>767.35916060163004</v>
      </c>
      <c r="M4" s="26">
        <f t="shared" si="1"/>
        <v>180.59799099732942</v>
      </c>
      <c r="N4" s="26">
        <f t="shared" si="1"/>
        <v>294.89000000000004</v>
      </c>
      <c r="O4" s="31"/>
      <c r="P4" s="26">
        <f t="shared" ref="P4" si="2">+P6+P66+P101</f>
        <v>51806.063454971933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49269.317828866675</v>
      </c>
      <c r="D5" s="32">
        <f>+'[16]Table 1.5 - Reference Approach'!$S$76</f>
        <v>49269.317828866675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49269.317828866675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48770.8317342628</v>
      </c>
      <c r="D6" s="26">
        <f t="shared" ref="D6:N6" si="5">+D7+D16+D30+D52+D59</f>
        <v>48770.8317342628</v>
      </c>
      <c r="E6" s="26">
        <f t="shared" si="5"/>
        <v>0</v>
      </c>
      <c r="F6" s="26">
        <f t="shared" si="5"/>
        <v>40.92522381993485</v>
      </c>
      <c r="G6" s="26">
        <f t="shared" si="5"/>
        <v>1.9238937318146399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144.21028257019506</v>
      </c>
      <c r="L6" s="26">
        <f t="shared" si="5"/>
        <v>738.34916060163005</v>
      </c>
      <c r="M6" s="26">
        <f t="shared" si="5"/>
        <v>174.99799099732942</v>
      </c>
      <c r="N6" s="26">
        <f t="shared" si="5"/>
        <v>294.89000000000004</v>
      </c>
      <c r="O6" s="31"/>
      <c r="P6" s="26">
        <f t="shared" ref="P6" si="6">+P7+P16+P30+P52+P59</f>
        <v>50367.282661841935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15565.039327999999</v>
      </c>
      <c r="D7" s="26">
        <f t="shared" ref="D7:N7" si="9">+D8+D12+D13</f>
        <v>15565.039327999999</v>
      </c>
      <c r="E7" s="26">
        <f t="shared" si="9"/>
        <v>0</v>
      </c>
      <c r="F7" s="26">
        <f t="shared" si="9"/>
        <v>0.25957390999999996</v>
      </c>
      <c r="G7" s="26">
        <f t="shared" si="9"/>
        <v>0.13100138199999997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33.989999999999995</v>
      </c>
      <c r="L7" s="26">
        <f t="shared" si="9"/>
        <v>15.959999999999999</v>
      </c>
      <c r="M7" s="26">
        <f t="shared" si="9"/>
        <v>0.45</v>
      </c>
      <c r="N7" s="26">
        <f t="shared" si="9"/>
        <v>74.510000000000005</v>
      </c>
      <c r="O7" s="31"/>
      <c r="P7" s="26">
        <f t="shared" ref="P7" si="10">+P8+P12+P13</f>
        <v>15610.567087586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13040.755045</v>
      </c>
      <c r="D8" s="26">
        <f t="shared" ref="D8:G8" si="11">+D9+D10+D11</f>
        <v>13040.755045</v>
      </c>
      <c r="E8" s="26">
        <f t="shared" si="11"/>
        <v>0</v>
      </c>
      <c r="F8" s="26">
        <f t="shared" si="11"/>
        <v>0.2095323</v>
      </c>
      <c r="G8" s="26">
        <f t="shared" si="11"/>
        <v>0.12405814699999999</v>
      </c>
      <c r="H8" s="26"/>
      <c r="I8" s="26"/>
      <c r="J8" s="26"/>
      <c r="K8" s="26">
        <f t="shared" ref="K8:N8" si="12">+K9+K10+K11</f>
        <v>32.049999999999997</v>
      </c>
      <c r="L8" s="26">
        <f t="shared" si="12"/>
        <v>15.1</v>
      </c>
      <c r="M8" s="26">
        <f t="shared" si="12"/>
        <v>0.37</v>
      </c>
      <c r="N8" s="26">
        <f t="shared" si="12"/>
        <v>52.09</v>
      </c>
      <c r="O8" s="31"/>
      <c r="P8" s="26">
        <f t="shared" ref="P8" si="13">+P9+P10+P11</f>
        <v>13082.962680306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13040.755045</v>
      </c>
      <c r="D9" s="32">
        <f>+'[3]2003'!C8</f>
        <v>13040.755045</v>
      </c>
      <c r="E9" s="32">
        <v>0</v>
      </c>
      <c r="F9" s="32">
        <f>+'[3]2003'!D8</f>
        <v>0.2095323</v>
      </c>
      <c r="G9" s="32">
        <f>+'[3]2003'!E8</f>
        <v>0.12405814699999999</v>
      </c>
      <c r="H9" s="27"/>
      <c r="I9" s="27"/>
      <c r="J9" s="27"/>
      <c r="K9" s="32">
        <f>+'[3]2003'!F8</f>
        <v>32.049999999999997</v>
      </c>
      <c r="L9" s="32">
        <f>+'[3]2003'!G8</f>
        <v>15.1</v>
      </c>
      <c r="M9" s="32">
        <f>+'[3]2003'!H8</f>
        <v>0.37</v>
      </c>
      <c r="N9" s="32">
        <f>+'[3]2003'!I8</f>
        <v>52.09</v>
      </c>
      <c r="O9" s="31"/>
      <c r="P9" s="26">
        <f>+C9+F9*PCG!$C$4+G9*PCG!$C$5+H9+I9+J9</f>
        <v>13082.962680306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+'[3]2003'!F9</f>
        <v>0</v>
      </c>
      <c r="L10" s="32">
        <f>+'[3]2003'!G9</f>
        <v>0</v>
      </c>
      <c r="M10" s="32">
        <f>+'[3]2003'!H9</f>
        <v>0</v>
      </c>
      <c r="N10" s="32">
        <f>+'[3]2003'!I9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+'[3]2003'!F10</f>
        <v>0</v>
      </c>
      <c r="L11" s="32">
        <f>+'[3]2003'!G10</f>
        <v>0</v>
      </c>
      <c r="M11" s="32">
        <f>+'[3]2003'!H10</f>
        <v>0</v>
      </c>
      <c r="N11" s="32">
        <f>+'[3]2003'!I10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2097.3230659999999</v>
      </c>
      <c r="D12" s="32">
        <f>+'[3]2003'!C11</f>
        <v>2097.3230659999999</v>
      </c>
      <c r="E12" s="32">
        <v>0</v>
      </c>
      <c r="F12" s="32">
        <f>+'[3]2003'!D11</f>
        <v>4.7997579999999998E-2</v>
      </c>
      <c r="G12" s="32">
        <f>+'[3]2003'!E11</f>
        <v>6.7388320000000002E-3</v>
      </c>
      <c r="H12" s="27"/>
      <c r="I12" s="27"/>
      <c r="J12" s="27"/>
      <c r="K12" s="32">
        <f>+'[3]2003'!F11</f>
        <v>1.94</v>
      </c>
      <c r="L12" s="32">
        <f>+'[3]2003'!G11</f>
        <v>0.86</v>
      </c>
      <c r="M12" s="32">
        <f>+'[3]2003'!H11</f>
        <v>0.08</v>
      </c>
      <c r="N12" s="32">
        <f>+'[3]2003'!I11</f>
        <v>21.83</v>
      </c>
      <c r="O12" s="31"/>
      <c r="P12" s="26">
        <f>+C12+F12*PCG!$C$4+G12*PCG!$C$5+H12+I12+J12</f>
        <v>2100.5311774359998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426.96121700000003</v>
      </c>
      <c r="D13" s="26">
        <f t="shared" ref="D13:N13" si="14">+D14+D15</f>
        <v>426.96121700000003</v>
      </c>
      <c r="E13" s="26">
        <f t="shared" si="14"/>
        <v>0</v>
      </c>
      <c r="F13" s="26">
        <f t="shared" si="14"/>
        <v>2.0440300000000001E-3</v>
      </c>
      <c r="G13" s="26">
        <f t="shared" si="14"/>
        <v>2.0440300000000003E-4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0.59</v>
      </c>
      <c r="O13" s="31"/>
      <c r="P13" s="26">
        <f t="shared" ref="P13" si="15">+P14+P15</f>
        <v>427.07322984400002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426.96121700000003</v>
      </c>
      <c r="D14" s="32">
        <f>+'[3]2003'!C13</f>
        <v>426.96121700000003</v>
      </c>
      <c r="E14" s="32">
        <v>0</v>
      </c>
      <c r="F14" s="32">
        <f>+'[3]2003'!D13</f>
        <v>2.0440300000000001E-3</v>
      </c>
      <c r="G14" s="32">
        <f>+'[3]2003'!E13</f>
        <v>2.0440300000000003E-4</v>
      </c>
      <c r="H14" s="27"/>
      <c r="I14" s="27"/>
      <c r="J14" s="27"/>
      <c r="K14" s="32">
        <f>+'[3]2003'!F13</f>
        <v>0</v>
      </c>
      <c r="L14" s="32">
        <f>+'[3]2003'!G13</f>
        <v>0</v>
      </c>
      <c r="M14" s="32">
        <f>+'[3]2003'!H13</f>
        <v>0</v>
      </c>
      <c r="N14" s="32">
        <f>+'[3]2003'!I13</f>
        <v>0.59</v>
      </c>
      <c r="O14" s="31"/>
      <c r="P14" s="26">
        <f>+C14+F14*PCG!$C$4+G14*PCG!$C$5+H14+I14+J14</f>
        <v>427.07322984400002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+'[3]2003'!C14</f>
        <v>0</v>
      </c>
      <c r="E15" s="32">
        <v>0</v>
      </c>
      <c r="F15" s="32">
        <f>+'[3]2003'!D14</f>
        <v>0</v>
      </c>
      <c r="G15" s="32">
        <f>+'[3]2003'!E14</f>
        <v>0</v>
      </c>
      <c r="H15" s="27"/>
      <c r="I15" s="27"/>
      <c r="J15" s="27"/>
      <c r="K15" s="32">
        <f>+'[3]2003'!F14</f>
        <v>0</v>
      </c>
      <c r="L15" s="32">
        <f>+'[3]2003'!G14</f>
        <v>0</v>
      </c>
      <c r="M15" s="32">
        <f>+'[3]2003'!H14</f>
        <v>0</v>
      </c>
      <c r="N15" s="32">
        <f>+'[3]2003'!I14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12673.214137021681</v>
      </c>
      <c r="D16" s="26">
        <f t="shared" ref="D16:N16" si="16">+D17+D18+D19+D20+D21+D22+D23+D24+D25+D26+D27+D28+D29</f>
        <v>12673.214137021681</v>
      </c>
      <c r="E16" s="26">
        <f t="shared" si="16"/>
        <v>0</v>
      </c>
      <c r="F16" s="26">
        <f t="shared" si="16"/>
        <v>1.9968954157075247</v>
      </c>
      <c r="G16" s="26">
        <f t="shared" si="16"/>
        <v>0.28592254207200096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48.510000000000005</v>
      </c>
      <c r="L16" s="26">
        <f t="shared" si="16"/>
        <v>60.22</v>
      </c>
      <c r="M16" s="26">
        <f t="shared" si="16"/>
        <v>19.3</v>
      </c>
      <c r="N16" s="26">
        <f t="shared" si="16"/>
        <v>110.57</v>
      </c>
      <c r="O16" s="31"/>
      <c r="P16" s="26">
        <f t="shared" ref="P16" si="17">+P17+P18+P19+P20+P21+P22+P23+P24+P25+P26+P27+P28+P29</f>
        <v>12808.341439951822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1917.5965829729641</v>
      </c>
      <c r="D17" s="32">
        <f>+'[3]2003'!C16</f>
        <v>1917.5965829729641</v>
      </c>
      <c r="E17" s="32">
        <v>0</v>
      </c>
      <c r="F17" s="32">
        <f>+'[3]2003'!D16</f>
        <v>9.5509101776939997E-2</v>
      </c>
      <c r="G17" s="32">
        <f>+'[3]2003'!E16</f>
        <v>1.4095665353844001E-2</v>
      </c>
      <c r="H17" s="27"/>
      <c r="I17" s="27"/>
      <c r="J17" s="27"/>
      <c r="K17" s="32">
        <f>+'[3]2003'!F16</f>
        <v>3.83</v>
      </c>
      <c r="L17" s="32">
        <f>+'[3]2003'!G16</f>
        <v>8.25</v>
      </c>
      <c r="M17" s="32">
        <f>+'[3]2003'!H16</f>
        <v>0.89</v>
      </c>
      <c r="N17" s="32">
        <f>+'[3]2003'!I16</f>
        <v>5.47</v>
      </c>
      <c r="O17" s="31"/>
      <c r="P17" s="26">
        <f>+C17+F17*PCG!$C$4+G17*PCG!$C$5+H17+I17+J17</f>
        <v>1924.1848187928333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+'[3]2003'!F17</f>
        <v>0</v>
      </c>
      <c r="L18" s="32">
        <f>+'[3]2003'!G17</f>
        <v>0</v>
      </c>
      <c r="M18" s="32">
        <f>+'[3]2003'!H17</f>
        <v>0</v>
      </c>
      <c r="N18" s="32">
        <f>+'[3]2003'!I17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420.89367321300313</v>
      </c>
      <c r="D19" s="34">
        <f>+'[3]2003'!C18</f>
        <v>420.89367321300313</v>
      </c>
      <c r="E19" s="34">
        <v>0</v>
      </c>
      <c r="F19" s="34">
        <f>+'[3]2003'!D18</f>
        <v>8.1860255905895993E-3</v>
      </c>
      <c r="G19" s="34">
        <f>+'[3]2003'!E18</f>
        <v>9.4107760515791999E-4</v>
      </c>
      <c r="H19" s="27"/>
      <c r="I19" s="27"/>
      <c r="J19" s="27"/>
      <c r="K19" s="32">
        <f>+'[3]2003'!F18</f>
        <v>0.73</v>
      </c>
      <c r="L19" s="32">
        <f>+'[3]2003'!G18</f>
        <v>0.23</v>
      </c>
      <c r="M19" s="32">
        <f>+'[3]2003'!H18</f>
        <v>0.17</v>
      </c>
      <c r="N19" s="32">
        <f>+'[3]2003'!I18</f>
        <v>2.19</v>
      </c>
      <c r="O19" s="31"/>
      <c r="P19" s="26">
        <f>+C19+F19*PCG!$C$4+G19*PCG!$C$5+H19+I19+J19</f>
        <v>421.37876497910491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690.33536739026636</v>
      </c>
      <c r="D20" s="34">
        <f>+'[3]2003'!C19</f>
        <v>690.33536739026636</v>
      </c>
      <c r="E20" s="34">
        <v>0</v>
      </c>
      <c r="F20" s="34">
        <f>+'[3]2003'!D19</f>
        <v>0.95534163580741194</v>
      </c>
      <c r="G20" s="34">
        <f>+'[3]2003'!E19</f>
        <v>0.1283775034486824</v>
      </c>
      <c r="H20" s="27"/>
      <c r="I20" s="27"/>
      <c r="J20" s="27"/>
      <c r="K20" s="32">
        <f>+'[3]2003'!F19</f>
        <v>3.77</v>
      </c>
      <c r="L20" s="32">
        <f>+'[3]2003'!G19</f>
        <v>18.04</v>
      </c>
      <c r="M20" s="32">
        <f>+'[3]2003'!H19</f>
        <v>9.4600000000000009</v>
      </c>
      <c r="N20" s="32">
        <f>+'[3]2003'!I19</f>
        <v>15.53</v>
      </c>
      <c r="O20" s="31"/>
      <c r="P20" s="26">
        <f>+C20+F20*PCG!$C$4+G20*PCG!$C$5+H20+I20+J20</f>
        <v>752.47540431315906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319.97083424544002</v>
      </c>
      <c r="D21" s="34">
        <f>+'[3]2003'!C20</f>
        <v>319.97083424544002</v>
      </c>
      <c r="E21" s="34">
        <v>0</v>
      </c>
      <c r="F21" s="34">
        <f>+'[3]2003'!D20</f>
        <v>3.1606069463999999E-2</v>
      </c>
      <c r="G21" s="34">
        <f>+'[3]2003'!E20</f>
        <v>4.7984056505999996E-3</v>
      </c>
      <c r="H21" s="27"/>
      <c r="I21" s="27"/>
      <c r="J21" s="27"/>
      <c r="K21" s="32">
        <f>+'[3]2003'!F20</f>
        <v>0.56999999999999995</v>
      </c>
      <c r="L21" s="32">
        <f>+'[3]2003'!G20</f>
        <v>2.85</v>
      </c>
      <c r="M21" s="32">
        <f>+'[3]2003'!H20</f>
        <v>0.27</v>
      </c>
      <c r="N21" s="32">
        <f>+'[3]2003'!I20</f>
        <v>1.85</v>
      </c>
      <c r="O21" s="31"/>
      <c r="P21" s="26">
        <f>+C21+F21*PCG!$C$4+G21*PCG!$C$5+H21+I21+J21</f>
        <v>322.19091086591885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864.11474204594037</v>
      </c>
      <c r="D22" s="34">
        <f>+'[3]2003'!C21</f>
        <v>864.11474204594037</v>
      </c>
      <c r="E22" s="34">
        <v>0</v>
      </c>
      <c r="F22" s="34">
        <f>+'[3]2003'!D21</f>
        <v>7.8617209904531998E-2</v>
      </c>
      <c r="G22" s="34">
        <f>+'[3]2003'!E21</f>
        <v>1.17506921309064E-2</v>
      </c>
      <c r="H22" s="27"/>
      <c r="I22" s="27"/>
      <c r="J22" s="27"/>
      <c r="K22" s="32">
        <f>+'[3]2003'!F21</f>
        <v>1.6</v>
      </c>
      <c r="L22" s="32">
        <f>+'[3]2003'!G21</f>
        <v>7.12</v>
      </c>
      <c r="M22" s="32">
        <f>+'[3]2003'!H21</f>
        <v>0.72</v>
      </c>
      <c r="N22" s="32">
        <f>+'[3]2003'!I21</f>
        <v>3.05</v>
      </c>
      <c r="O22" s="31"/>
      <c r="P22" s="26">
        <f>+C22+F22*PCG!$C$4+G22*PCG!$C$5+H22+I22+J22</f>
        <v>869.58187854856385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+'[3]2003'!F22</f>
        <v>0</v>
      </c>
      <c r="L23" s="32">
        <f>+'[3]2003'!G22</f>
        <v>0</v>
      </c>
      <c r="M23" s="32">
        <f>+'[3]2003'!H22</f>
        <v>0</v>
      </c>
      <c r="N23" s="32">
        <f>+'[3]2003'!I22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+'[3]2003'!F23</f>
        <v>0</v>
      </c>
      <c r="L24" s="32">
        <f>+'[3]2003'!G23</f>
        <v>0</v>
      </c>
      <c r="M24" s="32">
        <f>+'[3]2003'!H23</f>
        <v>0</v>
      </c>
      <c r="N24" s="32">
        <f>+'[3]2003'!I23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4043.3004575939858</v>
      </c>
      <c r="D25" s="34">
        <f>+'[3]2003'!C24</f>
        <v>4043.3004575939858</v>
      </c>
      <c r="E25" s="34">
        <v>0</v>
      </c>
      <c r="F25" s="34">
        <f>+'[3]2003'!D24</f>
        <v>0.17289524817084959</v>
      </c>
      <c r="G25" s="34">
        <f>+'[3]2003'!E24</f>
        <v>3.2113464048169928E-2</v>
      </c>
      <c r="H25" s="27"/>
      <c r="I25" s="27"/>
      <c r="J25" s="27"/>
      <c r="K25" s="32">
        <f>+'[3]2003'!F24</f>
        <v>19.37</v>
      </c>
      <c r="L25" s="32">
        <f>+'[3]2003'!G24</f>
        <v>5.83</v>
      </c>
      <c r="M25" s="32">
        <f>+'[3]2003'!H24</f>
        <v>1.35</v>
      </c>
      <c r="N25" s="32">
        <f>+'[3]2003'!I24</f>
        <v>41.72</v>
      </c>
      <c r="O25" s="31"/>
      <c r="P25" s="26">
        <f>+C25+F25*PCG!$C$4+G25*PCG!$C$5+H25+I25+J25</f>
        <v>4057.1926510846115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+'[3]2003'!F25</f>
        <v>0</v>
      </c>
      <c r="L26" s="32">
        <f>+'[3]2003'!G25</f>
        <v>0</v>
      </c>
      <c r="M26" s="32">
        <f>+'[3]2003'!H25</f>
        <v>0</v>
      </c>
      <c r="N26" s="32">
        <f>+'[3]2003'!I25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+'[3]2003'!F26</f>
        <v>0</v>
      </c>
      <c r="L27" s="32">
        <f>+'[3]2003'!G26</f>
        <v>0</v>
      </c>
      <c r="M27" s="32">
        <f>+'[3]2003'!H26</f>
        <v>0</v>
      </c>
      <c r="N27" s="32">
        <f>+'[3]2003'!I26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+'[3]2003'!F27</f>
        <v>0</v>
      </c>
      <c r="L28" s="32">
        <f>+'[3]2003'!G27</f>
        <v>0</v>
      </c>
      <c r="M28" s="32">
        <f>+'[3]2003'!H27</f>
        <v>0</v>
      </c>
      <c r="N28" s="32">
        <f>+'[3]2003'!I27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4417.0024795600793</v>
      </c>
      <c r="D29" s="32">
        <f>+'[3]2003'!C28</f>
        <v>4417.0024795600793</v>
      </c>
      <c r="E29" s="32">
        <v>0</v>
      </c>
      <c r="F29" s="32">
        <f>+'[3]2003'!D28</f>
        <v>0.65474012499320167</v>
      </c>
      <c r="G29" s="32">
        <f>+'[3]2003'!E28</f>
        <v>9.3845733834640316E-2</v>
      </c>
      <c r="H29" s="27"/>
      <c r="I29" s="27"/>
      <c r="J29" s="27"/>
      <c r="K29" s="32">
        <f>+'[3]2003'!F28</f>
        <v>18.64</v>
      </c>
      <c r="L29" s="32">
        <f>+'[3]2003'!G28</f>
        <v>17.899999999999999</v>
      </c>
      <c r="M29" s="32">
        <f>+'[3]2003'!H28</f>
        <v>6.44</v>
      </c>
      <c r="N29" s="32">
        <f>+'[3]2003'!I28</f>
        <v>40.76</v>
      </c>
      <c r="O29" s="31"/>
      <c r="P29" s="26">
        <f>+C29+F29*PCG!$C$4+G29*PCG!$C$5+H29+I29+J29</f>
        <v>4461.3370113676319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16301.81298710736</v>
      </c>
      <c r="D30" s="26">
        <f t="shared" ref="D30:N30" si="20">+D31+D34+D45+D46+D49</f>
        <v>16301.81298710736</v>
      </c>
      <c r="E30" s="26">
        <f t="shared" si="20"/>
        <v>0</v>
      </c>
      <c r="F30" s="26">
        <f t="shared" si="20"/>
        <v>3.8618952189208011</v>
      </c>
      <c r="G30" s="26">
        <f t="shared" si="20"/>
        <v>1.037170776952248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48.99028257019507</v>
      </c>
      <c r="L30" s="26">
        <f t="shared" si="20"/>
        <v>200.36916060163009</v>
      </c>
      <c r="M30" s="26">
        <f t="shared" si="20"/>
        <v>86.107990997329424</v>
      </c>
      <c r="N30" s="26">
        <f t="shared" si="20"/>
        <v>82.65</v>
      </c>
      <c r="O30" s="31"/>
      <c r="P30" s="26">
        <f t="shared" ref="P30" si="21">+P31+P34+P45+P46+P49</f>
        <v>16707.437259112146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593.26960000000008</v>
      </c>
      <c r="D31" s="26">
        <f t="shared" ref="D31:N31" si="24">+D33</f>
        <v>593.26960000000008</v>
      </c>
      <c r="E31" s="26">
        <f t="shared" si="24"/>
        <v>0</v>
      </c>
      <c r="F31" s="26">
        <f t="shared" si="24"/>
        <v>4.15118E-3</v>
      </c>
      <c r="G31" s="26">
        <f t="shared" si="24"/>
        <v>1.660472E-2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1.91</v>
      </c>
      <c r="L31" s="26">
        <f t="shared" si="24"/>
        <v>4.57</v>
      </c>
      <c r="M31" s="26">
        <f t="shared" si="24"/>
        <v>0.21</v>
      </c>
      <c r="N31" s="26">
        <f t="shared" si="24"/>
        <v>3.49</v>
      </c>
      <c r="O31" s="31"/>
      <c r="P31" s="26">
        <f t="shared" ref="P31" si="25">+P33</f>
        <v>598.32158606000007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593.26960000000008</v>
      </c>
      <c r="D33" s="32">
        <f>+'[3]2003'!C32</f>
        <v>593.26960000000008</v>
      </c>
      <c r="E33" s="32">
        <v>0</v>
      </c>
      <c r="F33" s="32">
        <f>+'[3]2003'!D32</f>
        <v>4.15118E-3</v>
      </c>
      <c r="G33" s="32">
        <f>+'[3]2003'!E32</f>
        <v>1.660472E-2</v>
      </c>
      <c r="H33" s="27"/>
      <c r="I33" s="27"/>
      <c r="J33" s="27"/>
      <c r="K33" s="32">
        <f>+'[3]2003'!F32</f>
        <v>1.91</v>
      </c>
      <c r="L33" s="32">
        <f>+'[3]2003'!G32</f>
        <v>4.57</v>
      </c>
      <c r="M33" s="32">
        <f>+'[3]2003'!H32</f>
        <v>0.21</v>
      </c>
      <c r="N33" s="32">
        <f>+'[3]2003'!I32</f>
        <v>3.49</v>
      </c>
      <c r="O33" s="31"/>
      <c r="P33" s="26">
        <f>+C33+F33*PCG!$C$4+G33*PCG!$C$5+H33+I33+J33</f>
        <v>598.32158606000007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14218.506475154472</v>
      </c>
      <c r="D34" s="26">
        <f t="shared" ref="D34:G34" si="26">+D35+D38+D41+D42+D43+D44</f>
        <v>14218.506475154472</v>
      </c>
      <c r="E34" s="26">
        <f t="shared" si="26"/>
        <v>0</v>
      </c>
      <c r="F34" s="26">
        <f t="shared" si="26"/>
        <v>2.9493714669690148</v>
      </c>
      <c r="G34" s="26">
        <f t="shared" si="26"/>
        <v>0.92548643356237914</v>
      </c>
      <c r="H34" s="26"/>
      <c r="I34" s="26"/>
      <c r="J34" s="26"/>
      <c r="K34" s="26">
        <f t="shared" ref="K34:N34" si="27">+K35+K38+K41+K42+K43+K44</f>
        <v>24.910282570195072</v>
      </c>
      <c r="L34" s="26">
        <f t="shared" si="27"/>
        <v>193.60916060163009</v>
      </c>
      <c r="M34" s="26">
        <f t="shared" si="27"/>
        <v>85.057990997329426</v>
      </c>
      <c r="N34" s="26">
        <f t="shared" si="27"/>
        <v>69.56</v>
      </c>
      <c r="O34" s="31"/>
      <c r="P34" s="26">
        <f t="shared" ref="P34" si="28">+P35+P38+P41+P42+P43+P44</f>
        <v>14568.035719030284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4105.0618526720391</v>
      </c>
      <c r="D35" s="26">
        <f t="shared" ref="D35:G35" si="29">+D36+D37</f>
        <v>4105.0618526720391</v>
      </c>
      <c r="E35" s="26">
        <f t="shared" si="29"/>
        <v>0</v>
      </c>
      <c r="F35" s="26">
        <f t="shared" si="29"/>
        <v>1.3226478670525139</v>
      </c>
      <c r="G35" s="26">
        <f t="shared" si="29"/>
        <v>0.33777774002378136</v>
      </c>
      <c r="H35" s="26"/>
      <c r="I35" s="26"/>
      <c r="J35" s="26"/>
      <c r="K35" s="26">
        <f t="shared" ref="K35:N35" si="30">+K36+K37</f>
        <v>21.790282570195071</v>
      </c>
      <c r="L35" s="26">
        <f t="shared" si="30"/>
        <v>181.1991606016301</v>
      </c>
      <c r="M35" s="26">
        <f t="shared" si="30"/>
        <v>30.687990997329422</v>
      </c>
      <c r="N35" s="26">
        <f t="shared" si="30"/>
        <v>44.47</v>
      </c>
      <c r="O35" s="31"/>
      <c r="P35" s="26">
        <f t="shared" ref="P35" si="31">+P36+P37</f>
        <v>4238.7858158754379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2174.4829106452498</v>
      </c>
      <c r="D36" s="32">
        <f>+'[3]2003'!C35</f>
        <v>2174.4829106452498</v>
      </c>
      <c r="E36" s="32">
        <v>0</v>
      </c>
      <c r="F36" s="32">
        <f>+'[3]2003'!D35</f>
        <v>0.74701710958103162</v>
      </c>
      <c r="G36" s="32">
        <f>+'[3]2003'!E35</f>
        <v>0.24339296140823405</v>
      </c>
      <c r="H36" s="27"/>
      <c r="I36" s="27"/>
      <c r="J36" s="27"/>
      <c r="K36" s="32">
        <f>+'[3]2003'!F35</f>
        <v>21.790282570195071</v>
      </c>
      <c r="L36" s="32">
        <f>+'[3]2003'!G35</f>
        <v>181.1991606016301</v>
      </c>
      <c r="M36" s="32">
        <f>+'[3]2003'!H35</f>
        <v>30.687990997329422</v>
      </c>
      <c r="N36" s="32">
        <f>+'[3]2003'!I35</f>
        <v>44.47</v>
      </c>
      <c r="O36" s="31"/>
      <c r="P36" s="26">
        <f>+C36+F36*PCG!$C$4+G36*PCG!$C$5+H36+I36+J36</f>
        <v>2265.6894408844291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1930.5789420267888</v>
      </c>
      <c r="D37" s="32">
        <f>+'[3]2003'!C36</f>
        <v>1930.5789420267888</v>
      </c>
      <c r="E37" s="32">
        <v>0</v>
      </c>
      <c r="F37" s="32">
        <f>+'[3]2003'!D36</f>
        <v>0.57563075747148229</v>
      </c>
      <c r="G37" s="32">
        <f>+'[3]2003'!E36</f>
        <v>9.4384778615547282E-2</v>
      </c>
      <c r="H37" s="27"/>
      <c r="I37" s="27"/>
      <c r="J37" s="27"/>
      <c r="K37" s="32">
        <f>+'[3]2003'!F36</f>
        <v>0</v>
      </c>
      <c r="L37" s="32">
        <f>+'[3]2003'!G36</f>
        <v>0</v>
      </c>
      <c r="M37" s="32">
        <f>+'[3]2003'!H36</f>
        <v>0</v>
      </c>
      <c r="N37" s="32">
        <f>+'[3]2003'!I36</f>
        <v>0</v>
      </c>
      <c r="O37" s="31"/>
      <c r="P37" s="26">
        <f>+C37+F37*PCG!$C$4+G37*PCG!$C$5+H37+I37+J37</f>
        <v>1973.0963749910088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3209.4749628679037</v>
      </c>
      <c r="D38" s="26">
        <f t="shared" ref="D38:G38" si="32">+D39+D40</f>
        <v>3209.4749628679037</v>
      </c>
      <c r="E38" s="26">
        <f t="shared" si="32"/>
        <v>0</v>
      </c>
      <c r="F38" s="26">
        <f t="shared" si="32"/>
        <v>0.88304077227415834</v>
      </c>
      <c r="G38" s="26">
        <f t="shared" si="32"/>
        <v>0.22966459231499997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3299.9910306846277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1676.9060609080611</v>
      </c>
      <c r="D39" s="32">
        <f>+'[3]2003'!C38</f>
        <v>1676.9060609080611</v>
      </c>
      <c r="E39" s="32">
        <v>0</v>
      </c>
      <c r="F39" s="32">
        <f>+'[3]2003'!D38</f>
        <v>0.41520185382866381</v>
      </c>
      <c r="G39" s="32">
        <f>+'[3]2003'!E38</f>
        <v>0.15490410733810092</v>
      </c>
      <c r="H39" s="27"/>
      <c r="I39" s="27"/>
      <c r="J39" s="27"/>
      <c r="K39" s="32">
        <f>+'[3]2003'!F38</f>
        <v>0</v>
      </c>
      <c r="L39" s="32">
        <f>+'[3]2003'!G38</f>
        <v>0</v>
      </c>
      <c r="M39" s="32">
        <f>+'[3]2003'!H38</f>
        <v>0</v>
      </c>
      <c r="N39" s="32">
        <f>+'[3]2003'!I38</f>
        <v>0</v>
      </c>
      <c r="O39" s="31"/>
      <c r="P39" s="26">
        <f>+C39+F39*PCG!$C$4+G39*PCG!$C$5+H39+I39+J39</f>
        <v>1733.4475312405318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1532.5689019598426</v>
      </c>
      <c r="D40" s="32">
        <f>+'[3]2003'!C39</f>
        <v>1532.5689019598426</v>
      </c>
      <c r="E40" s="32">
        <v>0</v>
      </c>
      <c r="F40" s="32">
        <f>+'[3]2003'!D39</f>
        <v>0.46783891844549452</v>
      </c>
      <c r="G40" s="32">
        <f>+'[3]2003'!E39</f>
        <v>7.476048497689905E-2</v>
      </c>
      <c r="H40" s="27"/>
      <c r="I40" s="27"/>
      <c r="J40" s="27"/>
      <c r="K40" s="32">
        <f>+'[3]2003'!F39</f>
        <v>0</v>
      </c>
      <c r="L40" s="32">
        <f>+'[3]2003'!G39</f>
        <v>0</v>
      </c>
      <c r="M40" s="32">
        <f>+'[3]2003'!H39</f>
        <v>0</v>
      </c>
      <c r="N40" s="32">
        <f>+'[3]2003'!I39</f>
        <v>0</v>
      </c>
      <c r="O40" s="31"/>
      <c r="P40" s="26">
        <f>+C40+F40*PCG!$C$4+G40*PCG!$C$5+H40+I40+J40</f>
        <v>1566.5434994440959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6887.9848332628935</v>
      </c>
      <c r="D41" s="32">
        <f>+'[3]2003'!C40</f>
        <v>6887.9848332628935</v>
      </c>
      <c r="E41" s="32">
        <v>0</v>
      </c>
      <c r="F41" s="32">
        <f>+'[3]2003'!D40</f>
        <v>0.74280633423180653</v>
      </c>
      <c r="G41" s="32">
        <f>+'[3]2003'!E40</f>
        <v>0.35672959331228954</v>
      </c>
      <c r="H41" s="27"/>
      <c r="I41" s="27"/>
      <c r="J41" s="27"/>
      <c r="K41" s="32">
        <f>+'[3]2003'!F40</f>
        <v>3.12</v>
      </c>
      <c r="L41" s="32">
        <f>+'[3]2003'!G40</f>
        <v>12.41</v>
      </c>
      <c r="M41" s="32">
        <f>+'[3]2003'!H40</f>
        <v>54.37</v>
      </c>
      <c r="N41" s="32">
        <f>+'[3]2003'!I40</f>
        <v>25.09</v>
      </c>
      <c r="O41" s="31"/>
      <c r="P41" s="26">
        <f>+C41+F41*PCG!$C$4+G41*PCG!$C$5+H41+I41+J41</f>
        <v>7012.8604104257502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15.984826351635414</v>
      </c>
      <c r="D42" s="32">
        <f>+'[3]2003'!C41</f>
        <v>15.984826351635414</v>
      </c>
      <c r="E42" s="32">
        <v>0</v>
      </c>
      <c r="F42" s="32">
        <f>+'[3]2003'!D41</f>
        <v>8.7649341053592535E-4</v>
      </c>
      <c r="G42" s="32">
        <f>+'[3]2003'!E41</f>
        <v>1.3145079113082068E-3</v>
      </c>
      <c r="H42" s="27"/>
      <c r="I42" s="27"/>
      <c r="J42" s="27"/>
      <c r="K42" s="32">
        <f>+'[3]2003'!F41</f>
        <v>0</v>
      </c>
      <c r="L42" s="32">
        <f>+'[3]2003'!G41</f>
        <v>0</v>
      </c>
      <c r="M42" s="32">
        <f>+'[3]2003'!H41</f>
        <v>0</v>
      </c>
      <c r="N42" s="32">
        <f>+'[3]2003'!I41</f>
        <v>0</v>
      </c>
      <c r="O42" s="31"/>
      <c r="P42" s="26">
        <f>+C42+F42*PCG!$C$4+G42*PCG!$C$5+H42+I42+J42</f>
        <v>16.398462044468658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+'[3]2003'!C43</f>
        <v>0</v>
      </c>
      <c r="E44" s="32">
        <v>0</v>
      </c>
      <c r="F44" s="27"/>
      <c r="G44" s="27"/>
      <c r="H44" s="27"/>
      <c r="I44" s="27"/>
      <c r="J44" s="27"/>
      <c r="K44" s="32">
        <f>+'[3]2003'!F43</f>
        <v>0</v>
      </c>
      <c r="L44" s="32">
        <f>+'[3]2003'!G43</f>
        <v>0</v>
      </c>
      <c r="M44" s="32">
        <f>+'[3]2003'!H43</f>
        <v>0</v>
      </c>
      <c r="N44" s="32">
        <f>+'[3]2003'!I43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59.535645000000002</v>
      </c>
      <c r="D45" s="32">
        <f>+'[3]2003'!C44</f>
        <v>59.535645000000002</v>
      </c>
      <c r="E45" s="32">
        <v>0</v>
      </c>
      <c r="F45" s="32">
        <f>+'[3]2003'!D44</f>
        <v>3.3343175000000004E-3</v>
      </c>
      <c r="G45" s="32">
        <f>+'[3]2003'!E44</f>
        <v>2.2978670000000003E-2</v>
      </c>
      <c r="H45" s="27"/>
      <c r="I45" s="27"/>
      <c r="J45" s="27"/>
      <c r="K45" s="32">
        <f>+'[3]2003'!F44</f>
        <v>0.97</v>
      </c>
      <c r="L45" s="32">
        <f>+'[3]2003'!G44</f>
        <v>0.2</v>
      </c>
      <c r="M45" s="32">
        <f>+'[3]2003'!H44</f>
        <v>0.09</v>
      </c>
      <c r="N45" s="32">
        <f>+'[3]2003'!I44</f>
        <v>0.28000000000000003</v>
      </c>
      <c r="O45" s="31"/>
      <c r="P45" s="26">
        <f>+C45+F45*PCG!$C$4+G45*PCG!$C$5+H45+I45+J45</f>
        <v>66.466646597500002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867.03253800000005</v>
      </c>
      <c r="D46" s="26">
        <f t="shared" ref="D46:N46" si="35">+D48</f>
        <v>867.03253800000005</v>
      </c>
      <c r="E46" s="26">
        <f t="shared" si="35"/>
        <v>0</v>
      </c>
      <c r="F46" s="26">
        <f t="shared" si="35"/>
        <v>8.1195309999999993E-2</v>
      </c>
      <c r="G46" s="26">
        <f t="shared" si="35"/>
        <v>2.3198659999999996E-2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21.2</v>
      </c>
      <c r="L46" s="26">
        <f t="shared" si="35"/>
        <v>1.99</v>
      </c>
      <c r="M46" s="26">
        <f t="shared" si="35"/>
        <v>0.75</v>
      </c>
      <c r="N46" s="26">
        <f t="shared" si="35"/>
        <v>9.32</v>
      </c>
      <c r="O46" s="31"/>
      <c r="P46" s="26">
        <f t="shared" ref="P46" si="36">+P48</f>
        <v>875.97562143000005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867.03253800000005</v>
      </c>
      <c r="D48" s="32">
        <f>+'[3]2003'!C47</f>
        <v>867.03253800000005</v>
      </c>
      <c r="E48" s="32">
        <v>0</v>
      </c>
      <c r="F48" s="32">
        <f>+'[3]2003'!D47</f>
        <v>8.1195309999999993E-2</v>
      </c>
      <c r="G48" s="32">
        <f>+'[3]2003'!E47</f>
        <v>2.3198659999999996E-2</v>
      </c>
      <c r="H48" s="27"/>
      <c r="I48" s="27"/>
      <c r="J48" s="27"/>
      <c r="K48" s="32">
        <f>+'[3]2003'!F47</f>
        <v>21.2</v>
      </c>
      <c r="L48" s="32">
        <f>+'[3]2003'!G47</f>
        <v>1.99</v>
      </c>
      <c r="M48" s="32">
        <f>+'[3]2003'!H47</f>
        <v>0.75</v>
      </c>
      <c r="N48" s="32">
        <f>+'[3]2003'!I47</f>
        <v>9.32</v>
      </c>
      <c r="O48" s="31"/>
      <c r="P48" s="26">
        <f>+C48+F48*PCG!$C$4+G48*PCG!$C$5+H48+I48+J48</f>
        <v>875.97562143000005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563.46872895288777</v>
      </c>
      <c r="D49" s="26">
        <f t="shared" ref="D49:N49" si="37">+D50+D51</f>
        <v>563.46872895288777</v>
      </c>
      <c r="E49" s="26">
        <f t="shared" si="37"/>
        <v>0</v>
      </c>
      <c r="F49" s="26">
        <f t="shared" si="37"/>
        <v>0.8238429444517863</v>
      </c>
      <c r="G49" s="26">
        <f t="shared" si="37"/>
        <v>4.8902293389868928E-2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598.63768599436332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+'[3]2003'!F49</f>
        <v>0</v>
      </c>
      <c r="L50" s="32">
        <f>+'[3]2003'!G49</f>
        <v>0</v>
      </c>
      <c r="M50" s="32">
        <f>+'[3]2003'!H49</f>
        <v>0</v>
      </c>
      <c r="N50" s="32">
        <f>+'[3]2003'!I49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563.46872895288777</v>
      </c>
      <c r="D51" s="32">
        <f>+'[3]2003'!C50</f>
        <v>563.46872895288777</v>
      </c>
      <c r="E51" s="32">
        <v>0</v>
      </c>
      <c r="F51" s="32">
        <f>+'[3]2003'!D50</f>
        <v>0.8238429444517863</v>
      </c>
      <c r="G51" s="32">
        <f>+'[3]2003'!E50</f>
        <v>4.8902293389868928E-2</v>
      </c>
      <c r="H51" s="27"/>
      <c r="I51" s="27"/>
      <c r="J51" s="27"/>
      <c r="K51" s="32">
        <f>+'[3]2003'!F50</f>
        <v>0</v>
      </c>
      <c r="L51" s="32">
        <f>+'[3]2003'!G50</f>
        <v>0</v>
      </c>
      <c r="M51" s="32">
        <f>+'[3]2003'!H50</f>
        <v>0</v>
      </c>
      <c r="N51" s="32">
        <f>+'[3]2003'!I50</f>
        <v>0</v>
      </c>
      <c r="O51" s="31"/>
      <c r="P51" s="26">
        <f>+C51+F51*PCG!$C$4+G51*PCG!$C$5+H51+I51+J51</f>
        <v>598.63768599436332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4230.7652821337651</v>
      </c>
      <c r="D52" s="26">
        <f t="shared" ref="D52:N52" si="39">+D53+D54+D55</f>
        <v>4230.7652821337651</v>
      </c>
      <c r="E52" s="26">
        <f t="shared" si="39"/>
        <v>0</v>
      </c>
      <c r="F52" s="26">
        <f t="shared" si="39"/>
        <v>34.806859275306522</v>
      </c>
      <c r="G52" s="26">
        <f t="shared" si="39"/>
        <v>0.46979903079039098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12.72</v>
      </c>
      <c r="L52" s="26">
        <f t="shared" si="39"/>
        <v>461.8</v>
      </c>
      <c r="M52" s="26">
        <f t="shared" si="39"/>
        <v>69.14</v>
      </c>
      <c r="N52" s="26">
        <f t="shared" si="39"/>
        <v>27.16</v>
      </c>
      <c r="O52" s="31"/>
      <c r="P52" s="26">
        <f t="shared" ref="P52" si="40">+P53+P54+P55</f>
        <v>5240.9368751919646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790.87904656199998</v>
      </c>
      <c r="D53" s="32">
        <f>+'[3]2003'!C52</f>
        <v>790.87904656199998</v>
      </c>
      <c r="E53" s="32">
        <v>0</v>
      </c>
      <c r="F53" s="32">
        <f>+'[3]2003'!D52</f>
        <v>6.9791862600000004E-2</v>
      </c>
      <c r="G53" s="32">
        <f>+'[3]2003'!E52</f>
        <v>1.8838715940000001E-3</v>
      </c>
      <c r="H53" s="27"/>
      <c r="I53" s="27"/>
      <c r="J53" s="27"/>
      <c r="K53" s="32">
        <f>+'[3]2003'!F52</f>
        <v>3.12</v>
      </c>
      <c r="L53" s="32">
        <f>+'[3]2003'!G52</f>
        <v>0.99</v>
      </c>
      <c r="M53" s="32">
        <f>+'[3]2003'!H52</f>
        <v>0.27</v>
      </c>
      <c r="N53" s="32">
        <f>+'[3]2003'!I52</f>
        <v>3.98</v>
      </c>
      <c r="O53" s="31"/>
      <c r="P53" s="26">
        <f>+C53+F53*PCG!$C$4+G53*PCG!$C$5+H53+I53+J53</f>
        <v>793.18523686201195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2970.8812251719996</v>
      </c>
      <c r="D54" s="32">
        <f>+'[3]2003'!C53</f>
        <v>2970.8812251719996</v>
      </c>
      <c r="E54" s="32">
        <v>0</v>
      </c>
      <c r="F54" s="32">
        <f>+'[3]2003'!D53</f>
        <v>34.594617771000003</v>
      </c>
      <c r="G54" s="32">
        <f>+'[3]2003'!E53</f>
        <v>0.46469347628399998</v>
      </c>
      <c r="H54" s="27"/>
      <c r="I54" s="27"/>
      <c r="J54" s="27"/>
      <c r="K54" s="32">
        <f>+'[3]2003'!F53</f>
        <v>8.18</v>
      </c>
      <c r="L54" s="32">
        <f>+'[3]2003'!G53</f>
        <v>460.1</v>
      </c>
      <c r="M54" s="32">
        <f>+'[3]2003'!H53</f>
        <v>68.72</v>
      </c>
      <c r="N54" s="32">
        <f>+'[3]2003'!I53</f>
        <v>14.32</v>
      </c>
      <c r="O54" s="31"/>
      <c r="P54" s="26">
        <f>+C54+F54*PCG!$C$4+G54*PCG!$C$5+H54+I54+J54</f>
        <v>3974.2253253796316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469.00501039976524</v>
      </c>
      <c r="D55" s="26">
        <f t="shared" ref="D55:N55" si="43">+D56+D57+D58</f>
        <v>469.00501039976524</v>
      </c>
      <c r="E55" s="26">
        <f t="shared" si="43"/>
        <v>0</v>
      </c>
      <c r="F55" s="26">
        <f t="shared" si="43"/>
        <v>0.142449641706517</v>
      </c>
      <c r="G55" s="26">
        <f t="shared" si="43"/>
        <v>3.2216829123910178E-3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1.42</v>
      </c>
      <c r="L55" s="26">
        <f t="shared" si="43"/>
        <v>0.71</v>
      </c>
      <c r="M55" s="26">
        <f t="shared" si="43"/>
        <v>0.15</v>
      </c>
      <c r="N55" s="26">
        <f t="shared" si="43"/>
        <v>8.86</v>
      </c>
      <c r="O55" s="31"/>
      <c r="P55" s="26">
        <f t="shared" ref="P55" si="44">+P56+P57+P58</f>
        <v>473.52631295032063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+'[3]2003'!F55</f>
        <v>0</v>
      </c>
      <c r="L56" s="32">
        <f>+'[3]2003'!G55</f>
        <v>0</v>
      </c>
      <c r="M56" s="32">
        <f>+'[3]2003'!H55</f>
        <v>0</v>
      </c>
      <c r="N56" s="32">
        <f>+'[3]2003'!I55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27.432785892649441</v>
      </c>
      <c r="D57" s="34">
        <f>+'[3]2003'!C56</f>
        <v>27.432785892649441</v>
      </c>
      <c r="E57" s="34">
        <v>0</v>
      </c>
      <c r="F57" s="34">
        <f>+'[3]2003'!D56</f>
        <v>3.7597396075809654E-3</v>
      </c>
      <c r="G57" s="34">
        <f>+'[3]2003'!E56</f>
        <v>2.255843764548579E-4</v>
      </c>
      <c r="H57" s="27"/>
      <c r="I57" s="27"/>
      <c r="J57" s="27"/>
      <c r="K57" s="32">
        <f>+'[3]2003'!F56</f>
        <v>0</v>
      </c>
      <c r="L57" s="32">
        <f>+'[3]2003'!G56</f>
        <v>0</v>
      </c>
      <c r="M57" s="32">
        <f>+'[3]2003'!H56</f>
        <v>0</v>
      </c>
      <c r="N57" s="32">
        <f>+'[3]2003'!I56</f>
        <v>0</v>
      </c>
      <c r="O57" s="31"/>
      <c r="P57" s="26">
        <f>+C57+F57*PCG!$C$4+G57*PCG!$C$5+H57+I57+J57</f>
        <v>27.594003527022515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441.57222450711578</v>
      </c>
      <c r="D58" s="34">
        <f>+'[3]2003'!C57</f>
        <v>441.57222450711578</v>
      </c>
      <c r="E58" s="34">
        <v>0</v>
      </c>
      <c r="F58" s="34">
        <f>+'[3]2003'!D57</f>
        <v>0.13868990209893603</v>
      </c>
      <c r="G58" s="34">
        <f>+'[3]2003'!E57</f>
        <v>2.99609853593616E-3</v>
      </c>
      <c r="H58" s="27"/>
      <c r="I58" s="27"/>
      <c r="J58" s="27"/>
      <c r="K58" s="32">
        <f>+'[3]2003'!F57</f>
        <v>1.42</v>
      </c>
      <c r="L58" s="32">
        <f>+'[3]2003'!G57</f>
        <v>0.71</v>
      </c>
      <c r="M58" s="32">
        <f>+'[3]2003'!H57</f>
        <v>0.15</v>
      </c>
      <c r="N58" s="32">
        <f>+'[3]2003'!I57</f>
        <v>8.86</v>
      </c>
      <c r="O58" s="31"/>
      <c r="P58" s="26">
        <f>+C58+F58*PCG!$C$4+G58*PCG!$C$5+H58+I58+J58</f>
        <v>445.93230942329814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+'[3]2003'!F59</f>
        <v>0</v>
      </c>
      <c r="L60" s="32">
        <f>+'[3]2003'!G59</f>
        <v>0</v>
      </c>
      <c r="M60" s="32">
        <f>+'[3]2003'!H59</f>
        <v>0</v>
      </c>
      <c r="N60" s="32">
        <f>+'[3]2003'!I59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+'[3]2003'!F61</f>
        <v>0</v>
      </c>
      <c r="L62" s="32">
        <f>+'[3]2003'!G61</f>
        <v>0</v>
      </c>
      <c r="M62" s="32">
        <f>+'[3]2003'!H61</f>
        <v>0</v>
      </c>
      <c r="N62" s="32">
        <f>+'[3]2003'!I61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+'[3]2003'!F62</f>
        <v>0</v>
      </c>
      <c r="L63" s="32">
        <f>+'[3]2003'!G62</f>
        <v>0</v>
      </c>
      <c r="M63" s="32">
        <f>+'[3]2003'!H62</f>
        <v>0</v>
      </c>
      <c r="N63" s="32">
        <f>+'[3]2003'!I62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+'[3]2003'!F63</f>
        <v>0</v>
      </c>
      <c r="L64" s="32">
        <f>+'[3]2003'!G63</f>
        <v>0</v>
      </c>
      <c r="M64" s="32">
        <f>+'[3]2003'!H63</f>
        <v>0</v>
      </c>
      <c r="N64" s="32">
        <f>+'[3]2003'!I63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1.5823936300000001</v>
      </c>
      <c r="D66" s="26">
        <f t="shared" ref="D66:N66" si="51">+D67+D79+D100</f>
        <v>1.5823936300000001</v>
      </c>
      <c r="E66" s="26">
        <f t="shared" si="51"/>
        <v>0</v>
      </c>
      <c r="F66" s="26">
        <f t="shared" si="51"/>
        <v>57.487935980000003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3.2600000000000002</v>
      </c>
      <c r="L66" s="26">
        <f t="shared" si="51"/>
        <v>29.009999999999998</v>
      </c>
      <c r="M66" s="26">
        <f t="shared" si="51"/>
        <v>5.6000000000000005</v>
      </c>
      <c r="N66" s="26">
        <f t="shared" si="51"/>
        <v>0</v>
      </c>
      <c r="O66" s="31"/>
      <c r="P66" s="26">
        <f t="shared" ref="P66" si="52">+P67+P79+P100</f>
        <v>1438.7807931299999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2.0584168800000002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0.3</v>
      </c>
      <c r="N67" s="26">
        <f t="shared" si="55"/>
        <v>0</v>
      </c>
      <c r="O67" s="31"/>
      <c r="P67" s="26">
        <f t="shared" si="55"/>
        <v>51.460422000000001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2.0584168800000002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0.3</v>
      </c>
      <c r="N68" s="26">
        <f t="shared" si="65"/>
        <v>0</v>
      </c>
      <c r="O68" s="31"/>
      <c r="P68" s="26">
        <f t="shared" ref="P68" si="66">+P69+P74</f>
        <v>51.460422000000001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1.8748275000000001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0.22</v>
      </c>
      <c r="N69" s="26">
        <f t="shared" si="67"/>
        <v>0</v>
      </c>
      <c r="O69" s="31"/>
      <c r="P69" s="26">
        <f t="shared" ref="P69" si="68">+P70+P71+P72+P73</f>
        <v>46.870687500000003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+'[3]2003'!C69</f>
        <v>0</v>
      </c>
      <c r="E70" s="32">
        <v>0</v>
      </c>
      <c r="F70" s="32">
        <f>+'[3]2003'!D69</f>
        <v>1.64619</v>
      </c>
      <c r="G70" s="27"/>
      <c r="H70" s="27"/>
      <c r="I70" s="27"/>
      <c r="J70" s="27"/>
      <c r="K70" s="27"/>
      <c r="L70" s="27"/>
      <c r="M70" s="32">
        <f>+'[3]2003'!H69</f>
        <v>0.11</v>
      </c>
      <c r="N70" s="27"/>
      <c r="O70" s="31"/>
      <c r="P70" s="26">
        <f>+C70+F70*PCG!$C$4+G70*PCG!$C$5+H70+I70+J70</f>
        <v>41.15475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+'[3]2003'!C70</f>
        <v>0</v>
      </c>
      <c r="E71" s="32">
        <v>0</v>
      </c>
      <c r="F71" s="32">
        <f>+'[3]2003'!D70</f>
        <v>0.22863750000000002</v>
      </c>
      <c r="G71" s="27"/>
      <c r="H71" s="27"/>
      <c r="I71" s="27"/>
      <c r="J71" s="27"/>
      <c r="K71" s="27"/>
      <c r="L71" s="27"/>
      <c r="M71" s="32">
        <f>+'[3]2003'!H70</f>
        <v>0.11</v>
      </c>
      <c r="N71" s="27"/>
      <c r="O71" s="31"/>
      <c r="P71" s="26">
        <f>+C71+F71*PCG!$C$4+G71*PCG!$C$5+H71+I71+J71</f>
        <v>5.7159375000000008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+'[3]2003'!H71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+'[3]2003'!C72</f>
        <v>0</v>
      </c>
      <c r="E73" s="32">
        <v>0</v>
      </c>
      <c r="F73" s="32">
        <f>+'[3]2003'!D72</f>
        <v>0</v>
      </c>
      <c r="G73" s="27"/>
      <c r="H73" s="27"/>
      <c r="I73" s="27"/>
      <c r="J73" s="27"/>
      <c r="K73" s="27"/>
      <c r="L73" s="27"/>
      <c r="M73" s="32">
        <f>+'[3]2003'!H72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0.18358938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0.08</v>
      </c>
      <c r="N74" s="26">
        <f t="shared" si="69"/>
        <v>0</v>
      </c>
      <c r="O74" s="31"/>
      <c r="P74" s="26">
        <f t="shared" ref="P74" si="70">+P75+P76</f>
        <v>4.5897345000000005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+'[3]2003'!C74</f>
        <v>0</v>
      </c>
      <c r="E75" s="32">
        <v>0</v>
      </c>
      <c r="F75" s="32">
        <f>+'[3]2003'!D74</f>
        <v>0.16946712</v>
      </c>
      <c r="G75" s="27"/>
      <c r="H75" s="27"/>
      <c r="I75" s="27"/>
      <c r="J75" s="27"/>
      <c r="K75" s="27"/>
      <c r="L75" s="27"/>
      <c r="M75" s="32">
        <f>+'[3]2003'!H74</f>
        <v>0.04</v>
      </c>
      <c r="N75" s="27"/>
      <c r="O75" s="31"/>
      <c r="P75" s="26">
        <f>+C75+F75*PCG!$C$4+G75*PCG!$C$5+H75+I75+J75</f>
        <v>4.2366780000000004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+'[3]2003'!C75</f>
        <v>0</v>
      </c>
      <c r="E76" s="32">
        <v>0</v>
      </c>
      <c r="F76" s="32">
        <f>+'[3]2003'!D75</f>
        <v>1.4122260000000001E-2</v>
      </c>
      <c r="G76" s="27"/>
      <c r="H76" s="27"/>
      <c r="I76" s="27"/>
      <c r="J76" s="27"/>
      <c r="K76" s="27"/>
      <c r="L76" s="27"/>
      <c r="M76" s="32">
        <f>+'[3]2003'!H75</f>
        <v>0.04</v>
      </c>
      <c r="N76" s="27"/>
      <c r="O76" s="31"/>
      <c r="P76" s="26">
        <f>+C76+F76*PCG!$C$4+G76*PCG!$C$5+H76+I76+J76</f>
        <v>0.35305650000000005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+'[3]2003'!F76</f>
        <v>0</v>
      </c>
      <c r="L77" s="32">
        <f>+'[3]2003'!G76</f>
        <v>0</v>
      </c>
      <c r="M77" s="32">
        <f>+'[3]2003'!H76</f>
        <v>0</v>
      </c>
      <c r="N77" s="32">
        <f>+'[3]2003'!I76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+'[3]2003'!F77</f>
        <v>0</v>
      </c>
      <c r="L78" s="32">
        <f>+'[3]2003'!G77</f>
        <v>0</v>
      </c>
      <c r="M78" s="32">
        <f>+'[3]2003'!H77</f>
        <v>0</v>
      </c>
      <c r="N78" s="32">
        <f>+'[3]2003'!I77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1.5823936300000001</v>
      </c>
      <c r="D79" s="26">
        <f t="shared" ref="D79:N79" si="71">+D80+D90</f>
        <v>1.5823936300000001</v>
      </c>
      <c r="E79" s="26">
        <f t="shared" si="71"/>
        <v>0</v>
      </c>
      <c r="F79" s="26">
        <f t="shared" si="71"/>
        <v>55.4295191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3.2600000000000002</v>
      </c>
      <c r="L79" s="26">
        <f t="shared" si="71"/>
        <v>29.009999999999998</v>
      </c>
      <c r="M79" s="26">
        <f t="shared" si="71"/>
        <v>5.3000000000000007</v>
      </c>
      <c r="N79" s="26">
        <f t="shared" si="71"/>
        <v>0</v>
      </c>
      <c r="O79" s="31"/>
      <c r="P79" s="26">
        <f t="shared" ref="P79" si="72">+P80+P90</f>
        <v>1387.3203711299998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0.42635746999999996</v>
      </c>
      <c r="D80" s="26">
        <f t="shared" ref="D80:N80" si="75">+D81+D82+D83</f>
        <v>0.42635746999999996</v>
      </c>
      <c r="E80" s="26">
        <f t="shared" si="75"/>
        <v>0</v>
      </c>
      <c r="F80" s="26">
        <f t="shared" si="75"/>
        <v>6.6300150999999987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1.08</v>
      </c>
      <c r="L80" s="26">
        <f t="shared" si="75"/>
        <v>2.9</v>
      </c>
      <c r="M80" s="26">
        <f t="shared" si="75"/>
        <v>4.8600000000000003</v>
      </c>
      <c r="N80" s="26">
        <f t="shared" si="75"/>
        <v>0</v>
      </c>
      <c r="O80" s="31"/>
      <c r="P80" s="26">
        <f t="shared" ref="P80" si="76">+P81+P82+P83</f>
        <v>166.17673496999998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4.5149999999999997E-4</v>
      </c>
      <c r="D81" s="32">
        <f>+'[3]2003'!C80</f>
        <v>4.5149999999999997E-4</v>
      </c>
      <c r="E81" s="32">
        <v>0</v>
      </c>
      <c r="F81" s="32">
        <f>+'[3]2003'!D80</f>
        <v>2.1735000000000001E-3</v>
      </c>
      <c r="G81" s="27"/>
      <c r="H81" s="27"/>
      <c r="I81" s="27"/>
      <c r="J81" s="27"/>
      <c r="K81" s="32">
        <f>+'[3]2003'!F80</f>
        <v>0</v>
      </c>
      <c r="L81" s="32">
        <f>+'[3]2003'!G80</f>
        <v>0.01</v>
      </c>
      <c r="M81" s="32">
        <f>+'[3]2003'!H80</f>
        <v>0</v>
      </c>
      <c r="N81" s="32">
        <f>+'[3]2003'!I80</f>
        <v>0</v>
      </c>
      <c r="O81" s="31"/>
      <c r="P81" s="26">
        <f>+C81+F81*PCG!$C$4+G81*PCG!$C$5+H81+I81+J81</f>
        <v>5.4789000000000004E-2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+'[3]2003'!F81</f>
        <v>0</v>
      </c>
      <c r="L82" s="32">
        <f>+'[3]2003'!G81</f>
        <v>0</v>
      </c>
      <c r="M82" s="32">
        <f>+'[3]2003'!H81</f>
        <v>0</v>
      </c>
      <c r="N82" s="32">
        <f>+'[3]2003'!I81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0.42590596999999997</v>
      </c>
      <c r="D83" s="26">
        <f t="shared" ref="D83:N83" si="77">+D84+D85+D86+D87+D88+D89</f>
        <v>0.42590596999999997</v>
      </c>
      <c r="E83" s="26">
        <f t="shared" si="77"/>
        <v>0</v>
      </c>
      <c r="F83" s="26">
        <f t="shared" si="77"/>
        <v>6.6278415999999991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1.08</v>
      </c>
      <c r="L83" s="26">
        <f t="shared" si="77"/>
        <v>2.89</v>
      </c>
      <c r="M83" s="26">
        <f t="shared" si="77"/>
        <v>4.8600000000000003</v>
      </c>
      <c r="N83" s="26">
        <f t="shared" si="77"/>
        <v>0</v>
      </c>
      <c r="O83" s="31"/>
      <c r="P83" s="26">
        <f t="shared" ref="P83" si="78">+P84+P85+P86+P87+P88+P89</f>
        <v>166.12194596999998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+'[3]2003'!F83</f>
        <v>0</v>
      </c>
      <c r="L84" s="32">
        <f>+'[3]2003'!G83</f>
        <v>0</v>
      </c>
      <c r="M84" s="32">
        <f>+'[3]2003'!H83</f>
        <v>0</v>
      </c>
      <c r="N84" s="32">
        <f>+'[3]2003'!I83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0.42</v>
      </c>
      <c r="D85" s="32">
        <f>+'[3]2003'!C84</f>
        <v>0.42</v>
      </c>
      <c r="E85" s="32">
        <v>0</v>
      </c>
      <c r="F85" s="32">
        <f>+'[3]2003'!D84</f>
        <v>6.3</v>
      </c>
      <c r="G85" s="32">
        <f>+'[3]2003'!E84</f>
        <v>0</v>
      </c>
      <c r="H85" s="27"/>
      <c r="I85" s="27"/>
      <c r="J85" s="27"/>
      <c r="K85" s="32">
        <f>+'[3]2003'!F84</f>
        <v>0</v>
      </c>
      <c r="L85" s="32">
        <f>+'[3]2003'!G84</f>
        <v>0</v>
      </c>
      <c r="M85" s="32">
        <f>+'[3]2003'!H84</f>
        <v>0.04</v>
      </c>
      <c r="N85" s="32">
        <f>+'[3]2003'!I84</f>
        <v>0</v>
      </c>
      <c r="O85" s="31"/>
      <c r="P85" s="26">
        <f>+C85+F85*PCG!$C$4+G85*PCG!$C$5+H85+I85+J85</f>
        <v>157.91999999999999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5.90597E-3</v>
      </c>
      <c r="D86" s="32">
        <f>+'[3]2003'!C85</f>
        <v>5.90597E-3</v>
      </c>
      <c r="E86" s="32">
        <v>0</v>
      </c>
      <c r="F86" s="32">
        <f>+'[3]2003'!D85</f>
        <v>6.5086199999999997E-2</v>
      </c>
      <c r="G86" s="32">
        <f>+'[3]2003'!E85</f>
        <v>0</v>
      </c>
      <c r="H86" s="27"/>
      <c r="I86" s="27"/>
      <c r="J86" s="27"/>
      <c r="K86" s="32">
        <f>+'[3]2003'!F85</f>
        <v>0</v>
      </c>
      <c r="L86" s="32">
        <f>+'[3]2003'!G85</f>
        <v>0</v>
      </c>
      <c r="M86" s="32">
        <f>+'[3]2003'!H85</f>
        <v>2.41</v>
      </c>
      <c r="N86" s="32">
        <f>+'[3]2003'!I85</f>
        <v>0</v>
      </c>
      <c r="O86" s="31"/>
      <c r="P86" s="26">
        <f>+C86+F86*PCG!$C$4+G86*PCG!$C$5+H86+I86+J86</f>
        <v>1.6330609699999998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+'[3]2003'!C86</f>
        <v>0</v>
      </c>
      <c r="E87" s="32">
        <v>0</v>
      </c>
      <c r="F87" s="32">
        <f>+'[3]2003'!D86</f>
        <v>0.26275540000000003</v>
      </c>
      <c r="G87" s="27"/>
      <c r="H87" s="27"/>
      <c r="I87" s="27"/>
      <c r="J87" s="27"/>
      <c r="K87" s="32">
        <f>+'[3]2003'!F86</f>
        <v>1.08</v>
      </c>
      <c r="L87" s="32">
        <f>+'[3]2003'!G86</f>
        <v>2.89</v>
      </c>
      <c r="M87" s="32">
        <f>+'[3]2003'!H86</f>
        <v>2.41</v>
      </c>
      <c r="N87" s="32">
        <f>+'[3]2003'!I86</f>
        <v>0</v>
      </c>
      <c r="O87" s="31"/>
      <c r="P87" s="26">
        <f>+C87+F87*PCG!$C$4+G87*PCG!$C$5+H87+I87+J87</f>
        <v>6.5688850000000008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+'[3]2003'!H87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1.1560361600000002</v>
      </c>
      <c r="D90" s="26">
        <f t="shared" ref="D90:N90" si="79">+D91+D92+D93</f>
        <v>1.1560361600000002</v>
      </c>
      <c r="E90" s="26">
        <f t="shared" si="79"/>
        <v>0</v>
      </c>
      <c r="F90" s="26">
        <f t="shared" si="79"/>
        <v>48.799503999999999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2.1800000000000002</v>
      </c>
      <c r="L90" s="26">
        <f t="shared" si="79"/>
        <v>26.11</v>
      </c>
      <c r="M90" s="26">
        <f t="shared" si="79"/>
        <v>0.44</v>
      </c>
      <c r="N90" s="26">
        <f t="shared" si="79"/>
        <v>0</v>
      </c>
      <c r="O90" s="31"/>
      <c r="P90" s="26">
        <f t="shared" ref="P90" si="80">+P91+P92+P93</f>
        <v>1221.1436361599997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1.1315200000000001E-2</v>
      </c>
      <c r="D91" s="32">
        <f>+'[3]2003'!C90</f>
        <v>1.1315200000000001E-2</v>
      </c>
      <c r="E91" s="32">
        <v>0</v>
      </c>
      <c r="F91" s="32">
        <f>+'[3]2003'!D90</f>
        <v>0.85299199999999997</v>
      </c>
      <c r="G91" s="27"/>
      <c r="H91" s="27"/>
      <c r="I91" s="27"/>
      <c r="J91" s="27"/>
      <c r="K91" s="32">
        <f>+'[3]2003'!F90</f>
        <v>2.1800000000000002</v>
      </c>
      <c r="L91" s="32">
        <f>+'[3]2003'!G90</f>
        <v>26.11</v>
      </c>
      <c r="M91" s="32">
        <f>+'[3]2003'!H90</f>
        <v>0.22</v>
      </c>
      <c r="N91" s="32">
        <f>+'[3]2003'!I90</f>
        <v>0</v>
      </c>
      <c r="O91" s="31"/>
      <c r="P91" s="26">
        <f>+C91+F91*PCG!$C$4+G91*PCG!$C$5+H91+I91+J91</f>
        <v>21.336115199999998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+'[3]2003'!F91</f>
        <v>0</v>
      </c>
      <c r="L92" s="32">
        <f>+'[3]2003'!G91</f>
        <v>0</v>
      </c>
      <c r="M92" s="32">
        <f>+'[3]2003'!H91</f>
        <v>0</v>
      </c>
      <c r="N92" s="32">
        <f>+'[3]2003'!I91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1.1447209600000001</v>
      </c>
      <c r="D93" s="26">
        <f t="shared" ref="D93:N93" si="81">+D94+D95+D96+D97+D98+D99</f>
        <v>1.1447209600000001</v>
      </c>
      <c r="E93" s="26">
        <f t="shared" si="81"/>
        <v>0</v>
      </c>
      <c r="F93" s="26">
        <f t="shared" si="81"/>
        <v>47.946511999999998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0.22</v>
      </c>
      <c r="N93" s="26">
        <f t="shared" si="81"/>
        <v>0</v>
      </c>
      <c r="O93" s="31"/>
      <c r="P93" s="26">
        <f t="shared" ref="P93" si="82">+P94+P95+P96+P97+P98+P99</f>
        <v>1199.8075209599997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+'[3]2003'!F93</f>
        <v>0</v>
      </c>
      <c r="L94" s="32">
        <f>+'[3]2003'!G93</f>
        <v>0</v>
      </c>
      <c r="M94" s="32">
        <f>+'[3]2003'!H93</f>
        <v>0</v>
      </c>
      <c r="N94" s="32">
        <f>+'[3]2003'!I93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0.21107200000000001</v>
      </c>
      <c r="D95" s="32">
        <f>+'[3]2003'!C94</f>
        <v>0.21107200000000001</v>
      </c>
      <c r="E95" s="32">
        <v>0</v>
      </c>
      <c r="F95" s="32">
        <f>+'[3]2003'!D94</f>
        <v>26.52544</v>
      </c>
      <c r="G95" s="27"/>
      <c r="H95" s="27"/>
      <c r="I95" s="27"/>
      <c r="J95" s="27"/>
      <c r="K95" s="32">
        <f>+'[3]2003'!F94</f>
        <v>0</v>
      </c>
      <c r="L95" s="32">
        <f>+'[3]2003'!G94</f>
        <v>0</v>
      </c>
      <c r="M95" s="32">
        <f>+'[3]2003'!H94</f>
        <v>0.22</v>
      </c>
      <c r="N95" s="32">
        <f>+'[3]2003'!I94</f>
        <v>0</v>
      </c>
      <c r="O95" s="31"/>
      <c r="P95" s="26">
        <f>+C95+F95*PCG!$C$4+G95*PCG!$C$5+H95+I95+J95</f>
        <v>663.34707199999991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0.15968000000000002</v>
      </c>
      <c r="D96" s="32">
        <f>+'[3]2003'!C95</f>
        <v>0.15968000000000002</v>
      </c>
      <c r="E96" s="32">
        <v>0</v>
      </c>
      <c r="F96" s="32">
        <f>+'[3]2003'!D95</f>
        <v>1.996</v>
      </c>
      <c r="G96" s="27"/>
      <c r="H96" s="27"/>
      <c r="I96" s="27"/>
      <c r="J96" s="27"/>
      <c r="K96" s="32">
        <f>+'[3]2003'!F95</f>
        <v>0</v>
      </c>
      <c r="L96" s="32">
        <f>+'[3]2003'!G95</f>
        <v>0</v>
      </c>
      <c r="M96" s="32">
        <f>+'[3]2003'!H95</f>
        <v>0</v>
      </c>
      <c r="N96" s="32">
        <f>+'[3]2003'!I95</f>
        <v>0</v>
      </c>
      <c r="O96" s="31"/>
      <c r="P96" s="26">
        <f>+C96+F96*PCG!$C$4+G96*PCG!$C$5+H96+I96+J96</f>
        <v>50.05968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1.1496960000000001E-2</v>
      </c>
      <c r="D97" s="32">
        <f>+'[3]2003'!C96</f>
        <v>1.1496960000000001E-2</v>
      </c>
      <c r="E97" s="32">
        <v>0</v>
      </c>
      <c r="F97" s="32">
        <f>+'[3]2003'!D96</f>
        <v>5.0538720000000001</v>
      </c>
      <c r="G97" s="27"/>
      <c r="H97" s="27"/>
      <c r="I97" s="27"/>
      <c r="J97" s="27"/>
      <c r="K97" s="32">
        <f>+'[3]2003'!F96</f>
        <v>0</v>
      </c>
      <c r="L97" s="32">
        <f>+'[3]2003'!G96</f>
        <v>0</v>
      </c>
      <c r="M97" s="32">
        <f>+'[3]2003'!H96</f>
        <v>0</v>
      </c>
      <c r="N97" s="32">
        <f>+'[3]2003'!I96</f>
        <v>0</v>
      </c>
      <c r="O97" s="31"/>
      <c r="P97" s="26">
        <f>+C97+F97*PCG!$C$4+G97*PCG!$C$5+H97+I97+J97</f>
        <v>126.35829696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0.76247200000000004</v>
      </c>
      <c r="D98" s="32">
        <f>+'[3]2003'!C97</f>
        <v>0.76247200000000004</v>
      </c>
      <c r="E98" s="32">
        <v>0</v>
      </c>
      <c r="F98" s="32">
        <f>+'[3]2003'!D97</f>
        <v>14.3712</v>
      </c>
      <c r="G98" s="27"/>
      <c r="H98" s="27"/>
      <c r="I98" s="27"/>
      <c r="J98" s="27"/>
      <c r="K98" s="32">
        <f>+'[3]2003'!F97</f>
        <v>0</v>
      </c>
      <c r="L98" s="32">
        <f>+'[3]2003'!G97</f>
        <v>0</v>
      </c>
      <c r="M98" s="32">
        <f>+'[3]2003'!H97</f>
        <v>0</v>
      </c>
      <c r="N98" s="32">
        <f>+'[3]2003'!I97</f>
        <v>0</v>
      </c>
      <c r="O98" s="31"/>
      <c r="P98" s="26">
        <f>+C98+F98*PCG!$C$4+G98*PCG!$C$5+H98+I98+J98</f>
        <v>360.04247199999998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+'[3]2003'!F98</f>
        <v>0</v>
      </c>
      <c r="L99" s="32">
        <f>+'[3]2003'!G98</f>
        <v>0</v>
      </c>
      <c r="M99" s="32">
        <f>+'[3]2003'!H98</f>
        <v>0</v>
      </c>
      <c r="N99" s="32">
        <f>+'[3]2003'!I98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+'[3]2003'!F99</f>
        <v>0</v>
      </c>
      <c r="L100" s="32">
        <f>+'[3]2003'!G99</f>
        <v>0</v>
      </c>
      <c r="M100" s="32">
        <f>+'[3]2003'!H99</f>
        <v>0</v>
      </c>
      <c r="N100" s="32">
        <f>+'[3]2003'!I99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+'[3]2003'!C102</f>
        <v>0</v>
      </c>
      <c r="E103" s="32">
        <v>0</v>
      </c>
      <c r="F103" s="27"/>
      <c r="G103" s="27"/>
      <c r="H103" s="27"/>
      <c r="I103" s="27"/>
      <c r="J103" s="27"/>
      <c r="K103" s="32">
        <f>+'[3]2003'!F102</f>
        <v>0</v>
      </c>
      <c r="L103" s="32">
        <f>+'[3]2003'!G102</f>
        <v>0</v>
      </c>
      <c r="M103" s="32">
        <f>+'[3]2003'!H102</f>
        <v>0</v>
      </c>
      <c r="N103" s="32">
        <f>+'[3]2003'!I102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+'[3]2003'!C103</f>
        <v>0</v>
      </c>
      <c r="E104" s="32">
        <v>0</v>
      </c>
      <c r="F104" s="27"/>
      <c r="G104" s="27"/>
      <c r="H104" s="27"/>
      <c r="I104" s="27"/>
      <c r="J104" s="27"/>
      <c r="K104" s="32">
        <f>+'[3]2003'!F103</f>
        <v>0</v>
      </c>
      <c r="L104" s="32">
        <f>+'[3]2003'!G103</f>
        <v>0</v>
      </c>
      <c r="M104" s="32">
        <f>+'[3]2003'!H103</f>
        <v>0</v>
      </c>
      <c r="N104" s="32">
        <f>+'[3]2003'!I103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+'[3]2003'!C104</f>
        <v>0</v>
      </c>
      <c r="E105" s="32">
        <v>0</v>
      </c>
      <c r="F105" s="27"/>
      <c r="G105" s="27"/>
      <c r="H105" s="27"/>
      <c r="I105" s="27"/>
      <c r="J105" s="27"/>
      <c r="K105" s="32">
        <f>+'[3]2003'!F104</f>
        <v>0</v>
      </c>
      <c r="L105" s="32">
        <f>+'[3]2003'!G104</f>
        <v>0</v>
      </c>
      <c r="M105" s="32">
        <f>+'[3]2003'!H104</f>
        <v>0</v>
      </c>
      <c r="N105" s="32">
        <f>+'[3]2003'!I104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+'[3]2003'!C106</f>
        <v>0</v>
      </c>
      <c r="E107" s="32">
        <v>0</v>
      </c>
      <c r="F107" s="27"/>
      <c r="G107" s="27"/>
      <c r="H107" s="27"/>
      <c r="I107" s="27"/>
      <c r="J107" s="27"/>
      <c r="K107" s="32">
        <f>+'[3]2003'!F106</f>
        <v>0</v>
      </c>
      <c r="L107" s="32">
        <f>+'[3]2003'!G106</f>
        <v>0</v>
      </c>
      <c r="M107" s="32">
        <f>+'[3]2003'!H106</f>
        <v>0</v>
      </c>
      <c r="N107" s="32">
        <f>+'[3]2003'!I106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+'[3]2003'!C107</f>
        <v>0</v>
      </c>
      <c r="E108" s="32">
        <v>0</v>
      </c>
      <c r="F108" s="27"/>
      <c r="G108" s="27"/>
      <c r="H108" s="27"/>
      <c r="I108" s="27"/>
      <c r="J108" s="27"/>
      <c r="K108" s="32">
        <f>+'[3]2003'!F107</f>
        <v>0</v>
      </c>
      <c r="L108" s="32">
        <f>+'[3]2003'!G107</f>
        <v>0</v>
      </c>
      <c r="M108" s="32">
        <f>+'[3]2003'!H107</f>
        <v>0</v>
      </c>
      <c r="N108" s="32">
        <f>+'[3]2003'!I107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+'[3]2003'!C108</f>
        <v>0</v>
      </c>
      <c r="E109" s="32">
        <v>0</v>
      </c>
      <c r="F109" s="27"/>
      <c r="G109" s="27"/>
      <c r="H109" s="27"/>
      <c r="I109" s="27"/>
      <c r="J109" s="27"/>
      <c r="K109" s="32">
        <f>+'[3]2003'!F108</f>
        <v>0</v>
      </c>
      <c r="L109" s="32">
        <f>+'[3]2003'!G108</f>
        <v>0</v>
      </c>
      <c r="M109" s="32">
        <f>+'[3]2003'!H108</f>
        <v>0</v>
      </c>
      <c r="N109" s="32">
        <f>+'[3]2003'!I108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3944.9564810000002</v>
      </c>
      <c r="D112" s="26">
        <f>+D113+D114</f>
        <v>3944.9564810000002</v>
      </c>
      <c r="E112" s="26">
        <f t="shared" ref="E112:N112" si="95">+E113+E114</f>
        <v>0</v>
      </c>
      <c r="F112" s="26">
        <f t="shared" si="95"/>
        <v>0.26802653500000001</v>
      </c>
      <c r="G112" s="26">
        <f t="shared" si="95"/>
        <v>0.10442488000000001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7.2592297116775555</v>
      </c>
      <c r="L112" s="26">
        <f t="shared" si="95"/>
        <v>73.958033015139407</v>
      </c>
      <c r="M112" s="26">
        <f t="shared" si="95"/>
        <v>2.6816918846710225</v>
      </c>
      <c r="N112" s="26">
        <f t="shared" si="95"/>
        <v>99.33</v>
      </c>
      <c r="O112" s="31"/>
      <c r="P112" s="26">
        <f>+P113+P114</f>
        <v>3982.7757586150001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1072.0659949999999</v>
      </c>
      <c r="D113" s="32">
        <f>+'[3]2003'!C115</f>
        <v>1072.0659949999999</v>
      </c>
      <c r="E113" s="32">
        <v>0</v>
      </c>
      <c r="F113" s="32">
        <f>+'[3]2003'!D115</f>
        <v>7.4969650000000004E-3</v>
      </c>
      <c r="G113" s="32">
        <f>+'[3]2003'!E115</f>
        <v>2.9987860000000002E-2</v>
      </c>
      <c r="H113" s="27"/>
      <c r="I113" s="27"/>
      <c r="J113" s="27"/>
      <c r="K113" s="12">
        <f>'[3]2003'!F115</f>
        <v>0.67922971167755519</v>
      </c>
      <c r="L113" s="12">
        <f>'[3]2003'!G115</f>
        <v>3.4980330151394097</v>
      </c>
      <c r="M113" s="12">
        <f>'[3]2003'!H115</f>
        <v>0.27169188467102212</v>
      </c>
      <c r="N113" s="12">
        <f>'[3]2003'!I115</f>
        <v>6.35</v>
      </c>
      <c r="O113" s="31"/>
      <c r="P113" s="26">
        <f>+C113+F113*PCG!$C$4+G113*PCG!$C$5+H113+I113+J113</f>
        <v>1081.189801405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2872.8904860000002</v>
      </c>
      <c r="D114" s="32">
        <f>+'[3]2003'!C116</f>
        <v>2872.8904860000002</v>
      </c>
      <c r="E114" s="32">
        <v>0</v>
      </c>
      <c r="F114" s="32">
        <f>+'[3]2003'!D116</f>
        <v>0.26052956999999999</v>
      </c>
      <c r="G114" s="32">
        <f>+'[3]2003'!E116</f>
        <v>7.4437020000000007E-2</v>
      </c>
      <c r="H114" s="27"/>
      <c r="I114" s="27"/>
      <c r="J114" s="27"/>
      <c r="K114" s="12">
        <f>'[3]2003'!F116</f>
        <v>6.58</v>
      </c>
      <c r="L114" s="12">
        <f>'[3]2003'!G116</f>
        <v>70.459999999999994</v>
      </c>
      <c r="M114" s="12">
        <f>'[3]2003'!H116</f>
        <v>2.41</v>
      </c>
      <c r="N114" s="12">
        <f>'[3]2003'!I116</f>
        <v>92.98</v>
      </c>
      <c r="O114" s="31"/>
      <c r="P114" s="26">
        <f>+C114+F114*PCG!$C$4+G114*PCG!$C$5+H114+I114+J114</f>
        <v>2901.5859572100003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18154.8377187968</v>
      </c>
      <c r="D116" s="32">
        <f>+'[3]2003'!$C$119</f>
        <v>18154.8377187968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18154.8377187968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48772.4141278928</v>
      </c>
      <c r="D127" s="26">
        <f>+D128+D134+D138</f>
        <v>48772.4141278928</v>
      </c>
      <c r="E127" s="26">
        <f t="shared" ref="E127:N127" si="98">+E128+E134+E138</f>
        <v>0</v>
      </c>
      <c r="F127" s="26">
        <f t="shared" si="98"/>
        <v>98.413159799934846</v>
      </c>
      <c r="G127" s="26">
        <f t="shared" si="98"/>
        <v>1.9238937318146399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147.47028257019505</v>
      </c>
      <c r="L127" s="26">
        <f t="shared" si="98"/>
        <v>767.35916060163004</v>
      </c>
      <c r="M127" s="26">
        <f t="shared" si="98"/>
        <v>180.59799099732942</v>
      </c>
      <c r="N127" s="26">
        <f t="shared" si="98"/>
        <v>294.89000000000004</v>
      </c>
      <c r="O127" s="31"/>
      <c r="P127" s="26">
        <f t="shared" ref="P127" si="99">+P128+P134+P138</f>
        <v>51806.063454971933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48770.8317342628</v>
      </c>
      <c r="D128" s="26">
        <f>+D129+D130+D131+D132+D133</f>
        <v>48770.8317342628</v>
      </c>
      <c r="E128" s="26">
        <f t="shared" ref="E128:N128" si="102">+E129+E130+E131+E132+E133</f>
        <v>0</v>
      </c>
      <c r="F128" s="26">
        <f t="shared" si="102"/>
        <v>40.92522381993485</v>
      </c>
      <c r="G128" s="26">
        <f t="shared" si="102"/>
        <v>1.9238937318146399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144.21028257019506</v>
      </c>
      <c r="L128" s="26">
        <f t="shared" si="102"/>
        <v>738.34916060163005</v>
      </c>
      <c r="M128" s="26">
        <f t="shared" si="102"/>
        <v>174.99799099732942</v>
      </c>
      <c r="N128" s="26">
        <f t="shared" si="102"/>
        <v>294.89000000000004</v>
      </c>
      <c r="O128" s="31"/>
      <c r="P128" s="26">
        <f t="shared" ref="P128" si="103">+P129+P130+P131+P132+P133</f>
        <v>50367.282661841935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15565.039327999999</v>
      </c>
      <c r="D129" s="39">
        <f>+D7</f>
        <v>15565.039327999999</v>
      </c>
      <c r="E129" s="39">
        <f t="shared" ref="E129:G129" si="107">+E7</f>
        <v>0</v>
      </c>
      <c r="F129" s="39">
        <f t="shared" si="107"/>
        <v>0.25957390999999996</v>
      </c>
      <c r="G129" s="39">
        <f t="shared" si="107"/>
        <v>0.13100138199999997</v>
      </c>
      <c r="H129" s="27"/>
      <c r="I129" s="27"/>
      <c r="J129" s="27"/>
      <c r="K129" s="39">
        <f t="shared" ref="K129:N129" si="108">+K7</f>
        <v>33.989999999999995</v>
      </c>
      <c r="L129" s="39">
        <f t="shared" si="108"/>
        <v>15.959999999999999</v>
      </c>
      <c r="M129" s="39">
        <f t="shared" si="108"/>
        <v>0.45</v>
      </c>
      <c r="N129" s="39">
        <f t="shared" si="108"/>
        <v>74.510000000000005</v>
      </c>
      <c r="O129" s="31"/>
      <c r="P129" s="26">
        <f>+C129+F129*PCG!$C$4+G129*PCG!$C$5+H129+I129+J129</f>
        <v>15610.567087586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12673.214137021681</v>
      </c>
      <c r="D130" s="39">
        <f>+D16</f>
        <v>12673.214137021681</v>
      </c>
      <c r="E130" s="39">
        <f t="shared" ref="E130:G130" si="109">+E16</f>
        <v>0</v>
      </c>
      <c r="F130" s="39">
        <f t="shared" si="109"/>
        <v>1.9968954157075247</v>
      </c>
      <c r="G130" s="39">
        <f t="shared" si="109"/>
        <v>0.28592254207200096</v>
      </c>
      <c r="H130" s="27"/>
      <c r="I130" s="27"/>
      <c r="J130" s="27"/>
      <c r="K130" s="39">
        <f t="shared" ref="K130:N130" si="110">+K16</f>
        <v>48.510000000000005</v>
      </c>
      <c r="L130" s="39">
        <f t="shared" si="110"/>
        <v>60.22</v>
      </c>
      <c r="M130" s="39">
        <f t="shared" si="110"/>
        <v>19.3</v>
      </c>
      <c r="N130" s="39">
        <f t="shared" si="110"/>
        <v>110.57</v>
      </c>
      <c r="O130" s="31"/>
      <c r="P130" s="26">
        <f>+C130+F130*PCG!$C$4+G130*PCG!$C$5+H130+I130+J130</f>
        <v>12808.341439951826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16301.81298710736</v>
      </c>
      <c r="D131" s="39">
        <f>+D30</f>
        <v>16301.81298710736</v>
      </c>
      <c r="E131" s="39">
        <f t="shared" ref="E131:G131" si="111">+E30</f>
        <v>0</v>
      </c>
      <c r="F131" s="39">
        <f t="shared" si="111"/>
        <v>3.8618952189208011</v>
      </c>
      <c r="G131" s="39">
        <f t="shared" si="111"/>
        <v>1.037170776952248</v>
      </c>
      <c r="H131" s="27"/>
      <c r="I131" s="27"/>
      <c r="J131" s="27"/>
      <c r="K131" s="39">
        <f t="shared" ref="K131:N131" si="112">+K30</f>
        <v>48.99028257019507</v>
      </c>
      <c r="L131" s="39">
        <f t="shared" si="112"/>
        <v>200.36916060163009</v>
      </c>
      <c r="M131" s="39">
        <f t="shared" si="112"/>
        <v>86.107990997329424</v>
      </c>
      <c r="N131" s="39">
        <f t="shared" si="112"/>
        <v>82.65</v>
      </c>
      <c r="O131" s="31"/>
      <c r="P131" s="26">
        <f>+C131+F131*PCG!$C$4+G131*PCG!$C$5+H131+I131+J131</f>
        <v>16707.43725911215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4230.7652821337651</v>
      </c>
      <c r="D132" s="39">
        <f>+D52</f>
        <v>4230.7652821337651</v>
      </c>
      <c r="E132" s="39">
        <f t="shared" ref="E132:G132" si="113">+E52</f>
        <v>0</v>
      </c>
      <c r="F132" s="39">
        <f t="shared" si="113"/>
        <v>34.806859275306522</v>
      </c>
      <c r="G132" s="39">
        <f t="shared" si="113"/>
        <v>0.46979903079039098</v>
      </c>
      <c r="H132" s="27"/>
      <c r="I132" s="27"/>
      <c r="J132" s="27"/>
      <c r="K132" s="39">
        <f t="shared" ref="K132:N132" si="114">+K52</f>
        <v>12.72</v>
      </c>
      <c r="L132" s="39">
        <f t="shared" si="114"/>
        <v>461.8</v>
      </c>
      <c r="M132" s="39">
        <f t="shared" si="114"/>
        <v>69.14</v>
      </c>
      <c r="N132" s="39">
        <f t="shared" si="114"/>
        <v>27.16</v>
      </c>
      <c r="O132" s="31"/>
      <c r="P132" s="26">
        <f>+C132+F132*PCG!$C$4+G132*PCG!$C$5+H132+I132+J132</f>
        <v>5240.9368751919646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1.5823936300000001</v>
      </c>
      <c r="D134" s="26">
        <f>+D135+D136+D137</f>
        <v>1.5823936300000001</v>
      </c>
      <c r="E134" s="26">
        <f t="shared" ref="E134:N134" si="117">+E135+E136+E137</f>
        <v>0</v>
      </c>
      <c r="F134" s="26">
        <f t="shared" si="117"/>
        <v>57.487935980000003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3.2600000000000002</v>
      </c>
      <c r="L134" s="26">
        <f t="shared" si="117"/>
        <v>29.009999999999998</v>
      </c>
      <c r="M134" s="26">
        <f t="shared" si="117"/>
        <v>5.6000000000000005</v>
      </c>
      <c r="N134" s="26">
        <f t="shared" si="117"/>
        <v>0</v>
      </c>
      <c r="O134" s="31"/>
      <c r="P134" s="26">
        <f t="shared" ref="P134" si="118">+P135+P136+P137</f>
        <v>1438.7807931300001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2.0584168800000002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0.3</v>
      </c>
      <c r="N135" s="39">
        <f t="shared" si="122"/>
        <v>0</v>
      </c>
      <c r="O135" s="31"/>
      <c r="P135" s="26">
        <f>+C135+F135*PCG!$C$4+G135*PCG!$C$5+H135+I135+J135</f>
        <v>51.460422000000008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1.5823936300000001</v>
      </c>
      <c r="D136" s="39">
        <f>+D79</f>
        <v>1.5823936300000001</v>
      </c>
      <c r="E136" s="39">
        <f t="shared" ref="E136:G136" si="123">+E79</f>
        <v>0</v>
      </c>
      <c r="F136" s="39">
        <f t="shared" si="123"/>
        <v>55.4295191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3.2600000000000002</v>
      </c>
      <c r="L136" s="39">
        <f t="shared" si="124"/>
        <v>29.009999999999998</v>
      </c>
      <c r="M136" s="39">
        <f t="shared" si="124"/>
        <v>5.3000000000000007</v>
      </c>
      <c r="N136" s="39">
        <f t="shared" si="124"/>
        <v>0</v>
      </c>
      <c r="O136" s="31"/>
      <c r="P136" s="26">
        <f>+C136+F136*PCG!$C$4+G136*PCG!$C$5+H136+I136+J136</f>
        <v>1387.32037113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3944.9564810000002</v>
      </c>
      <c r="D144" s="26">
        <f>+D145+D146</f>
        <v>3944.9564810000002</v>
      </c>
      <c r="E144" s="26"/>
      <c r="F144" s="26">
        <f t="shared" ref="F144:N144" si="135">+F145+F146</f>
        <v>0.26802653500000001</v>
      </c>
      <c r="G144" s="26">
        <f t="shared" si="135"/>
        <v>0.10442488000000001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7.2592297116775555</v>
      </c>
      <c r="L144" s="26">
        <f t="shared" si="135"/>
        <v>73.958033015139407</v>
      </c>
      <c r="M144" s="26">
        <f t="shared" si="135"/>
        <v>2.6816918846710225</v>
      </c>
      <c r="N144" s="26">
        <f t="shared" si="135"/>
        <v>99.33</v>
      </c>
      <c r="O144" s="31"/>
      <c r="P144" s="26">
        <f t="shared" ref="P144" si="136">+P145+P146</f>
        <v>3982.7757586150001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1072.0659949999999</v>
      </c>
      <c r="D145" s="39">
        <f>+D113</f>
        <v>1072.0659949999999</v>
      </c>
      <c r="E145" s="39">
        <f t="shared" ref="E145:G145" si="139">+E113</f>
        <v>0</v>
      </c>
      <c r="F145" s="39">
        <f t="shared" si="139"/>
        <v>7.4969650000000004E-3</v>
      </c>
      <c r="G145" s="39">
        <f t="shared" si="139"/>
        <v>2.9987860000000002E-2</v>
      </c>
      <c r="H145" s="27"/>
      <c r="I145" s="27"/>
      <c r="J145" s="27"/>
      <c r="K145" s="39">
        <f t="shared" ref="K145:N145" si="140">+K113</f>
        <v>0.67922971167755519</v>
      </c>
      <c r="L145" s="39">
        <f t="shared" si="140"/>
        <v>3.4980330151394097</v>
      </c>
      <c r="M145" s="39">
        <f t="shared" si="140"/>
        <v>0.27169188467102212</v>
      </c>
      <c r="N145" s="39">
        <f t="shared" si="140"/>
        <v>6.35</v>
      </c>
      <c r="O145" s="31"/>
      <c r="P145" s="26">
        <f>+C145+F145*PCG!$C$4+G145*PCG!$C$5+H145+I145+J145</f>
        <v>1081.189801405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2872.8904860000002</v>
      </c>
      <c r="D146" s="39">
        <f t="shared" ref="D146:G147" si="141">+D114</f>
        <v>2872.8904860000002</v>
      </c>
      <c r="E146" s="39">
        <f t="shared" si="141"/>
        <v>0</v>
      </c>
      <c r="F146" s="39">
        <f t="shared" si="141"/>
        <v>0.26052956999999999</v>
      </c>
      <c r="G146" s="39">
        <f t="shared" si="141"/>
        <v>7.4437020000000007E-2</v>
      </c>
      <c r="H146" s="27"/>
      <c r="I146" s="27"/>
      <c r="J146" s="27"/>
      <c r="K146" s="39">
        <f t="shared" ref="K146:N146" si="142">+K114</f>
        <v>6.58</v>
      </c>
      <c r="L146" s="39">
        <f t="shared" si="142"/>
        <v>70.459999999999994</v>
      </c>
      <c r="M146" s="39">
        <f t="shared" si="142"/>
        <v>2.41</v>
      </c>
      <c r="N146" s="39">
        <f t="shared" si="142"/>
        <v>92.98</v>
      </c>
      <c r="O146" s="31"/>
      <c r="P146" s="26">
        <f>+C146+F146*PCG!$C$4+G146*PCG!$C$5+H146+I146+J146</f>
        <v>2901.5859572100003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18154.8377187968</v>
      </c>
      <c r="D148" s="26">
        <f>+D116</f>
        <v>18154.8377187968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18154.8377187968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48772.4141278928</v>
      </c>
      <c r="D159" s="26">
        <f>+D160+D161+D162</f>
        <v>48772.4141278928</v>
      </c>
      <c r="E159" s="26">
        <f t="shared" ref="E159:N159" si="144">+E160+E161+E162</f>
        <v>0</v>
      </c>
      <c r="F159" s="26">
        <f t="shared" si="144"/>
        <v>98.413159799934846</v>
      </c>
      <c r="G159" s="26">
        <f t="shared" si="144"/>
        <v>1.9238937318146399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147.47028257019505</v>
      </c>
      <c r="L159" s="26">
        <f t="shared" si="144"/>
        <v>767.35916060163004</v>
      </c>
      <c r="M159" s="26">
        <f t="shared" si="144"/>
        <v>180.59799099732942</v>
      </c>
      <c r="N159" s="26">
        <f t="shared" si="144"/>
        <v>294.89000000000004</v>
      </c>
      <c r="O159" s="31"/>
      <c r="P159" s="26">
        <f t="shared" ref="P159" si="145">+P160+P161+P162</f>
        <v>51806.063454971933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48770.8317342628</v>
      </c>
      <c r="D160" s="26">
        <f>+D6</f>
        <v>48770.8317342628</v>
      </c>
      <c r="E160" s="26">
        <f t="shared" ref="E160:G160" si="148">+E6</f>
        <v>0</v>
      </c>
      <c r="F160" s="26">
        <f t="shared" si="148"/>
        <v>40.92522381993485</v>
      </c>
      <c r="G160" s="26">
        <f t="shared" si="148"/>
        <v>1.9238937318146399</v>
      </c>
      <c r="H160" s="27"/>
      <c r="I160" s="27"/>
      <c r="J160" s="27"/>
      <c r="K160" s="26">
        <f t="shared" ref="K160:N160" si="149">+K6</f>
        <v>144.21028257019506</v>
      </c>
      <c r="L160" s="26">
        <f t="shared" si="149"/>
        <v>738.34916060163005</v>
      </c>
      <c r="M160" s="26">
        <f t="shared" si="149"/>
        <v>174.99799099732942</v>
      </c>
      <c r="N160" s="26">
        <f t="shared" si="149"/>
        <v>294.89000000000004</v>
      </c>
      <c r="O160" s="31"/>
      <c r="P160" s="26">
        <f>+C160+F160*PCG!$C$4+G160*PCG!$C$5+H160+I160+J160</f>
        <v>50367.282661841935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1.5823936300000001</v>
      </c>
      <c r="D161" s="26">
        <f>+D66</f>
        <v>1.5823936300000001</v>
      </c>
      <c r="E161" s="26">
        <f t="shared" ref="E161:G161" si="150">+E66</f>
        <v>0</v>
      </c>
      <c r="F161" s="26">
        <f t="shared" si="150"/>
        <v>57.487935980000003</v>
      </c>
      <c r="G161" s="26">
        <f t="shared" si="150"/>
        <v>0</v>
      </c>
      <c r="H161" s="27"/>
      <c r="I161" s="27"/>
      <c r="J161" s="27"/>
      <c r="K161" s="26">
        <f t="shared" ref="K161:N161" si="151">+K66</f>
        <v>3.2600000000000002</v>
      </c>
      <c r="L161" s="26">
        <f t="shared" si="151"/>
        <v>29.009999999999998</v>
      </c>
      <c r="M161" s="26">
        <f t="shared" si="151"/>
        <v>5.6000000000000005</v>
      </c>
      <c r="N161" s="26">
        <f t="shared" si="151"/>
        <v>0</v>
      </c>
      <c r="O161" s="31"/>
      <c r="P161" s="26">
        <f>+C161+F161*PCG!$C$4+G161*PCG!$C$5+H161+I161+J161</f>
        <v>1438.7807931300001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3944.9564810000002</v>
      </c>
      <c r="D165" s="26">
        <f>+D166+D167</f>
        <v>3944.9564810000002</v>
      </c>
      <c r="E165" s="26">
        <f t="shared" ref="E165:N165" si="154">+E166+E167</f>
        <v>0</v>
      </c>
      <c r="F165" s="26">
        <f t="shared" si="154"/>
        <v>0.26802653500000001</v>
      </c>
      <c r="G165" s="26">
        <f t="shared" si="154"/>
        <v>0.10442488000000001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3982.7757586150001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1072.0659949999999</v>
      </c>
      <c r="D166" s="39">
        <f>+D113</f>
        <v>1072.0659949999999</v>
      </c>
      <c r="E166" s="39">
        <f t="shared" ref="E166:G166" si="158">+E113</f>
        <v>0</v>
      </c>
      <c r="F166" s="39">
        <f t="shared" si="158"/>
        <v>7.4969650000000004E-3</v>
      </c>
      <c r="G166" s="39">
        <f t="shared" si="158"/>
        <v>2.9987860000000002E-2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1081.189801405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2872.8904860000002</v>
      </c>
      <c r="D167" s="39">
        <f t="shared" ref="D167:G168" si="159">+D114</f>
        <v>2872.8904860000002</v>
      </c>
      <c r="E167" s="39">
        <f t="shared" si="159"/>
        <v>0</v>
      </c>
      <c r="F167" s="39">
        <f t="shared" si="159"/>
        <v>0.26052956999999999</v>
      </c>
      <c r="G167" s="39">
        <f t="shared" si="159"/>
        <v>7.4437020000000007E-2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2901.5859572100003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18154.8377187968</v>
      </c>
      <c r="D169" s="26">
        <f>+D148</f>
        <v>18154.8377187968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18154.8377187968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39" priority="2" operator="lessThan">
      <formula>0</formula>
    </cfRule>
  </conditionalFormatting>
  <conditionalFormatting sqref="P2">
    <cfRule type="cellIs" dxfId="38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000-000000000000}"/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53370.02891899566</v>
      </c>
      <c r="D4" s="26">
        <f t="shared" ref="D4:N4" si="1">+D6+D66+D101</f>
        <v>53370.02891899566</v>
      </c>
      <c r="E4" s="26">
        <f t="shared" si="1"/>
        <v>0</v>
      </c>
      <c r="F4" s="26">
        <f t="shared" si="1"/>
        <v>100.03757413415869</v>
      </c>
      <c r="G4" s="26">
        <f t="shared" si="1"/>
        <v>2.0282843630490799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171.03787521886102</v>
      </c>
      <c r="L4" s="26">
        <f t="shared" si="1"/>
        <v>783.45561779601928</v>
      </c>
      <c r="M4" s="26">
        <f t="shared" si="1"/>
        <v>184.82271378051908</v>
      </c>
      <c r="N4" s="26">
        <f t="shared" si="1"/>
        <v>380.68</v>
      </c>
      <c r="O4" s="31"/>
      <c r="P4" s="26">
        <f t="shared" ref="P4" si="2">+P6+P66+P101</f>
        <v>56475.397012538255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53367.922978333343</v>
      </c>
      <c r="D5" s="32">
        <f>+'[17]Table 1.5 - Reference Approach'!$S$76</f>
        <v>53367.922978333343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53367.922978333343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53368.383342999987</v>
      </c>
      <c r="D6" s="26">
        <f t="shared" ref="D6:N6" si="5">+D7+D16+D30+D52+D59</f>
        <v>53368.383342999987</v>
      </c>
      <c r="E6" s="26">
        <f t="shared" si="5"/>
        <v>0</v>
      </c>
      <c r="F6" s="26">
        <f t="shared" si="5"/>
        <v>41.807072041395926</v>
      </c>
      <c r="G6" s="26">
        <f t="shared" si="5"/>
        <v>2.0282843630490799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167.85787521886101</v>
      </c>
      <c r="L6" s="26">
        <f t="shared" si="5"/>
        <v>755.30561779601931</v>
      </c>
      <c r="M6" s="26">
        <f t="shared" si="5"/>
        <v>179.28271378051909</v>
      </c>
      <c r="N6" s="26">
        <f t="shared" si="5"/>
        <v>380.68</v>
      </c>
      <c r="O6" s="31"/>
      <c r="P6" s="26">
        <f t="shared" ref="P6" si="6">+P7+P16+P30+P52+P59</f>
        <v>55017.988884223516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19579.885414</v>
      </c>
      <c r="D7" s="26">
        <f t="shared" ref="D7:N7" si="9">+D8+D12+D13</f>
        <v>19579.885414</v>
      </c>
      <c r="E7" s="26">
        <f t="shared" si="9"/>
        <v>0</v>
      </c>
      <c r="F7" s="26">
        <f t="shared" si="9"/>
        <v>0.30361982999999998</v>
      </c>
      <c r="G7" s="26">
        <f t="shared" si="9"/>
        <v>0.16460882899999998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41.790000000000006</v>
      </c>
      <c r="L7" s="26">
        <f t="shared" si="9"/>
        <v>19.63</v>
      </c>
      <c r="M7" s="26">
        <f t="shared" si="9"/>
        <v>0.51</v>
      </c>
      <c r="N7" s="26">
        <f t="shared" si="9"/>
        <v>88.859999999999985</v>
      </c>
      <c r="O7" s="31"/>
      <c r="P7" s="26">
        <f t="shared" ref="P7" si="10">+P8+P12+P13</f>
        <v>19636.529340792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16028.770343</v>
      </c>
      <c r="D8" s="26">
        <f t="shared" ref="D8:G8" si="11">+D9+D10+D11</f>
        <v>16028.770343</v>
      </c>
      <c r="E8" s="26">
        <f t="shared" si="11"/>
        <v>0</v>
      </c>
      <c r="F8" s="26">
        <f t="shared" si="11"/>
        <v>0.23793259</v>
      </c>
      <c r="G8" s="26">
        <f t="shared" si="11"/>
        <v>0.15512906099999998</v>
      </c>
      <c r="H8" s="26"/>
      <c r="I8" s="26"/>
      <c r="J8" s="26"/>
      <c r="K8" s="26">
        <f t="shared" ref="K8:N8" si="12">+K9+K10+K11</f>
        <v>39.700000000000003</v>
      </c>
      <c r="L8" s="26">
        <f t="shared" si="12"/>
        <v>18.68</v>
      </c>
      <c r="M8" s="26">
        <f t="shared" si="12"/>
        <v>0.43</v>
      </c>
      <c r="N8" s="26">
        <f t="shared" si="12"/>
        <v>63.51</v>
      </c>
      <c r="O8" s="31"/>
      <c r="P8" s="26">
        <f t="shared" ref="P8" si="13">+P9+P10+P11</f>
        <v>16080.947117927999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16028.770343</v>
      </c>
      <c r="D9" s="32">
        <f>+'[3]2004'!C8</f>
        <v>16028.770343</v>
      </c>
      <c r="E9" s="32">
        <v>0</v>
      </c>
      <c r="F9" s="32">
        <f>+'[3]2004'!D8</f>
        <v>0.23793259</v>
      </c>
      <c r="G9" s="32">
        <f>+'[3]2004'!E8</f>
        <v>0.15512906099999998</v>
      </c>
      <c r="H9" s="27"/>
      <c r="I9" s="27"/>
      <c r="J9" s="27"/>
      <c r="K9" s="32">
        <f>+'[3]2004'!F8</f>
        <v>39.700000000000003</v>
      </c>
      <c r="L9" s="32">
        <f>+'[3]2004'!G8</f>
        <v>18.68</v>
      </c>
      <c r="M9" s="32">
        <f>+'[3]2004'!H8</f>
        <v>0.43</v>
      </c>
      <c r="N9" s="32">
        <f>+'[3]2004'!I8</f>
        <v>63.51</v>
      </c>
      <c r="O9" s="31"/>
      <c r="P9" s="26">
        <f>+C9+F9*PCG!$C$4+G9*PCG!$C$5+H9+I9+J9</f>
        <v>16080.947117927999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+'[3]2004'!F9</f>
        <v>0</v>
      </c>
      <c r="L10" s="32">
        <f>+'[3]2004'!G9</f>
        <v>0</v>
      </c>
      <c r="M10" s="32">
        <f>+'[3]2004'!H9</f>
        <v>0</v>
      </c>
      <c r="N10" s="32">
        <f>+'[3]2004'!I9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+'[3]2004'!F10</f>
        <v>0</v>
      </c>
      <c r="L11" s="32">
        <f>+'[3]2004'!G10</f>
        <v>0</v>
      </c>
      <c r="M11" s="32">
        <f>+'[3]2004'!H10</f>
        <v>0</v>
      </c>
      <c r="N11" s="32">
        <f>+'[3]2004'!I10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2470.9909010000001</v>
      </c>
      <c r="D12" s="32">
        <f>+'[3]2004'!C11</f>
        <v>2470.9909010000001</v>
      </c>
      <c r="E12" s="32">
        <v>0</v>
      </c>
      <c r="F12" s="32">
        <f>+'[3]2004'!D11</f>
        <v>5.8462189999999997E-2</v>
      </c>
      <c r="G12" s="32">
        <f>+'[3]2004'!E11</f>
        <v>8.4837739999999995E-3</v>
      </c>
      <c r="H12" s="27"/>
      <c r="I12" s="27"/>
      <c r="J12" s="27"/>
      <c r="K12" s="32">
        <f>+'[3]2004'!F11</f>
        <v>2.09</v>
      </c>
      <c r="L12" s="32">
        <f>+'[3]2004'!G11</f>
        <v>0.95</v>
      </c>
      <c r="M12" s="32">
        <f>+'[3]2004'!H11</f>
        <v>0.08</v>
      </c>
      <c r="N12" s="32">
        <f>+'[3]2004'!I11</f>
        <v>23.72</v>
      </c>
      <c r="O12" s="31"/>
      <c r="P12" s="26">
        <f>+C12+F12*PCG!$C$4+G12*PCG!$C$5+H12+I12+J12</f>
        <v>2474.9806204020001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1080.12417</v>
      </c>
      <c r="D13" s="26">
        <f t="shared" ref="D13:N13" si="14">+D14+D15</f>
        <v>1080.12417</v>
      </c>
      <c r="E13" s="26">
        <f t="shared" si="14"/>
        <v>0</v>
      </c>
      <c r="F13" s="26">
        <f t="shared" si="14"/>
        <v>7.2250500000000002E-3</v>
      </c>
      <c r="G13" s="26">
        <f t="shared" si="14"/>
        <v>9.9599400000000005E-4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1.6300000000000001</v>
      </c>
      <c r="O13" s="31"/>
      <c r="P13" s="26">
        <f t="shared" ref="P13" si="15">+P14+P15</f>
        <v>1080.6016024620001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1077.3169560000001</v>
      </c>
      <c r="D14" s="32">
        <f>+'[3]2004'!C13</f>
        <v>1077.3169560000001</v>
      </c>
      <c r="E14" s="32">
        <v>0</v>
      </c>
      <c r="F14" s="32">
        <f>+'[3]2004'!D13</f>
        <v>7.1890800000000005E-3</v>
      </c>
      <c r="G14" s="32">
        <f>+'[3]2004'!E13</f>
        <v>9.5311500000000004E-4</v>
      </c>
      <c r="H14" s="27"/>
      <c r="I14" s="27"/>
      <c r="J14" s="27"/>
      <c r="K14" s="32">
        <f>+'[3]2004'!F13</f>
        <v>0</v>
      </c>
      <c r="L14" s="32">
        <f>+'[3]2004'!G13</f>
        <v>0</v>
      </c>
      <c r="M14" s="32">
        <f>+'[3]2004'!H13</f>
        <v>0</v>
      </c>
      <c r="N14" s="32">
        <f>+'[3]2004'!I13</f>
        <v>1.62</v>
      </c>
      <c r="O14" s="31"/>
      <c r="P14" s="26">
        <f>+C14+F14*PCG!$C$4+G14*PCG!$C$5+H14+I14+J14</f>
        <v>1077.78071127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2.8072139999999997</v>
      </c>
      <c r="D15" s="32">
        <f>+'[3]2004'!C14</f>
        <v>2.8072139999999997</v>
      </c>
      <c r="E15" s="32">
        <v>0</v>
      </c>
      <c r="F15" s="32">
        <f>+'[3]2004'!D14</f>
        <v>3.5969999999999996E-5</v>
      </c>
      <c r="G15" s="32">
        <f>+'[3]2004'!E14</f>
        <v>4.2879000000000001E-5</v>
      </c>
      <c r="H15" s="27"/>
      <c r="I15" s="27"/>
      <c r="J15" s="27"/>
      <c r="K15" s="32">
        <f>+'[3]2004'!F14</f>
        <v>0</v>
      </c>
      <c r="L15" s="32">
        <f>+'[3]2004'!G14</f>
        <v>0</v>
      </c>
      <c r="M15" s="32">
        <f>+'[3]2004'!H14</f>
        <v>0</v>
      </c>
      <c r="N15" s="32">
        <f>+'[3]2004'!I14</f>
        <v>0.01</v>
      </c>
      <c r="O15" s="31"/>
      <c r="P15" s="26">
        <f>+C15+F15*PCG!$C$4+G15*PCG!$C$5+H15+I15+J15</f>
        <v>2.8208911919999995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12021.549283</v>
      </c>
      <c r="D16" s="26">
        <f t="shared" ref="D16:N16" si="16">+D17+D18+D19+D20+D21+D22+D23+D24+D25+D26+D27+D28+D29</f>
        <v>12021.549283</v>
      </c>
      <c r="E16" s="26">
        <f t="shared" si="16"/>
        <v>0</v>
      </c>
      <c r="F16" s="26">
        <f t="shared" si="16"/>
        <v>2.2397287000000001</v>
      </c>
      <c r="G16" s="26">
        <f t="shared" si="16"/>
        <v>0.31722402900000002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49.789999999999992</v>
      </c>
      <c r="L16" s="26">
        <f t="shared" si="16"/>
        <v>63.980000000000004</v>
      </c>
      <c r="M16" s="26">
        <f t="shared" si="16"/>
        <v>21.97</v>
      </c>
      <c r="N16" s="26">
        <f t="shared" si="16"/>
        <v>98.27</v>
      </c>
      <c r="O16" s="31"/>
      <c r="P16" s="26">
        <f t="shared" ref="P16" si="17">+P17+P18+P19+P20+P21+P22+P23+P24+P25+P26+P27+P28+P29</f>
        <v>12172.075261142001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1285.889265</v>
      </c>
      <c r="D17" s="32">
        <f>+'[3]2004'!C16</f>
        <v>1285.889265</v>
      </c>
      <c r="E17" s="32">
        <v>0</v>
      </c>
      <c r="F17" s="32">
        <f>+'[3]2004'!D16</f>
        <v>6.9847969999999995E-2</v>
      </c>
      <c r="G17" s="32">
        <f>+'[3]2004'!E16</f>
        <v>1.0316767999999999E-2</v>
      </c>
      <c r="H17" s="27"/>
      <c r="I17" s="27"/>
      <c r="J17" s="27"/>
      <c r="K17" s="32">
        <f>+'[3]2004'!F16</f>
        <v>2.86</v>
      </c>
      <c r="L17" s="32">
        <f>+'[3]2004'!G16</f>
        <v>6.01</v>
      </c>
      <c r="M17" s="32">
        <f>+'[3]2004'!H16</f>
        <v>0.66</v>
      </c>
      <c r="N17" s="32">
        <f>+'[3]2004'!I16</f>
        <v>5.37</v>
      </c>
      <c r="O17" s="31"/>
      <c r="P17" s="26">
        <f>+C17+F17*PCG!$C$4+G17*PCG!$C$5+H17+I17+J17</f>
        <v>1290.709861114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+'[3]2004'!F17</f>
        <v>0</v>
      </c>
      <c r="L18" s="32">
        <f>+'[3]2004'!G17</f>
        <v>0</v>
      </c>
      <c r="M18" s="32">
        <f>+'[3]2004'!H17</f>
        <v>0</v>
      </c>
      <c r="N18" s="32">
        <f>+'[3]2004'!I17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354.37571599999995</v>
      </c>
      <c r="D19" s="34">
        <f>+'[3]2004'!C18</f>
        <v>354.37571599999995</v>
      </c>
      <c r="E19" s="34">
        <v>0</v>
      </c>
      <c r="F19" s="34">
        <f>+'[3]2004'!D18</f>
        <v>6.3467199999999993E-3</v>
      </c>
      <c r="G19" s="34">
        <f>+'[3]2004'!E18</f>
        <v>6.4015600000000001E-4</v>
      </c>
      <c r="H19" s="27"/>
      <c r="I19" s="27"/>
      <c r="J19" s="27"/>
      <c r="K19" s="32">
        <f>+'[3]2004'!F18</f>
        <v>0.48</v>
      </c>
      <c r="L19" s="32">
        <f>+'[3]2004'!G18</f>
        <v>0.18</v>
      </c>
      <c r="M19" s="32">
        <f>+'[3]2004'!H18</f>
        <v>0.15</v>
      </c>
      <c r="N19" s="32">
        <f>+'[3]2004'!I18</f>
        <v>1.83</v>
      </c>
      <c r="O19" s="31"/>
      <c r="P19" s="26">
        <f>+C19+F19*PCG!$C$4+G19*PCG!$C$5+H19+I19+J19</f>
        <v>354.72515048799994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681.17490899999996</v>
      </c>
      <c r="D20" s="34">
        <f>+'[3]2004'!C19</f>
        <v>681.17490899999996</v>
      </c>
      <c r="E20" s="34">
        <v>0</v>
      </c>
      <c r="F20" s="34">
        <f>+'[3]2004'!D19</f>
        <v>1.2247104500000001</v>
      </c>
      <c r="G20" s="34">
        <f>+'[3]2004'!E19</f>
        <v>0.16404690200000002</v>
      </c>
      <c r="H20" s="27"/>
      <c r="I20" s="27"/>
      <c r="J20" s="27"/>
      <c r="K20" s="32">
        <f>+'[3]2004'!F19</f>
        <v>4.59</v>
      </c>
      <c r="L20" s="32">
        <f>+'[3]2004'!G19</f>
        <v>23.19</v>
      </c>
      <c r="M20" s="32">
        <f>+'[3]2004'!H19</f>
        <v>12.2</v>
      </c>
      <c r="N20" s="32">
        <f>+'[3]2004'!I19</f>
        <v>13.54</v>
      </c>
      <c r="O20" s="31"/>
      <c r="P20" s="26">
        <f>+C20+F20*PCG!$C$4+G20*PCG!$C$5+H20+I20+J20</f>
        <v>760.67864704600004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390.47182700000002</v>
      </c>
      <c r="D21" s="34">
        <f>+'[3]2004'!C20</f>
        <v>390.47182700000002</v>
      </c>
      <c r="E21" s="34">
        <v>0</v>
      </c>
      <c r="F21" s="34">
        <f>+'[3]2004'!D20</f>
        <v>3.8751269999999997E-2</v>
      </c>
      <c r="G21" s="34">
        <f>+'[3]2004'!E20</f>
        <v>5.8786260000000005E-3</v>
      </c>
      <c r="H21" s="27"/>
      <c r="I21" s="27"/>
      <c r="J21" s="27"/>
      <c r="K21" s="32">
        <f>+'[3]2004'!F20</f>
        <v>0.68</v>
      </c>
      <c r="L21" s="32">
        <f>+'[3]2004'!G20</f>
        <v>3.5</v>
      </c>
      <c r="M21" s="32">
        <f>+'[3]2004'!H20</f>
        <v>0.33</v>
      </c>
      <c r="N21" s="32">
        <f>+'[3]2004'!I20</f>
        <v>2.2599999999999998</v>
      </c>
      <c r="O21" s="31"/>
      <c r="P21" s="26">
        <f>+C21+F21*PCG!$C$4+G21*PCG!$C$5+H21+I21+J21</f>
        <v>393.19243929800001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954.82191499999988</v>
      </c>
      <c r="D22" s="34">
        <f>+'[3]2004'!C21</f>
        <v>954.82191499999988</v>
      </c>
      <c r="E22" s="34">
        <v>0</v>
      </c>
      <c r="F22" s="34">
        <f>+'[3]2004'!D21</f>
        <v>9.1879209999999989E-2</v>
      </c>
      <c r="G22" s="34">
        <f>+'[3]2004'!E21</f>
        <v>1.3780803000000001E-2</v>
      </c>
      <c r="H22" s="27"/>
      <c r="I22" s="27"/>
      <c r="J22" s="27"/>
      <c r="K22" s="32">
        <f>+'[3]2004'!F21</f>
        <v>1.72</v>
      </c>
      <c r="L22" s="32">
        <f>+'[3]2004'!G21</f>
        <v>7.74</v>
      </c>
      <c r="M22" s="32">
        <f>+'[3]2004'!H21</f>
        <v>0.82</v>
      </c>
      <c r="N22" s="32">
        <f>+'[3]2004'!I21</f>
        <v>5.33</v>
      </c>
      <c r="O22" s="31"/>
      <c r="P22" s="26">
        <f>+C22+F22*PCG!$C$4+G22*PCG!$C$5+H22+I22+J22</f>
        <v>961.22557454399987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+'[3]2004'!F22</f>
        <v>0</v>
      </c>
      <c r="L23" s="32">
        <f>+'[3]2004'!G22</f>
        <v>0</v>
      </c>
      <c r="M23" s="32">
        <f>+'[3]2004'!H22</f>
        <v>0</v>
      </c>
      <c r="N23" s="32">
        <f>+'[3]2004'!I22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+'[3]2004'!F23</f>
        <v>0</v>
      </c>
      <c r="L24" s="32">
        <f>+'[3]2004'!G23</f>
        <v>0</v>
      </c>
      <c r="M24" s="32">
        <f>+'[3]2004'!H23</f>
        <v>0</v>
      </c>
      <c r="N24" s="32">
        <f>+'[3]2004'!I23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4201.7086630000003</v>
      </c>
      <c r="D25" s="34">
        <f>+'[3]2004'!C24</f>
        <v>4201.7086630000003</v>
      </c>
      <c r="E25" s="34">
        <v>0</v>
      </c>
      <c r="F25" s="34">
        <f>+'[3]2004'!D24</f>
        <v>0.17650286000000001</v>
      </c>
      <c r="G25" s="34">
        <f>+'[3]2004'!E24</f>
        <v>3.2774404E-2</v>
      </c>
      <c r="H25" s="27"/>
      <c r="I25" s="27"/>
      <c r="J25" s="27"/>
      <c r="K25" s="32">
        <f>+'[3]2004'!F24</f>
        <v>20.399999999999999</v>
      </c>
      <c r="L25" s="32">
        <f>+'[3]2004'!G24</f>
        <v>5.85</v>
      </c>
      <c r="M25" s="32">
        <f>+'[3]2004'!H24</f>
        <v>1.42</v>
      </c>
      <c r="N25" s="32">
        <f>+'[3]2004'!I24</f>
        <v>42.53</v>
      </c>
      <c r="O25" s="31"/>
      <c r="P25" s="26">
        <f>+C25+F25*PCG!$C$4+G25*PCG!$C$5+H25+I25+J25</f>
        <v>4215.8880068920007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+'[3]2004'!F25</f>
        <v>0</v>
      </c>
      <c r="L26" s="32">
        <f>+'[3]2004'!G25</f>
        <v>0</v>
      </c>
      <c r="M26" s="32">
        <f>+'[3]2004'!H25</f>
        <v>0</v>
      </c>
      <c r="N26" s="32">
        <f>+'[3]2004'!I25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+'[3]2004'!F26</f>
        <v>0</v>
      </c>
      <c r="L27" s="32">
        <f>+'[3]2004'!G26</f>
        <v>0</v>
      </c>
      <c r="M27" s="32">
        <f>+'[3]2004'!H26</f>
        <v>0</v>
      </c>
      <c r="N27" s="32">
        <f>+'[3]2004'!I26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+'[3]2004'!F27</f>
        <v>0</v>
      </c>
      <c r="L28" s="32">
        <f>+'[3]2004'!G27</f>
        <v>0</v>
      </c>
      <c r="M28" s="32">
        <f>+'[3]2004'!H27</f>
        <v>0</v>
      </c>
      <c r="N28" s="32">
        <f>+'[3]2004'!I27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4153.1069880000005</v>
      </c>
      <c r="D29" s="32">
        <f>+'[3]2004'!C28</f>
        <v>4153.1069880000005</v>
      </c>
      <c r="E29" s="32">
        <v>0</v>
      </c>
      <c r="F29" s="32">
        <f>+'[3]2004'!D28</f>
        <v>0.63169021999999997</v>
      </c>
      <c r="G29" s="32">
        <f>+'[3]2004'!E28</f>
        <v>8.978636999999999E-2</v>
      </c>
      <c r="H29" s="27"/>
      <c r="I29" s="27"/>
      <c r="J29" s="27"/>
      <c r="K29" s="32">
        <f>+'[3]2004'!F28</f>
        <v>19.059999999999999</v>
      </c>
      <c r="L29" s="32">
        <f>+'[3]2004'!G28</f>
        <v>17.510000000000002</v>
      </c>
      <c r="M29" s="32">
        <f>+'[3]2004'!H28</f>
        <v>6.39</v>
      </c>
      <c r="N29" s="32">
        <f>+'[3]2004'!I28</f>
        <v>27.41</v>
      </c>
      <c r="O29" s="31"/>
      <c r="P29" s="26">
        <f>+C29+F29*PCG!$C$4+G29*PCG!$C$5+H29+I29+J29</f>
        <v>4195.6555817600001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16915.558806638488</v>
      </c>
      <c r="D30" s="26">
        <f t="shared" ref="D30:N30" si="20">+D31+D34+D45+D46+D49</f>
        <v>16915.558806638488</v>
      </c>
      <c r="E30" s="26">
        <f t="shared" si="20"/>
        <v>0</v>
      </c>
      <c r="F30" s="26">
        <f t="shared" si="20"/>
        <v>3.8930439852565342</v>
      </c>
      <c r="G30" s="26">
        <f t="shared" si="20"/>
        <v>1.0677622934807161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62.087875218861001</v>
      </c>
      <c r="L30" s="26">
        <f t="shared" si="20"/>
        <v>205.92561779601937</v>
      </c>
      <c r="M30" s="26">
        <f t="shared" si="20"/>
        <v>87.052713780519099</v>
      </c>
      <c r="N30" s="26">
        <f t="shared" si="20"/>
        <v>162.31</v>
      </c>
      <c r="O30" s="31"/>
      <c r="P30" s="26">
        <f t="shared" ref="P30" si="21">+P31+P34+P45+P46+P49</f>
        <v>17331.078069727158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696.68639200000007</v>
      </c>
      <c r="D31" s="26">
        <f t="shared" ref="D31:N31" si="24">+D33</f>
        <v>696.68639200000007</v>
      </c>
      <c r="E31" s="26">
        <f t="shared" si="24"/>
        <v>0</v>
      </c>
      <c r="F31" s="26">
        <f t="shared" si="24"/>
        <v>4.8747500000000006E-3</v>
      </c>
      <c r="G31" s="26">
        <f t="shared" si="24"/>
        <v>1.9499000000000002E-2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2.25</v>
      </c>
      <c r="L31" s="26">
        <f t="shared" si="24"/>
        <v>5.44</v>
      </c>
      <c r="M31" s="26">
        <f t="shared" si="24"/>
        <v>0.25</v>
      </c>
      <c r="N31" s="26">
        <f t="shared" si="24"/>
        <v>3.23</v>
      </c>
      <c r="O31" s="31"/>
      <c r="P31" s="26">
        <f t="shared" ref="P31" si="25">+P33</f>
        <v>702.61896275000004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696.68639200000007</v>
      </c>
      <c r="D33" s="32">
        <f>+'[3]2004'!C32</f>
        <v>696.68639200000007</v>
      </c>
      <c r="E33" s="32">
        <v>0</v>
      </c>
      <c r="F33" s="32">
        <f>+'[3]2004'!D32</f>
        <v>4.8747500000000006E-3</v>
      </c>
      <c r="G33" s="32">
        <f>+'[3]2004'!E32</f>
        <v>1.9499000000000002E-2</v>
      </c>
      <c r="H33" s="27"/>
      <c r="I33" s="27"/>
      <c r="J33" s="27"/>
      <c r="K33" s="32">
        <f>+'[3]2004'!F32</f>
        <v>2.25</v>
      </c>
      <c r="L33" s="32">
        <f>+'[3]2004'!G32</f>
        <v>5.44</v>
      </c>
      <c r="M33" s="32">
        <f>+'[3]2004'!H32</f>
        <v>0.25</v>
      </c>
      <c r="N33" s="32">
        <f>+'[3]2004'!I32</f>
        <v>3.23</v>
      </c>
      <c r="O33" s="31"/>
      <c r="P33" s="26">
        <f>+C33+F33*PCG!$C$4+G33*PCG!$C$5+H33+I33+J33</f>
        <v>702.61896275000004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14183.42159268415</v>
      </c>
      <c r="D34" s="26">
        <f t="shared" ref="D34:G34" si="26">+D35+D38+D41+D42+D43+D44</f>
        <v>14183.42159268415</v>
      </c>
      <c r="E34" s="26">
        <f t="shared" si="26"/>
        <v>0</v>
      </c>
      <c r="F34" s="26">
        <f t="shared" si="26"/>
        <v>2.9250023405528593</v>
      </c>
      <c r="G34" s="26">
        <f t="shared" si="26"/>
        <v>0.94271191376801466</v>
      </c>
      <c r="H34" s="26"/>
      <c r="I34" s="26"/>
      <c r="J34" s="26"/>
      <c r="K34" s="26">
        <f t="shared" ref="K34:N34" si="27">+K35+K38+K41+K42+K43+K44</f>
        <v>24.937875218860999</v>
      </c>
      <c r="L34" s="26">
        <f t="shared" si="27"/>
        <v>193.93561779601936</v>
      </c>
      <c r="M34" s="26">
        <f t="shared" si="27"/>
        <v>84.522713780519098</v>
      </c>
      <c r="N34" s="26">
        <f t="shared" si="27"/>
        <v>73.42</v>
      </c>
      <c r="O34" s="31"/>
      <c r="P34" s="26">
        <f t="shared" ref="P34" si="28">+P35+P38+P41+P42+P43+P44</f>
        <v>14537.474801500839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4105.0383274246997</v>
      </c>
      <c r="D35" s="26">
        <f t="shared" ref="D35:G35" si="29">+D36+D37</f>
        <v>4105.0383274246997</v>
      </c>
      <c r="E35" s="26">
        <f t="shared" si="29"/>
        <v>0</v>
      </c>
      <c r="F35" s="26">
        <f t="shared" si="29"/>
        <v>1.3467216065154459</v>
      </c>
      <c r="G35" s="26">
        <f t="shared" si="29"/>
        <v>0.35205444413678544</v>
      </c>
      <c r="H35" s="26"/>
      <c r="I35" s="26"/>
      <c r="J35" s="26"/>
      <c r="K35" s="26">
        <f t="shared" ref="K35:N35" si="30">+K36+K37</f>
        <v>21.847875218860999</v>
      </c>
      <c r="L35" s="26">
        <f t="shared" si="30"/>
        <v>181.65561779601936</v>
      </c>
      <c r="M35" s="26">
        <f t="shared" si="30"/>
        <v>30.6527137805191</v>
      </c>
      <c r="N35" s="26">
        <f t="shared" si="30"/>
        <v>45.62</v>
      </c>
      <c r="O35" s="31"/>
      <c r="P35" s="26">
        <f t="shared" ref="P35" si="31">+P36+P37</f>
        <v>4243.6185919403488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2409.2282679283439</v>
      </c>
      <c r="D36" s="32">
        <f>+'[3]2004'!C35</f>
        <v>2409.2282679283439</v>
      </c>
      <c r="E36" s="32">
        <v>0</v>
      </c>
      <c r="F36" s="32">
        <f>+'[3]2004'!D35</f>
        <v>0.82621733085496096</v>
      </c>
      <c r="G36" s="32">
        <f>+'[3]2004'!E35</f>
        <v>0.26937405426790023</v>
      </c>
      <c r="H36" s="27"/>
      <c r="I36" s="27"/>
      <c r="J36" s="27"/>
      <c r="K36" s="32">
        <f>+'[3]2004'!F35</f>
        <v>21.847875218860999</v>
      </c>
      <c r="L36" s="32">
        <f>+'[3]2004'!G35</f>
        <v>181.65561779601936</v>
      </c>
      <c r="M36" s="32">
        <f>+'[3]2004'!H35</f>
        <v>30.6527137805191</v>
      </c>
      <c r="N36" s="32">
        <f>+'[3]2004'!I35</f>
        <v>45.62</v>
      </c>
      <c r="O36" s="31"/>
      <c r="P36" s="26">
        <f>+C36+F36*PCG!$C$4+G36*PCG!$C$5+H36+I36+J36</f>
        <v>2510.1571693715523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1695.8100594963562</v>
      </c>
      <c r="D37" s="32">
        <f>+'[3]2004'!C36</f>
        <v>1695.8100594963562</v>
      </c>
      <c r="E37" s="32">
        <v>0</v>
      </c>
      <c r="F37" s="32">
        <f>+'[3]2004'!D36</f>
        <v>0.52050427566048496</v>
      </c>
      <c r="G37" s="32">
        <f>+'[3]2004'!E36</f>
        <v>8.2680389868885235E-2</v>
      </c>
      <c r="H37" s="27"/>
      <c r="I37" s="27"/>
      <c r="J37" s="27"/>
      <c r="K37" s="32">
        <f>+'[3]2004'!F36</f>
        <v>0</v>
      </c>
      <c r="L37" s="32">
        <f>+'[3]2004'!G36</f>
        <v>0</v>
      </c>
      <c r="M37" s="32">
        <f>+'[3]2004'!H36</f>
        <v>0</v>
      </c>
      <c r="N37" s="32">
        <f>+'[3]2004'!I36</f>
        <v>0</v>
      </c>
      <c r="O37" s="31"/>
      <c r="P37" s="26">
        <f>+C37+F37*PCG!$C$4+G37*PCG!$C$5+H37+I37+J37</f>
        <v>1733.4614225687963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3096.2544839246339</v>
      </c>
      <c r="D38" s="26">
        <f t="shared" ref="D38:G38" si="32">+D39+D40</f>
        <v>3096.2544839246339</v>
      </c>
      <c r="E38" s="26">
        <f t="shared" si="32"/>
        <v>0</v>
      </c>
      <c r="F38" s="26">
        <f t="shared" si="32"/>
        <v>0.84917811680746902</v>
      </c>
      <c r="G38" s="26">
        <f t="shared" si="32"/>
        <v>0.22827170208267578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3185.508904065458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1797.9157357882261</v>
      </c>
      <c r="D39" s="32">
        <f>+'[3]2004'!C38</f>
        <v>1797.9157357882261</v>
      </c>
      <c r="E39" s="32">
        <v>0</v>
      </c>
      <c r="F39" s="32">
        <f>+'[3]2004'!D38</f>
        <v>0.44047108126897527</v>
      </c>
      <c r="G39" s="32">
        <f>+'[3]2004'!E38</f>
        <v>0.16512577256431871</v>
      </c>
      <c r="H39" s="27"/>
      <c r="I39" s="27"/>
      <c r="J39" s="27"/>
      <c r="K39" s="32">
        <f>+'[3]2004'!F38</f>
        <v>0</v>
      </c>
      <c r="L39" s="32">
        <f>+'[3]2004'!G38</f>
        <v>0</v>
      </c>
      <c r="M39" s="32">
        <f>+'[3]2004'!H38</f>
        <v>0</v>
      </c>
      <c r="N39" s="32">
        <f>+'[3]2004'!I38</f>
        <v>0</v>
      </c>
      <c r="O39" s="31"/>
      <c r="P39" s="26">
        <f>+C39+F39*PCG!$C$4+G39*PCG!$C$5+H39+I39+J39</f>
        <v>1858.1349930441177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1298.3387481364075</v>
      </c>
      <c r="D40" s="32">
        <f>+'[3]2004'!C39</f>
        <v>1298.3387481364075</v>
      </c>
      <c r="E40" s="32">
        <v>0</v>
      </c>
      <c r="F40" s="32">
        <f>+'[3]2004'!D39</f>
        <v>0.40870703553849369</v>
      </c>
      <c r="G40" s="32">
        <f>+'[3]2004'!E39</f>
        <v>6.3145929518357083E-2</v>
      </c>
      <c r="H40" s="27"/>
      <c r="I40" s="27"/>
      <c r="J40" s="27"/>
      <c r="K40" s="32">
        <f>+'[3]2004'!F39</f>
        <v>0</v>
      </c>
      <c r="L40" s="32">
        <f>+'[3]2004'!G39</f>
        <v>0</v>
      </c>
      <c r="M40" s="32">
        <f>+'[3]2004'!H39</f>
        <v>0</v>
      </c>
      <c r="N40" s="32">
        <f>+'[3]2004'!I39</f>
        <v>0</v>
      </c>
      <c r="O40" s="31"/>
      <c r="P40" s="26">
        <f>+C40+F40*PCG!$C$4+G40*PCG!$C$5+H40+I40+J40</f>
        <v>1327.3739110213403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6968.0622764067002</v>
      </c>
      <c r="D41" s="32">
        <f>+'[3]2004'!C40</f>
        <v>6968.0622764067002</v>
      </c>
      <c r="E41" s="32">
        <v>0</v>
      </c>
      <c r="F41" s="32">
        <f>+'[3]2004'!D40</f>
        <v>0.72833131343205126</v>
      </c>
      <c r="G41" s="32">
        <f>+'[3]2004'!E40</f>
        <v>0.36122904728841176</v>
      </c>
      <c r="H41" s="27"/>
      <c r="I41" s="27"/>
      <c r="J41" s="27"/>
      <c r="K41" s="32">
        <f>+'[3]2004'!F40</f>
        <v>3.09</v>
      </c>
      <c r="L41" s="32">
        <f>+'[3]2004'!G40</f>
        <v>12.28</v>
      </c>
      <c r="M41" s="32">
        <f>+'[3]2004'!H40</f>
        <v>53.87</v>
      </c>
      <c r="N41" s="32">
        <f>+'[3]2004'!I40</f>
        <v>27.8</v>
      </c>
      <c r="O41" s="31"/>
      <c r="P41" s="26">
        <f>+C41+F41*PCG!$C$4+G41*PCG!$C$5+H41+I41+J41</f>
        <v>7093.9168153344481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14.066504928115648</v>
      </c>
      <c r="D42" s="32">
        <f>+'[3]2004'!C41</f>
        <v>14.066504928115648</v>
      </c>
      <c r="E42" s="32">
        <v>0</v>
      </c>
      <c r="F42" s="32">
        <f>+'[3]2004'!D41</f>
        <v>7.7130379789309023E-4</v>
      </c>
      <c r="G42" s="32">
        <f>+'[3]2004'!E41</f>
        <v>1.1567202601416497E-3</v>
      </c>
      <c r="H42" s="27"/>
      <c r="I42" s="27"/>
      <c r="J42" s="27"/>
      <c r="K42" s="32">
        <f>+'[3]2004'!F41</f>
        <v>0</v>
      </c>
      <c r="L42" s="32">
        <f>+'[3]2004'!G41</f>
        <v>0</v>
      </c>
      <c r="M42" s="32">
        <f>+'[3]2004'!H41</f>
        <v>0</v>
      </c>
      <c r="N42" s="32">
        <f>+'[3]2004'!I41</f>
        <v>0</v>
      </c>
      <c r="O42" s="31"/>
      <c r="P42" s="26">
        <f>+C42+F42*PCG!$C$4+G42*PCG!$C$5+H42+I42+J42</f>
        <v>14.430490160585187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+'[3]2004'!C43</f>
        <v>0</v>
      </c>
      <c r="E44" s="32">
        <v>0</v>
      </c>
      <c r="F44" s="27"/>
      <c r="G44" s="27"/>
      <c r="H44" s="27"/>
      <c r="I44" s="27"/>
      <c r="J44" s="27"/>
      <c r="K44" s="32">
        <f>+'[3]2004'!F43</f>
        <v>0</v>
      </c>
      <c r="L44" s="32">
        <f>+'[3]2004'!G43</f>
        <v>0</v>
      </c>
      <c r="M44" s="32">
        <f>+'[3]2004'!H43</f>
        <v>0</v>
      </c>
      <c r="N44" s="32">
        <f>+'[3]2004'!I43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56.245409000000002</v>
      </c>
      <c r="D45" s="32">
        <f>+'[3]2004'!C44</f>
        <v>56.245409000000002</v>
      </c>
      <c r="E45" s="32">
        <v>0</v>
      </c>
      <c r="F45" s="32">
        <f>+'[3]2004'!D44</f>
        <v>3.1444645000000002E-3</v>
      </c>
      <c r="G45" s="32">
        <f>+'[3]2004'!E44</f>
        <v>2.1650085999999999E-2</v>
      </c>
      <c r="H45" s="27"/>
      <c r="I45" s="27"/>
      <c r="J45" s="27"/>
      <c r="K45" s="32">
        <f>+'[3]2004'!F44</f>
        <v>0.91</v>
      </c>
      <c r="L45" s="32">
        <f>+'[3]2004'!G44</f>
        <v>0.19</v>
      </c>
      <c r="M45" s="32">
        <f>+'[3]2004'!H44</f>
        <v>0.08</v>
      </c>
      <c r="N45" s="32">
        <f>+'[3]2004'!I44</f>
        <v>59.24</v>
      </c>
      <c r="O45" s="31"/>
      <c r="P45" s="26">
        <f>+C45+F45*PCG!$C$4+G45*PCG!$C$5+H45+I45+J45</f>
        <v>62.775746240499998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1404.7636419999999</v>
      </c>
      <c r="D46" s="26">
        <f t="shared" ref="D46:N46" si="35">+D48</f>
        <v>1404.7636419999999</v>
      </c>
      <c r="E46" s="26">
        <f t="shared" si="35"/>
        <v>0</v>
      </c>
      <c r="F46" s="26">
        <f t="shared" si="35"/>
        <v>0.13106289000000002</v>
      </c>
      <c r="G46" s="26">
        <f t="shared" si="35"/>
        <v>3.7446539999999993E-2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33.99</v>
      </c>
      <c r="L46" s="26">
        <f t="shared" si="35"/>
        <v>6.36</v>
      </c>
      <c r="M46" s="26">
        <f t="shared" si="35"/>
        <v>2.2000000000000002</v>
      </c>
      <c r="N46" s="26">
        <f t="shared" si="35"/>
        <v>26.42</v>
      </c>
      <c r="O46" s="31"/>
      <c r="P46" s="26">
        <f t="shared" ref="P46" si="36">+P48</f>
        <v>1419.1992831699999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1404.7636419999999</v>
      </c>
      <c r="D48" s="32">
        <f>+'[3]2004'!C47</f>
        <v>1404.7636419999999</v>
      </c>
      <c r="E48" s="32">
        <v>0</v>
      </c>
      <c r="F48" s="32">
        <f>+'[3]2004'!D47</f>
        <v>0.13106289000000002</v>
      </c>
      <c r="G48" s="32">
        <f>+'[3]2004'!E47</f>
        <v>3.7446539999999993E-2</v>
      </c>
      <c r="H48" s="27"/>
      <c r="I48" s="27"/>
      <c r="J48" s="27"/>
      <c r="K48" s="32">
        <f>+'[3]2004'!F47</f>
        <v>33.99</v>
      </c>
      <c r="L48" s="32">
        <f>+'[3]2004'!G47</f>
        <v>6.36</v>
      </c>
      <c r="M48" s="32">
        <f>+'[3]2004'!H47</f>
        <v>2.2000000000000002</v>
      </c>
      <c r="N48" s="32">
        <f>+'[3]2004'!I47</f>
        <v>26.42</v>
      </c>
      <c r="O48" s="31"/>
      <c r="P48" s="26">
        <f>+C48+F48*PCG!$C$4+G48*PCG!$C$5+H48+I48+J48</f>
        <v>1419.1992831699999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574.44177095434054</v>
      </c>
      <c r="D49" s="26">
        <f t="shared" ref="D49:N49" si="37">+D50+D51</f>
        <v>574.44177095434054</v>
      </c>
      <c r="E49" s="26">
        <f t="shared" si="37"/>
        <v>0</v>
      </c>
      <c r="F49" s="26">
        <f t="shared" si="37"/>
        <v>0.82895954020367491</v>
      </c>
      <c r="G49" s="26">
        <f t="shared" si="37"/>
        <v>4.6454753712701309E-2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609.0092760658174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+'[3]2004'!F49</f>
        <v>0</v>
      </c>
      <c r="L50" s="32">
        <f>+'[3]2004'!G49</f>
        <v>0</v>
      </c>
      <c r="M50" s="32">
        <f>+'[3]2004'!H49</f>
        <v>0</v>
      </c>
      <c r="N50" s="32">
        <f>+'[3]2004'!I49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574.44177095434054</v>
      </c>
      <c r="D51" s="32">
        <f>+'[3]2004'!C50</f>
        <v>574.44177095434054</v>
      </c>
      <c r="E51" s="32">
        <v>0</v>
      </c>
      <c r="F51" s="32">
        <f>+'[3]2004'!D50</f>
        <v>0.82895954020367491</v>
      </c>
      <c r="G51" s="32">
        <f>+'[3]2004'!E50</f>
        <v>4.6454753712701309E-2</v>
      </c>
      <c r="H51" s="27"/>
      <c r="I51" s="27"/>
      <c r="J51" s="27"/>
      <c r="K51" s="32">
        <f>+'[3]2004'!F50</f>
        <v>0</v>
      </c>
      <c r="L51" s="32">
        <f>+'[3]2004'!G50</f>
        <v>0</v>
      </c>
      <c r="M51" s="32">
        <f>+'[3]2004'!H50</f>
        <v>0</v>
      </c>
      <c r="N51" s="32">
        <f>+'[3]2004'!I50</f>
        <v>0</v>
      </c>
      <c r="O51" s="31"/>
      <c r="P51" s="26">
        <f>+C51+F51*PCG!$C$4+G51*PCG!$C$5+H51+I51+J51</f>
        <v>609.0092760658174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4851.3898393615018</v>
      </c>
      <c r="D52" s="26">
        <f t="shared" ref="D52:N52" si="39">+D53+D54+D55</f>
        <v>4851.3898393615018</v>
      </c>
      <c r="E52" s="26">
        <f t="shared" si="39"/>
        <v>0</v>
      </c>
      <c r="F52" s="26">
        <f t="shared" si="39"/>
        <v>35.370679526139391</v>
      </c>
      <c r="G52" s="26">
        <f t="shared" si="39"/>
        <v>0.4786892115683638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14.190000000000001</v>
      </c>
      <c r="L52" s="26">
        <f t="shared" si="39"/>
        <v>465.77</v>
      </c>
      <c r="M52" s="26">
        <f t="shared" si="39"/>
        <v>69.75</v>
      </c>
      <c r="N52" s="26">
        <f t="shared" si="39"/>
        <v>31.240000000000002</v>
      </c>
      <c r="O52" s="31"/>
      <c r="P52" s="26">
        <f t="shared" ref="P52" si="40">+P53+P54+P55</f>
        <v>5878.3062125623592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948.01293100000009</v>
      </c>
      <c r="D53" s="32">
        <f>+'[3]2004'!C52</f>
        <v>948.01293100000009</v>
      </c>
      <c r="E53" s="32">
        <v>0</v>
      </c>
      <c r="F53" s="32">
        <f>+'[3]2004'!D52</f>
        <v>0.19344835000000002</v>
      </c>
      <c r="G53" s="32">
        <f>+'[3]2004'!E52</f>
        <v>5.7653190000000005E-3</v>
      </c>
      <c r="H53" s="27"/>
      <c r="I53" s="27"/>
      <c r="J53" s="27"/>
      <c r="K53" s="32">
        <f>+'[3]2004'!F52</f>
        <v>3.52</v>
      </c>
      <c r="L53" s="32">
        <f>+'[3]2004'!G52</f>
        <v>1.45</v>
      </c>
      <c r="M53" s="32">
        <f>+'[3]2004'!H52</f>
        <v>0.41</v>
      </c>
      <c r="N53" s="32">
        <f>+'[3]2004'!I52</f>
        <v>5.26</v>
      </c>
      <c r="O53" s="31"/>
      <c r="P53" s="26">
        <f>+C53+F53*PCG!$C$4+G53*PCG!$C$5+H53+I53+J53</f>
        <v>954.56720481200011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3188.9534720000001</v>
      </c>
      <c r="D54" s="32">
        <f>+'[3]2004'!C53</f>
        <v>3188.9534720000001</v>
      </c>
      <c r="E54" s="32">
        <v>0</v>
      </c>
      <c r="F54" s="32">
        <f>+'[3]2004'!D53</f>
        <v>34.7888661</v>
      </c>
      <c r="G54" s="32">
        <f>+'[3]2004'!E53</f>
        <v>0.46713680699999999</v>
      </c>
      <c r="H54" s="27"/>
      <c r="I54" s="27"/>
      <c r="J54" s="27"/>
      <c r="K54" s="32">
        <f>+'[3]2004'!F53</f>
        <v>8.3800000000000008</v>
      </c>
      <c r="L54" s="32">
        <f>+'[3]2004'!G53</f>
        <v>462.7</v>
      </c>
      <c r="M54" s="32">
        <f>+'[3]2004'!H53</f>
        <v>69.08</v>
      </c>
      <c r="N54" s="32">
        <f>+'[3]2004'!I53</f>
        <v>15.33</v>
      </c>
      <c r="O54" s="31"/>
      <c r="P54" s="26">
        <f>+C54+F54*PCG!$C$4+G54*PCG!$C$5+H54+I54+J54</f>
        <v>4197.8818929859999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714.42343636150122</v>
      </c>
      <c r="D55" s="26">
        <f t="shared" ref="D55:N55" si="43">+D56+D57+D58</f>
        <v>714.42343636150122</v>
      </c>
      <c r="E55" s="26">
        <f t="shared" si="43"/>
        <v>0</v>
      </c>
      <c r="F55" s="26">
        <f t="shared" si="43"/>
        <v>0.38836507613939686</v>
      </c>
      <c r="G55" s="26">
        <f t="shared" si="43"/>
        <v>5.78708556836381E-3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2.29</v>
      </c>
      <c r="L55" s="26">
        <f t="shared" si="43"/>
        <v>1.62</v>
      </c>
      <c r="M55" s="26">
        <f t="shared" si="43"/>
        <v>0.26</v>
      </c>
      <c r="N55" s="26">
        <f t="shared" si="43"/>
        <v>10.65</v>
      </c>
      <c r="O55" s="31"/>
      <c r="P55" s="26">
        <f t="shared" ref="P55" si="44">+P56+P57+P58</f>
        <v>725.85711476435858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+'[3]2004'!F55</f>
        <v>0</v>
      </c>
      <c r="L56" s="32">
        <f>+'[3]2004'!G55</f>
        <v>0</v>
      </c>
      <c r="M56" s="32">
        <f>+'[3]2004'!H55</f>
        <v>0</v>
      </c>
      <c r="N56" s="32">
        <f>+'[3]2004'!I55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25.760305361501231</v>
      </c>
      <c r="D57" s="34">
        <f>+'[3]2004'!C56</f>
        <v>25.760305361501231</v>
      </c>
      <c r="E57" s="34">
        <v>0</v>
      </c>
      <c r="F57" s="34">
        <f>+'[3]2004'!D56</f>
        <v>3.5242261393968418E-3</v>
      </c>
      <c r="G57" s="34">
        <f>+'[3]2004'!E56</f>
        <v>2.1145356836381053E-4</v>
      </c>
      <c r="H57" s="27"/>
      <c r="I57" s="27"/>
      <c r="J57" s="27"/>
      <c r="K57" s="32">
        <f>+'[3]2004'!F56</f>
        <v>0</v>
      </c>
      <c r="L57" s="32">
        <f>+'[3]2004'!G56</f>
        <v>0</v>
      </c>
      <c r="M57" s="32">
        <f>+'[3]2004'!H56</f>
        <v>0</v>
      </c>
      <c r="N57" s="32">
        <f>+'[3]2004'!I56</f>
        <v>0</v>
      </c>
      <c r="O57" s="31"/>
      <c r="P57" s="26">
        <f>+C57+F57*PCG!$C$4+G57*PCG!$C$5+H57+I57+J57</f>
        <v>25.911424178358565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688.66313100000002</v>
      </c>
      <c r="D58" s="34">
        <f>+'[3]2004'!C57</f>
        <v>688.66313100000002</v>
      </c>
      <c r="E58" s="34">
        <v>0</v>
      </c>
      <c r="F58" s="34">
        <f>+'[3]2004'!D57</f>
        <v>0.38484085000000001</v>
      </c>
      <c r="G58" s="34">
        <f>+'[3]2004'!E57</f>
        <v>5.5756319999999996E-3</v>
      </c>
      <c r="H58" s="27"/>
      <c r="I58" s="27"/>
      <c r="J58" s="27"/>
      <c r="K58" s="32">
        <f>+'[3]2004'!F57</f>
        <v>2.29</v>
      </c>
      <c r="L58" s="32">
        <f>+'[3]2004'!G57</f>
        <v>1.62</v>
      </c>
      <c r="M58" s="32">
        <f>+'[3]2004'!H57</f>
        <v>0.26</v>
      </c>
      <c r="N58" s="32">
        <f>+'[3]2004'!I57</f>
        <v>10.65</v>
      </c>
      <c r="O58" s="31"/>
      <c r="P58" s="26">
        <f>+C58+F58*PCG!$C$4+G58*PCG!$C$5+H58+I58+J58</f>
        <v>699.94569058600007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+'[3]2004'!F59</f>
        <v>0</v>
      </c>
      <c r="L60" s="32">
        <f>+'[3]2004'!G59</f>
        <v>0</v>
      </c>
      <c r="M60" s="32">
        <f>+'[3]2004'!H59</f>
        <v>0</v>
      </c>
      <c r="N60" s="32">
        <f>+'[3]2004'!I59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+'[3]2004'!F61</f>
        <v>0</v>
      </c>
      <c r="L62" s="32">
        <f>+'[3]2004'!G61</f>
        <v>0</v>
      </c>
      <c r="M62" s="32">
        <f>+'[3]2004'!H61</f>
        <v>0</v>
      </c>
      <c r="N62" s="32">
        <f>+'[3]2004'!I61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+'[3]2004'!F62</f>
        <v>0</v>
      </c>
      <c r="L63" s="32">
        <f>+'[3]2004'!G62</f>
        <v>0</v>
      </c>
      <c r="M63" s="32">
        <f>+'[3]2004'!H62</f>
        <v>0</v>
      </c>
      <c r="N63" s="32">
        <f>+'[3]2004'!I62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+'[3]2004'!F63</f>
        <v>0</v>
      </c>
      <c r="L64" s="32">
        <f>+'[3]2004'!G63</f>
        <v>0</v>
      </c>
      <c r="M64" s="32">
        <f>+'[3]2004'!H63</f>
        <v>0</v>
      </c>
      <c r="N64" s="32">
        <f>+'[3]2004'!I63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1.6455759956713671</v>
      </c>
      <c r="D66" s="26">
        <f t="shared" ref="D66:N66" si="51">+D67+D79+D100</f>
        <v>1.6455759956713671</v>
      </c>
      <c r="E66" s="26">
        <f t="shared" si="51"/>
        <v>0</v>
      </c>
      <c r="F66" s="26">
        <f t="shared" si="51"/>
        <v>58.230502092762755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3.18</v>
      </c>
      <c r="L66" s="26">
        <f t="shared" si="51"/>
        <v>28.15</v>
      </c>
      <c r="M66" s="26">
        <f t="shared" si="51"/>
        <v>5.54</v>
      </c>
      <c r="N66" s="26">
        <f t="shared" si="51"/>
        <v>0</v>
      </c>
      <c r="O66" s="31"/>
      <c r="P66" s="26">
        <f t="shared" ref="P66" si="52">+P67+P79+P100</f>
        <v>1457.4081283147405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2.0109721700000001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0.26</v>
      </c>
      <c r="N67" s="26">
        <f t="shared" si="55"/>
        <v>0</v>
      </c>
      <c r="O67" s="31"/>
      <c r="P67" s="26">
        <f t="shared" si="55"/>
        <v>50.274304250000007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2.0109721700000001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0.26</v>
      </c>
      <c r="N68" s="26">
        <f t="shared" si="65"/>
        <v>0</v>
      </c>
      <c r="O68" s="31"/>
      <c r="P68" s="26">
        <f t="shared" ref="P68" si="66">+P69+P74</f>
        <v>50.274304250000007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1.9255096500000002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0.22</v>
      </c>
      <c r="N69" s="26">
        <f t="shared" si="67"/>
        <v>0</v>
      </c>
      <c r="O69" s="31"/>
      <c r="P69" s="26">
        <f t="shared" ref="P69" si="68">+P70+P71+P72+P73</f>
        <v>48.137741250000005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+'[3]2004'!C69</f>
        <v>0</v>
      </c>
      <c r="E70" s="32">
        <v>0</v>
      </c>
      <c r="F70" s="32">
        <f>+'[3]2004'!D69</f>
        <v>1.6906914000000002</v>
      </c>
      <c r="G70" s="27"/>
      <c r="H70" s="27"/>
      <c r="I70" s="27"/>
      <c r="J70" s="27"/>
      <c r="K70" s="27"/>
      <c r="L70" s="27"/>
      <c r="M70" s="32">
        <f>+'[3]2004'!H69</f>
        <v>0.11</v>
      </c>
      <c r="N70" s="27"/>
      <c r="O70" s="31"/>
      <c r="P70" s="26">
        <f>+C70+F70*PCG!$C$4+G70*PCG!$C$5+H70+I70+J70</f>
        <v>42.267285000000001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+'[3]2004'!C70</f>
        <v>0</v>
      </c>
      <c r="E71" s="32">
        <v>0</v>
      </c>
      <c r="F71" s="32">
        <f>+'[3]2004'!D70</f>
        <v>0.23481825000000001</v>
      </c>
      <c r="G71" s="27"/>
      <c r="H71" s="27"/>
      <c r="I71" s="27"/>
      <c r="J71" s="27"/>
      <c r="K71" s="27"/>
      <c r="L71" s="27"/>
      <c r="M71" s="32">
        <f>+'[3]2004'!H70</f>
        <v>0.11</v>
      </c>
      <c r="N71" s="27"/>
      <c r="O71" s="31"/>
      <c r="P71" s="26">
        <f>+C71+F71*PCG!$C$4+G71*PCG!$C$5+H71+I71+J71</f>
        <v>5.8704562500000002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+'[3]2004'!H71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+'[3]2004'!C72</f>
        <v>0</v>
      </c>
      <c r="E73" s="32">
        <v>0</v>
      </c>
      <c r="F73" s="32">
        <f>+'[3]2004'!D72</f>
        <v>0</v>
      </c>
      <c r="G73" s="27"/>
      <c r="H73" s="27"/>
      <c r="I73" s="27"/>
      <c r="J73" s="27"/>
      <c r="K73" s="27"/>
      <c r="L73" s="27"/>
      <c r="M73" s="32">
        <f>+'[3]2004'!H72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8.5462520000000014E-2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0.04</v>
      </c>
      <c r="N74" s="26">
        <f t="shared" si="69"/>
        <v>0</v>
      </c>
      <c r="O74" s="31"/>
      <c r="P74" s="26">
        <f t="shared" ref="P74" si="70">+P75+P76</f>
        <v>2.1365630000000002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+'[3]2004'!C74</f>
        <v>0</v>
      </c>
      <c r="E75" s="32">
        <v>0</v>
      </c>
      <c r="F75" s="32">
        <f>+'[3]2004'!D74</f>
        <v>7.8888480000000011E-2</v>
      </c>
      <c r="G75" s="27"/>
      <c r="H75" s="27"/>
      <c r="I75" s="27"/>
      <c r="J75" s="27"/>
      <c r="K75" s="27"/>
      <c r="L75" s="27"/>
      <c r="M75" s="32">
        <f>+'[3]2004'!H74</f>
        <v>0.02</v>
      </c>
      <c r="N75" s="27"/>
      <c r="O75" s="31"/>
      <c r="P75" s="26">
        <f>+C75+F75*PCG!$C$4+G75*PCG!$C$5+H75+I75+J75</f>
        <v>1.9722120000000003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+'[3]2004'!C75</f>
        <v>0</v>
      </c>
      <c r="E76" s="32">
        <v>0</v>
      </c>
      <c r="F76" s="32">
        <f>+'[3]2004'!D75</f>
        <v>6.5740400000000006E-3</v>
      </c>
      <c r="G76" s="27"/>
      <c r="H76" s="27"/>
      <c r="I76" s="27"/>
      <c r="J76" s="27"/>
      <c r="K76" s="27"/>
      <c r="L76" s="27"/>
      <c r="M76" s="32">
        <f>+'[3]2004'!H75</f>
        <v>0.02</v>
      </c>
      <c r="N76" s="27"/>
      <c r="O76" s="31"/>
      <c r="P76" s="26">
        <f>+C76+F76*PCG!$C$4+G76*PCG!$C$5+H76+I76+J76</f>
        <v>0.16435100000000002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+'[3]2004'!F76</f>
        <v>0</v>
      </c>
      <c r="L77" s="32">
        <f>+'[3]2004'!G76</f>
        <v>0</v>
      </c>
      <c r="M77" s="32">
        <f>+'[3]2004'!H76</f>
        <v>0</v>
      </c>
      <c r="N77" s="32">
        <f>+'[3]2004'!I76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+'[3]2004'!F77</f>
        <v>0</v>
      </c>
      <c r="L78" s="32">
        <f>+'[3]2004'!G77</f>
        <v>0</v>
      </c>
      <c r="M78" s="32">
        <f>+'[3]2004'!H77</f>
        <v>0</v>
      </c>
      <c r="N78" s="32">
        <f>+'[3]2004'!I77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1.6455759956713671</v>
      </c>
      <c r="D79" s="26">
        <f t="shared" ref="D79:N79" si="71">+D80+D90</f>
        <v>1.6455759956713671</v>
      </c>
      <c r="E79" s="26">
        <f t="shared" si="71"/>
        <v>0</v>
      </c>
      <c r="F79" s="26">
        <f t="shared" si="71"/>
        <v>56.219529922762753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3.18</v>
      </c>
      <c r="L79" s="26">
        <f t="shared" si="71"/>
        <v>28.15</v>
      </c>
      <c r="M79" s="26">
        <f t="shared" si="71"/>
        <v>5.28</v>
      </c>
      <c r="N79" s="26">
        <f t="shared" si="71"/>
        <v>0</v>
      </c>
      <c r="O79" s="31"/>
      <c r="P79" s="26">
        <f t="shared" ref="P79" si="72">+P80+P90</f>
        <v>1407.1338240647403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0.41703856199599998</v>
      </c>
      <c r="D80" s="26">
        <f t="shared" ref="D80:N80" si="75">+D81+D82+D83</f>
        <v>0.41703856199599998</v>
      </c>
      <c r="E80" s="26">
        <f t="shared" si="75"/>
        <v>0</v>
      </c>
      <c r="F80" s="26">
        <f t="shared" si="75"/>
        <v>6.4898706148799992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1.08</v>
      </c>
      <c r="L80" s="26">
        <f t="shared" si="75"/>
        <v>2.9</v>
      </c>
      <c r="M80" s="26">
        <f t="shared" si="75"/>
        <v>4.8600000000000003</v>
      </c>
      <c r="N80" s="26">
        <f t="shared" si="75"/>
        <v>0</v>
      </c>
      <c r="O80" s="31"/>
      <c r="P80" s="26">
        <f t="shared" ref="P80" si="76">+P81+P82+P83</f>
        <v>162.66380393399598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4.5149999999999997E-4</v>
      </c>
      <c r="D81" s="32">
        <f>+'[3]2004'!C80</f>
        <v>4.5149999999999997E-4</v>
      </c>
      <c r="E81" s="32">
        <v>0</v>
      </c>
      <c r="F81" s="32">
        <f>+'[3]2004'!D80</f>
        <v>2.1735000000000001E-3</v>
      </c>
      <c r="G81" s="27"/>
      <c r="H81" s="27"/>
      <c r="I81" s="27"/>
      <c r="J81" s="27"/>
      <c r="K81" s="32">
        <f>+'[3]2004'!F80</f>
        <v>0</v>
      </c>
      <c r="L81" s="32">
        <f>+'[3]2004'!G80</f>
        <v>0.01</v>
      </c>
      <c r="M81" s="32">
        <f>+'[3]2004'!H80</f>
        <v>0</v>
      </c>
      <c r="N81" s="32">
        <f>+'[3]2004'!I80</f>
        <v>0</v>
      </c>
      <c r="O81" s="31"/>
      <c r="P81" s="26">
        <f>+C81+F81*PCG!$C$4+G81*PCG!$C$5+H81+I81+J81</f>
        <v>5.4789000000000004E-2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+'[3]2004'!F81</f>
        <v>0</v>
      </c>
      <c r="L82" s="32">
        <f>+'[3]2004'!G81</f>
        <v>0</v>
      </c>
      <c r="M82" s="32">
        <f>+'[3]2004'!H81</f>
        <v>0</v>
      </c>
      <c r="N82" s="32">
        <f>+'[3]2004'!I81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0.41658706199599999</v>
      </c>
      <c r="D83" s="26">
        <f t="shared" ref="D83:N83" si="77">+D84+D85+D86+D87+D88+D89</f>
        <v>0.41658706199599999</v>
      </c>
      <c r="E83" s="26">
        <f t="shared" si="77"/>
        <v>0</v>
      </c>
      <c r="F83" s="26">
        <f t="shared" si="77"/>
        <v>6.4876971148799996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1.08</v>
      </c>
      <c r="L83" s="26">
        <f t="shared" si="77"/>
        <v>2.89</v>
      </c>
      <c r="M83" s="26">
        <f t="shared" si="77"/>
        <v>4.8600000000000003</v>
      </c>
      <c r="N83" s="26">
        <f t="shared" si="77"/>
        <v>0</v>
      </c>
      <c r="O83" s="31"/>
      <c r="P83" s="26">
        <f t="shared" ref="P83" si="78">+P84+P85+P86+P87+P88+P89</f>
        <v>162.60901493399598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+'[3]2004'!F83</f>
        <v>0</v>
      </c>
      <c r="L84" s="32">
        <f>+'[3]2004'!G83</f>
        <v>0</v>
      </c>
      <c r="M84" s="32">
        <f>+'[3]2004'!H83</f>
        <v>0</v>
      </c>
      <c r="N84" s="32">
        <f>+'[3]2004'!I83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0.41069</v>
      </c>
      <c r="D85" s="32">
        <f>+'[3]2004'!C84</f>
        <v>0.41069</v>
      </c>
      <c r="E85" s="32">
        <v>0</v>
      </c>
      <c r="F85" s="32">
        <f>+'[3]2004'!D84</f>
        <v>6.1603499999999993</v>
      </c>
      <c r="G85" s="32">
        <f>+'[3]2004'!E84</f>
        <v>0</v>
      </c>
      <c r="H85" s="27"/>
      <c r="I85" s="27"/>
      <c r="J85" s="27"/>
      <c r="K85" s="32">
        <f>+'[3]2004'!F84</f>
        <v>0</v>
      </c>
      <c r="L85" s="32">
        <f>+'[3]2004'!G84</f>
        <v>0</v>
      </c>
      <c r="M85" s="32">
        <f>+'[3]2004'!H84</f>
        <v>0.04</v>
      </c>
      <c r="N85" s="32">
        <f>+'[3]2004'!I84</f>
        <v>0</v>
      </c>
      <c r="O85" s="31"/>
      <c r="P85" s="26">
        <f>+C85+F85*PCG!$C$4+G85*PCG!$C$5+H85+I85+J85</f>
        <v>154.41943999999998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5.8970619959999998E-3</v>
      </c>
      <c r="D86" s="32">
        <f>+'[3]2004'!C85</f>
        <v>5.8970619959999998E-3</v>
      </c>
      <c r="E86" s="32">
        <v>0</v>
      </c>
      <c r="F86" s="32">
        <f>+'[3]2004'!D85</f>
        <v>6.4988030160000002E-2</v>
      </c>
      <c r="G86" s="32">
        <f>+'[3]2004'!E85</f>
        <v>0</v>
      </c>
      <c r="H86" s="27"/>
      <c r="I86" s="27"/>
      <c r="J86" s="27"/>
      <c r="K86" s="32">
        <f>+'[3]2004'!F85</f>
        <v>0</v>
      </c>
      <c r="L86" s="32">
        <f>+'[3]2004'!G85</f>
        <v>0</v>
      </c>
      <c r="M86" s="32">
        <f>+'[3]2004'!H85</f>
        <v>2.41</v>
      </c>
      <c r="N86" s="32">
        <f>+'[3]2004'!I85</f>
        <v>0</v>
      </c>
      <c r="O86" s="31"/>
      <c r="P86" s="26">
        <f>+C86+F86*PCG!$C$4+G86*PCG!$C$5+H86+I86+J86</f>
        <v>1.630597815996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+'[3]2004'!C86</f>
        <v>0</v>
      </c>
      <c r="E87" s="32">
        <v>0</v>
      </c>
      <c r="F87" s="32">
        <f>+'[3]2004'!D86</f>
        <v>0.26235908472000002</v>
      </c>
      <c r="G87" s="27"/>
      <c r="H87" s="27"/>
      <c r="I87" s="27"/>
      <c r="J87" s="27"/>
      <c r="K87" s="32">
        <f>+'[3]2004'!F86</f>
        <v>1.08</v>
      </c>
      <c r="L87" s="32">
        <f>+'[3]2004'!G86</f>
        <v>2.89</v>
      </c>
      <c r="M87" s="32">
        <f>+'[3]2004'!H86</f>
        <v>2.41</v>
      </c>
      <c r="N87" s="32">
        <f>+'[3]2004'!I86</f>
        <v>0</v>
      </c>
      <c r="O87" s="31"/>
      <c r="P87" s="26">
        <f>+C87+F87*PCG!$C$4+G87*PCG!$C$5+H87+I87+J87</f>
        <v>6.5589771180000005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+'[3]2004'!H87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1.2285374336753672</v>
      </c>
      <c r="D90" s="26">
        <f t="shared" ref="D90:N90" si="79">+D91+D92+D93</f>
        <v>1.2285374336753672</v>
      </c>
      <c r="E90" s="26">
        <f t="shared" si="79"/>
        <v>0</v>
      </c>
      <c r="F90" s="26">
        <f t="shared" si="79"/>
        <v>49.729659307882756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2.1</v>
      </c>
      <c r="L90" s="26">
        <f t="shared" si="79"/>
        <v>25.25</v>
      </c>
      <c r="M90" s="26">
        <f t="shared" si="79"/>
        <v>0.42</v>
      </c>
      <c r="N90" s="26">
        <f t="shared" si="79"/>
        <v>0</v>
      </c>
      <c r="O90" s="31"/>
      <c r="P90" s="26">
        <f t="shared" ref="P90" si="80">+P91+P92+P93</f>
        <v>1244.4700201307444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1.0942723999999999E-2</v>
      </c>
      <c r="D91" s="32">
        <f>+'[3]2004'!C90</f>
        <v>1.0942723999999999E-2</v>
      </c>
      <c r="E91" s="32">
        <v>0</v>
      </c>
      <c r="F91" s="32">
        <f>+'[3]2004'!D90</f>
        <v>0.82491303999999988</v>
      </c>
      <c r="G91" s="27"/>
      <c r="H91" s="27"/>
      <c r="I91" s="27"/>
      <c r="J91" s="27"/>
      <c r="K91" s="32">
        <f>+'[3]2004'!F90</f>
        <v>2.1</v>
      </c>
      <c r="L91" s="32">
        <f>+'[3]2004'!G90</f>
        <v>25.25</v>
      </c>
      <c r="M91" s="32">
        <f>+'[3]2004'!H90</f>
        <v>0.21</v>
      </c>
      <c r="N91" s="32">
        <f>+'[3]2004'!I90</f>
        <v>0</v>
      </c>
      <c r="O91" s="31"/>
      <c r="P91" s="26">
        <f>+C91+F91*PCG!$C$4+G91*PCG!$C$5+H91+I91+J91</f>
        <v>20.633768723999996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+'[3]2004'!F91</f>
        <v>0</v>
      </c>
      <c r="L92" s="32">
        <f>+'[3]2004'!G91</f>
        <v>0</v>
      </c>
      <c r="M92" s="32">
        <f>+'[3]2004'!H91</f>
        <v>0</v>
      </c>
      <c r="N92" s="32">
        <f>+'[3]2004'!I91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1.2175947096753672</v>
      </c>
      <c r="D93" s="26">
        <f t="shared" ref="D93:N93" si="81">+D94+D95+D96+D97+D98+D99</f>
        <v>1.2175947096753672</v>
      </c>
      <c r="E93" s="26">
        <f t="shared" si="81"/>
        <v>0</v>
      </c>
      <c r="F93" s="26">
        <f t="shared" si="81"/>
        <v>48.904746267882757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0.21</v>
      </c>
      <c r="N93" s="26">
        <f t="shared" si="81"/>
        <v>0</v>
      </c>
      <c r="O93" s="31"/>
      <c r="P93" s="26">
        <f t="shared" ref="P93" si="82">+P94+P95+P96+P97+P98+P99</f>
        <v>1223.8362514067444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+'[3]2004'!F93</f>
        <v>0</v>
      </c>
      <c r="L94" s="32">
        <f>+'[3]2004'!G93</f>
        <v>0</v>
      </c>
      <c r="M94" s="32">
        <f>+'[3]2004'!H93</f>
        <v>0</v>
      </c>
      <c r="N94" s="32">
        <f>+'[3]2004'!I93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0.20412408399999998</v>
      </c>
      <c r="D95" s="32">
        <f>+'[3]2004'!C94</f>
        <v>0.20412408399999998</v>
      </c>
      <c r="E95" s="32">
        <v>0</v>
      </c>
      <c r="F95" s="32">
        <f>+'[3]2004'!D94</f>
        <v>25.652294679999997</v>
      </c>
      <c r="G95" s="27"/>
      <c r="H95" s="27"/>
      <c r="I95" s="27"/>
      <c r="J95" s="27"/>
      <c r="K95" s="32">
        <f>+'[3]2004'!F94</f>
        <v>0</v>
      </c>
      <c r="L95" s="32">
        <f>+'[3]2004'!G94</f>
        <v>0</v>
      </c>
      <c r="M95" s="32">
        <f>+'[3]2004'!H94</f>
        <v>0.21</v>
      </c>
      <c r="N95" s="32">
        <f>+'[3]2004'!I94</f>
        <v>0</v>
      </c>
      <c r="O95" s="31"/>
      <c r="P95" s="26">
        <f>+C95+F95*PCG!$C$4+G95*PCG!$C$5+H95+I95+J95</f>
        <v>641.51149108399989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0.173331730062488</v>
      </c>
      <c r="D96" s="32">
        <f>+'[3]2004'!C95</f>
        <v>0.173331730062488</v>
      </c>
      <c r="E96" s="32">
        <v>0</v>
      </c>
      <c r="F96" s="32">
        <f>+'[3]2004'!D95</f>
        <v>2.1666466257810999</v>
      </c>
      <c r="G96" s="27"/>
      <c r="H96" s="27"/>
      <c r="I96" s="27"/>
      <c r="J96" s="27"/>
      <c r="K96" s="32">
        <f>+'[3]2004'!F95</f>
        <v>0</v>
      </c>
      <c r="L96" s="32">
        <f>+'[3]2004'!G95</f>
        <v>0</v>
      </c>
      <c r="M96" s="32">
        <f>+'[3]2004'!H95</f>
        <v>0</v>
      </c>
      <c r="N96" s="32">
        <f>+'[3]2004'!I95</f>
        <v>0</v>
      </c>
      <c r="O96" s="31"/>
      <c r="P96" s="26">
        <f>+C96+F96*PCG!$C$4+G96*PCG!$C$5+H96+I96+J96</f>
        <v>54.339497374589982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1.2479884564499135E-2</v>
      </c>
      <c r="D97" s="32">
        <f>+'[3]2004'!C96</f>
        <v>1.2479884564499135E-2</v>
      </c>
      <c r="E97" s="32">
        <v>0</v>
      </c>
      <c r="F97" s="32">
        <f>+'[3]2004'!D96</f>
        <v>5.4859492564777446</v>
      </c>
      <c r="G97" s="27"/>
      <c r="H97" s="27"/>
      <c r="I97" s="27"/>
      <c r="J97" s="27"/>
      <c r="K97" s="32">
        <f>+'[3]2004'!F96</f>
        <v>0</v>
      </c>
      <c r="L97" s="32">
        <f>+'[3]2004'!G96</f>
        <v>0</v>
      </c>
      <c r="M97" s="32">
        <f>+'[3]2004'!H96</f>
        <v>0</v>
      </c>
      <c r="N97" s="32">
        <f>+'[3]2004'!I96</f>
        <v>0</v>
      </c>
      <c r="O97" s="31"/>
      <c r="P97" s="26">
        <f>+C97+F97*PCG!$C$4+G97*PCG!$C$5+H97+I97+J97</f>
        <v>137.1612112965081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0.82765901104838013</v>
      </c>
      <c r="D98" s="32">
        <f>+'[3]2004'!C97</f>
        <v>0.82765901104838013</v>
      </c>
      <c r="E98" s="32">
        <v>0</v>
      </c>
      <c r="F98" s="32">
        <f>+'[3]2004'!D97</f>
        <v>15.599855705623918</v>
      </c>
      <c r="G98" s="27"/>
      <c r="H98" s="27"/>
      <c r="I98" s="27"/>
      <c r="J98" s="27"/>
      <c r="K98" s="32">
        <f>+'[3]2004'!F97</f>
        <v>0</v>
      </c>
      <c r="L98" s="32">
        <f>+'[3]2004'!G97</f>
        <v>0</v>
      </c>
      <c r="M98" s="32">
        <f>+'[3]2004'!H97</f>
        <v>0</v>
      </c>
      <c r="N98" s="32">
        <f>+'[3]2004'!I97</f>
        <v>0</v>
      </c>
      <c r="O98" s="31"/>
      <c r="P98" s="26">
        <f>+C98+F98*PCG!$C$4+G98*PCG!$C$5+H98+I98+J98</f>
        <v>390.8240516516463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+'[3]2004'!F98</f>
        <v>0</v>
      </c>
      <c r="L99" s="32">
        <f>+'[3]2004'!G98</f>
        <v>0</v>
      </c>
      <c r="M99" s="32">
        <f>+'[3]2004'!H98</f>
        <v>0</v>
      </c>
      <c r="N99" s="32">
        <f>+'[3]2004'!I98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+'[3]2004'!F99</f>
        <v>0</v>
      </c>
      <c r="L100" s="32">
        <f>+'[3]2004'!G99</f>
        <v>0</v>
      </c>
      <c r="M100" s="32">
        <f>+'[3]2004'!H99</f>
        <v>0</v>
      </c>
      <c r="N100" s="32">
        <f>+'[3]2004'!I99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+'[3]2004'!C102</f>
        <v>0</v>
      </c>
      <c r="E103" s="32">
        <v>0</v>
      </c>
      <c r="F103" s="27"/>
      <c r="G103" s="27"/>
      <c r="H103" s="27"/>
      <c r="I103" s="27"/>
      <c r="J103" s="27"/>
      <c r="K103" s="32">
        <f>+'[3]2004'!F102</f>
        <v>0</v>
      </c>
      <c r="L103" s="32">
        <f>+'[3]2004'!G102</f>
        <v>0</v>
      </c>
      <c r="M103" s="32">
        <f>+'[3]2004'!H102</f>
        <v>0</v>
      </c>
      <c r="N103" s="32">
        <f>+'[3]2004'!I102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+'[3]2004'!C103</f>
        <v>0</v>
      </c>
      <c r="E104" s="32">
        <v>0</v>
      </c>
      <c r="F104" s="27"/>
      <c r="G104" s="27"/>
      <c r="H104" s="27"/>
      <c r="I104" s="27"/>
      <c r="J104" s="27"/>
      <c r="K104" s="32">
        <f>+'[3]2004'!F103</f>
        <v>0</v>
      </c>
      <c r="L104" s="32">
        <f>+'[3]2004'!G103</f>
        <v>0</v>
      </c>
      <c r="M104" s="32">
        <f>+'[3]2004'!H103</f>
        <v>0</v>
      </c>
      <c r="N104" s="32">
        <f>+'[3]2004'!I103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+'[3]2004'!C104</f>
        <v>0</v>
      </c>
      <c r="E105" s="32">
        <v>0</v>
      </c>
      <c r="F105" s="27"/>
      <c r="G105" s="27"/>
      <c r="H105" s="27"/>
      <c r="I105" s="27"/>
      <c r="J105" s="27"/>
      <c r="K105" s="32">
        <f>+'[3]2004'!F104</f>
        <v>0</v>
      </c>
      <c r="L105" s="32">
        <f>+'[3]2004'!G104</f>
        <v>0</v>
      </c>
      <c r="M105" s="32">
        <f>+'[3]2004'!H104</f>
        <v>0</v>
      </c>
      <c r="N105" s="32">
        <f>+'[3]2004'!I104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+'[3]2004'!C106</f>
        <v>0</v>
      </c>
      <c r="E107" s="32">
        <v>0</v>
      </c>
      <c r="F107" s="27"/>
      <c r="G107" s="27"/>
      <c r="H107" s="27"/>
      <c r="I107" s="27"/>
      <c r="J107" s="27"/>
      <c r="K107" s="32">
        <f>+'[3]2004'!F106</f>
        <v>0</v>
      </c>
      <c r="L107" s="32">
        <f>+'[3]2004'!G106</f>
        <v>0</v>
      </c>
      <c r="M107" s="32">
        <f>+'[3]2004'!H106</f>
        <v>0</v>
      </c>
      <c r="N107" s="32">
        <f>+'[3]2004'!I106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+'[3]2004'!C107</f>
        <v>0</v>
      </c>
      <c r="E108" s="32">
        <v>0</v>
      </c>
      <c r="F108" s="27"/>
      <c r="G108" s="27"/>
      <c r="H108" s="27"/>
      <c r="I108" s="27"/>
      <c r="J108" s="27"/>
      <c r="K108" s="32">
        <f>+'[3]2004'!F107</f>
        <v>0</v>
      </c>
      <c r="L108" s="32">
        <f>+'[3]2004'!G107</f>
        <v>0</v>
      </c>
      <c r="M108" s="32">
        <f>+'[3]2004'!H107</f>
        <v>0</v>
      </c>
      <c r="N108" s="32">
        <f>+'[3]2004'!I107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+'[3]2004'!C108</f>
        <v>0</v>
      </c>
      <c r="E109" s="32">
        <v>0</v>
      </c>
      <c r="F109" s="27"/>
      <c r="G109" s="27"/>
      <c r="H109" s="27"/>
      <c r="I109" s="27"/>
      <c r="J109" s="27"/>
      <c r="K109" s="32">
        <f>+'[3]2004'!F108</f>
        <v>0</v>
      </c>
      <c r="L109" s="32">
        <f>+'[3]2004'!G108</f>
        <v>0</v>
      </c>
      <c r="M109" s="32">
        <f>+'[3]2004'!H108</f>
        <v>0</v>
      </c>
      <c r="N109" s="32">
        <f>+'[3]2004'!I108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4251.9736229999999</v>
      </c>
      <c r="D112" s="26">
        <f>+D113+D114</f>
        <v>4251.9736229999999</v>
      </c>
      <c r="E112" s="26">
        <f t="shared" ref="E112:N112" si="95">+E113+E114</f>
        <v>0</v>
      </c>
      <c r="F112" s="26">
        <f t="shared" si="95"/>
        <v>0.29057730500000006</v>
      </c>
      <c r="G112" s="26">
        <f t="shared" si="95"/>
        <v>0.11243494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7.8574523031879231</v>
      </c>
      <c r="L112" s="26">
        <f t="shared" si="95"/>
        <v>80.2148793614178</v>
      </c>
      <c r="M112" s="26">
        <f t="shared" si="95"/>
        <v>2.8969809212751692</v>
      </c>
      <c r="N112" s="26">
        <f t="shared" si="95"/>
        <v>97.86</v>
      </c>
      <c r="O112" s="31"/>
      <c r="P112" s="26">
        <f>+P113+P114</f>
        <v>4292.7436677450005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1132.3948350000001</v>
      </c>
      <c r="D113" s="32">
        <f>+'[3]2004'!C115</f>
        <v>1132.3948350000001</v>
      </c>
      <c r="E113" s="32">
        <v>0</v>
      </c>
      <c r="F113" s="32">
        <f>+'[3]2004'!D115</f>
        <v>7.9188450000000007E-3</v>
      </c>
      <c r="G113" s="32">
        <f>+'[3]2004'!E115</f>
        <v>3.1675380000000003E-2</v>
      </c>
      <c r="H113" s="27"/>
      <c r="I113" s="27"/>
      <c r="J113" s="27"/>
      <c r="K113" s="12">
        <f>'[3]2004'!F115</f>
        <v>0.7174523031879233</v>
      </c>
      <c r="L113" s="12">
        <f>'[3]2004'!G115</f>
        <v>3.6948793614178057</v>
      </c>
      <c r="M113" s="12">
        <f>'[3]2004'!H115</f>
        <v>0.28698092127516933</v>
      </c>
      <c r="N113" s="12">
        <f>'[3]2004'!I115</f>
        <v>5.26</v>
      </c>
      <c r="O113" s="31"/>
      <c r="P113" s="26">
        <f>+C113+F113*PCG!$C$4+G113*PCG!$C$5+H113+I113+J113</f>
        <v>1142.0320693650001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3119.5787880000003</v>
      </c>
      <c r="D114" s="32">
        <f>+'[3]2004'!C116</f>
        <v>3119.5787880000003</v>
      </c>
      <c r="E114" s="32">
        <v>0</v>
      </c>
      <c r="F114" s="32">
        <f>+'[3]2004'!D116</f>
        <v>0.28265846000000006</v>
      </c>
      <c r="G114" s="32">
        <f>+'[3]2004'!E116</f>
        <v>8.0759559999999994E-2</v>
      </c>
      <c r="H114" s="27"/>
      <c r="I114" s="27"/>
      <c r="J114" s="27"/>
      <c r="K114" s="12">
        <f>'[3]2004'!F116</f>
        <v>7.14</v>
      </c>
      <c r="L114" s="12">
        <f>'[3]2004'!G116</f>
        <v>76.52</v>
      </c>
      <c r="M114" s="12">
        <f>'[3]2004'!H116</f>
        <v>2.61</v>
      </c>
      <c r="N114" s="12">
        <f>'[3]2004'!I116</f>
        <v>92.6</v>
      </c>
      <c r="O114" s="31"/>
      <c r="P114" s="26">
        <f>+C114+F114*PCG!$C$4+G114*PCG!$C$5+H114+I114+J114</f>
        <v>3150.7115983800004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19205.045439999998</v>
      </c>
      <c r="D116" s="32">
        <f>+'[3]2004'!$C$119</f>
        <v>19205.045439999998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19205.045439999998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53370.02891899566</v>
      </c>
      <c r="D127" s="26">
        <f>+D128+D134+D138</f>
        <v>53370.02891899566</v>
      </c>
      <c r="E127" s="26">
        <f t="shared" ref="E127:N127" si="98">+E128+E134+E138</f>
        <v>0</v>
      </c>
      <c r="F127" s="26">
        <f t="shared" si="98"/>
        <v>100.03757413415869</v>
      </c>
      <c r="G127" s="26">
        <f t="shared" si="98"/>
        <v>2.0282843630490799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171.03787521886102</v>
      </c>
      <c r="L127" s="26">
        <f t="shared" si="98"/>
        <v>783.45561779601928</v>
      </c>
      <c r="M127" s="26">
        <f t="shared" si="98"/>
        <v>184.82271378051908</v>
      </c>
      <c r="N127" s="26">
        <f t="shared" si="98"/>
        <v>380.68</v>
      </c>
      <c r="O127" s="31"/>
      <c r="P127" s="26">
        <f t="shared" ref="P127" si="99">+P128+P134+P138</f>
        <v>56475.397012538255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53368.383342999987</v>
      </c>
      <c r="D128" s="26">
        <f>+D129+D130+D131+D132+D133</f>
        <v>53368.383342999987</v>
      </c>
      <c r="E128" s="26">
        <f t="shared" ref="E128:N128" si="102">+E129+E130+E131+E132+E133</f>
        <v>0</v>
      </c>
      <c r="F128" s="26">
        <f t="shared" si="102"/>
        <v>41.807072041395926</v>
      </c>
      <c r="G128" s="26">
        <f t="shared" si="102"/>
        <v>2.0282843630490799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167.85787521886101</v>
      </c>
      <c r="L128" s="26">
        <f t="shared" si="102"/>
        <v>755.30561779601931</v>
      </c>
      <c r="M128" s="26">
        <f t="shared" si="102"/>
        <v>179.28271378051909</v>
      </c>
      <c r="N128" s="26">
        <f t="shared" si="102"/>
        <v>380.68</v>
      </c>
      <c r="O128" s="31"/>
      <c r="P128" s="26">
        <f t="shared" ref="P128" si="103">+P129+P130+P131+P132+P133</f>
        <v>55017.988884223516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19579.885414</v>
      </c>
      <c r="D129" s="39">
        <f>+D7</f>
        <v>19579.885414</v>
      </c>
      <c r="E129" s="39">
        <f t="shared" ref="E129:G129" si="107">+E7</f>
        <v>0</v>
      </c>
      <c r="F129" s="39">
        <f t="shared" si="107"/>
        <v>0.30361982999999998</v>
      </c>
      <c r="G129" s="39">
        <f t="shared" si="107"/>
        <v>0.16460882899999998</v>
      </c>
      <c r="H129" s="27"/>
      <c r="I129" s="27"/>
      <c r="J129" s="27"/>
      <c r="K129" s="39">
        <f t="shared" ref="K129:N129" si="108">+K7</f>
        <v>41.790000000000006</v>
      </c>
      <c r="L129" s="39">
        <f t="shared" si="108"/>
        <v>19.63</v>
      </c>
      <c r="M129" s="39">
        <f t="shared" si="108"/>
        <v>0.51</v>
      </c>
      <c r="N129" s="39">
        <f t="shared" si="108"/>
        <v>88.859999999999985</v>
      </c>
      <c r="O129" s="31"/>
      <c r="P129" s="26">
        <f>+C129+F129*PCG!$C$4+G129*PCG!$C$5+H129+I129+J129</f>
        <v>19636.529340792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12021.549283</v>
      </c>
      <c r="D130" s="39">
        <f>+D16</f>
        <v>12021.549283</v>
      </c>
      <c r="E130" s="39">
        <f t="shared" ref="E130:G130" si="109">+E16</f>
        <v>0</v>
      </c>
      <c r="F130" s="39">
        <f t="shared" si="109"/>
        <v>2.2397287000000001</v>
      </c>
      <c r="G130" s="39">
        <f t="shared" si="109"/>
        <v>0.31722402900000002</v>
      </c>
      <c r="H130" s="27"/>
      <c r="I130" s="27"/>
      <c r="J130" s="27"/>
      <c r="K130" s="39">
        <f t="shared" ref="K130:N130" si="110">+K16</f>
        <v>49.789999999999992</v>
      </c>
      <c r="L130" s="39">
        <f t="shared" si="110"/>
        <v>63.980000000000004</v>
      </c>
      <c r="M130" s="39">
        <f t="shared" si="110"/>
        <v>21.97</v>
      </c>
      <c r="N130" s="39">
        <f t="shared" si="110"/>
        <v>98.27</v>
      </c>
      <c r="O130" s="31"/>
      <c r="P130" s="26">
        <f>+C130+F130*PCG!$C$4+G130*PCG!$C$5+H130+I130+J130</f>
        <v>12172.075261141999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16915.558806638488</v>
      </c>
      <c r="D131" s="39">
        <f>+D30</f>
        <v>16915.558806638488</v>
      </c>
      <c r="E131" s="39">
        <f t="shared" ref="E131:G131" si="111">+E30</f>
        <v>0</v>
      </c>
      <c r="F131" s="39">
        <f t="shared" si="111"/>
        <v>3.8930439852565342</v>
      </c>
      <c r="G131" s="39">
        <f t="shared" si="111"/>
        <v>1.0677622934807161</v>
      </c>
      <c r="H131" s="27"/>
      <c r="I131" s="27"/>
      <c r="J131" s="27"/>
      <c r="K131" s="39">
        <f t="shared" ref="K131:N131" si="112">+K30</f>
        <v>62.087875218861001</v>
      </c>
      <c r="L131" s="39">
        <f t="shared" si="112"/>
        <v>205.92561779601937</v>
      </c>
      <c r="M131" s="39">
        <f t="shared" si="112"/>
        <v>87.052713780519099</v>
      </c>
      <c r="N131" s="39">
        <f t="shared" si="112"/>
        <v>162.31</v>
      </c>
      <c r="O131" s="31"/>
      <c r="P131" s="26">
        <f>+C131+F131*PCG!$C$4+G131*PCG!$C$5+H131+I131+J131</f>
        <v>17331.078069727155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4851.3898393615018</v>
      </c>
      <c r="D132" s="39">
        <f>+D52</f>
        <v>4851.3898393615018</v>
      </c>
      <c r="E132" s="39">
        <f t="shared" ref="E132:G132" si="113">+E52</f>
        <v>0</v>
      </c>
      <c r="F132" s="39">
        <f t="shared" si="113"/>
        <v>35.370679526139391</v>
      </c>
      <c r="G132" s="39">
        <f t="shared" si="113"/>
        <v>0.4786892115683638</v>
      </c>
      <c r="H132" s="27"/>
      <c r="I132" s="27"/>
      <c r="J132" s="27"/>
      <c r="K132" s="39">
        <f t="shared" ref="K132:N132" si="114">+K52</f>
        <v>14.190000000000001</v>
      </c>
      <c r="L132" s="39">
        <f t="shared" si="114"/>
        <v>465.77</v>
      </c>
      <c r="M132" s="39">
        <f t="shared" si="114"/>
        <v>69.75</v>
      </c>
      <c r="N132" s="39">
        <f t="shared" si="114"/>
        <v>31.240000000000002</v>
      </c>
      <c r="O132" s="31"/>
      <c r="P132" s="26">
        <f>+C132+F132*PCG!$C$4+G132*PCG!$C$5+H132+I132+J132</f>
        <v>5878.3062125623592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1.6455759956713671</v>
      </c>
      <c r="D134" s="26">
        <f>+D135+D136+D137</f>
        <v>1.6455759956713671</v>
      </c>
      <c r="E134" s="26">
        <f t="shared" ref="E134:N134" si="117">+E135+E136+E137</f>
        <v>0</v>
      </c>
      <c r="F134" s="26">
        <f t="shared" si="117"/>
        <v>58.230502092762755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3.18</v>
      </c>
      <c r="L134" s="26">
        <f t="shared" si="117"/>
        <v>28.15</v>
      </c>
      <c r="M134" s="26">
        <f t="shared" si="117"/>
        <v>5.54</v>
      </c>
      <c r="N134" s="26">
        <f t="shared" si="117"/>
        <v>0</v>
      </c>
      <c r="O134" s="31"/>
      <c r="P134" s="26">
        <f t="shared" ref="P134" si="118">+P135+P136+P137</f>
        <v>1457.4081283147402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2.0109721700000001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0.26</v>
      </c>
      <c r="N135" s="39">
        <f t="shared" si="122"/>
        <v>0</v>
      </c>
      <c r="O135" s="31"/>
      <c r="P135" s="26">
        <f>+C135+F135*PCG!$C$4+G135*PCG!$C$5+H135+I135+J135</f>
        <v>50.27430425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1.6455759956713671</v>
      </c>
      <c r="D136" s="39">
        <f>+D79</f>
        <v>1.6455759956713671</v>
      </c>
      <c r="E136" s="39">
        <f t="shared" ref="E136:G136" si="123">+E79</f>
        <v>0</v>
      </c>
      <c r="F136" s="39">
        <f t="shared" si="123"/>
        <v>56.219529922762753</v>
      </c>
      <c r="G136" s="39">
        <f t="shared" si="123"/>
        <v>0</v>
      </c>
      <c r="H136" s="27"/>
      <c r="I136" s="27"/>
      <c r="J136" s="27"/>
      <c r="K136" s="39">
        <f t="shared" ref="K136:N136" si="124">+K79</f>
        <v>3.18</v>
      </c>
      <c r="L136" s="39">
        <f t="shared" si="124"/>
        <v>28.15</v>
      </c>
      <c r="M136" s="39">
        <f t="shared" si="124"/>
        <v>5.28</v>
      </c>
      <c r="N136" s="39">
        <f t="shared" si="124"/>
        <v>0</v>
      </c>
      <c r="O136" s="31"/>
      <c r="P136" s="26">
        <f>+C136+F136*PCG!$C$4+G136*PCG!$C$5+H136+I136+J136</f>
        <v>1407.1338240647401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4251.9736229999999</v>
      </c>
      <c r="D144" s="26">
        <f>+D145+D146</f>
        <v>4251.9736229999999</v>
      </c>
      <c r="E144" s="26"/>
      <c r="F144" s="26">
        <f t="shared" ref="F144:N144" si="135">+F145+F146</f>
        <v>0.29057730500000006</v>
      </c>
      <c r="G144" s="26">
        <f t="shared" si="135"/>
        <v>0.11243494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7.8574523031879231</v>
      </c>
      <c r="L144" s="26">
        <f t="shared" si="135"/>
        <v>80.2148793614178</v>
      </c>
      <c r="M144" s="26">
        <f t="shared" si="135"/>
        <v>2.8969809212751692</v>
      </c>
      <c r="N144" s="26">
        <f t="shared" si="135"/>
        <v>97.86</v>
      </c>
      <c r="O144" s="31"/>
      <c r="P144" s="26">
        <f t="shared" ref="P144" si="136">+P145+P146</f>
        <v>4292.7436677450005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1132.3948350000001</v>
      </c>
      <c r="D145" s="39">
        <f>+D113</f>
        <v>1132.3948350000001</v>
      </c>
      <c r="E145" s="39">
        <f t="shared" ref="E145:G145" si="139">+E113</f>
        <v>0</v>
      </c>
      <c r="F145" s="39">
        <f t="shared" si="139"/>
        <v>7.9188450000000007E-3</v>
      </c>
      <c r="G145" s="39">
        <f t="shared" si="139"/>
        <v>3.1675380000000003E-2</v>
      </c>
      <c r="H145" s="27"/>
      <c r="I145" s="27"/>
      <c r="J145" s="27"/>
      <c r="K145" s="39">
        <f t="shared" ref="K145:N145" si="140">+K113</f>
        <v>0.7174523031879233</v>
      </c>
      <c r="L145" s="39">
        <f t="shared" si="140"/>
        <v>3.6948793614178057</v>
      </c>
      <c r="M145" s="39">
        <f t="shared" si="140"/>
        <v>0.28698092127516933</v>
      </c>
      <c r="N145" s="39">
        <f t="shared" si="140"/>
        <v>5.26</v>
      </c>
      <c r="O145" s="31"/>
      <c r="P145" s="26">
        <f>+C145+F145*PCG!$C$4+G145*PCG!$C$5+H145+I145+J145</f>
        <v>1142.0320693650001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3119.5787880000003</v>
      </c>
      <c r="D146" s="39">
        <f t="shared" ref="D146:G147" si="141">+D114</f>
        <v>3119.5787880000003</v>
      </c>
      <c r="E146" s="39">
        <f t="shared" si="141"/>
        <v>0</v>
      </c>
      <c r="F146" s="39">
        <f t="shared" si="141"/>
        <v>0.28265846000000006</v>
      </c>
      <c r="G146" s="39">
        <f t="shared" si="141"/>
        <v>8.0759559999999994E-2</v>
      </c>
      <c r="H146" s="27"/>
      <c r="I146" s="27"/>
      <c r="J146" s="27"/>
      <c r="K146" s="39">
        <f t="shared" ref="K146:N146" si="142">+K114</f>
        <v>7.14</v>
      </c>
      <c r="L146" s="39">
        <f t="shared" si="142"/>
        <v>76.52</v>
      </c>
      <c r="M146" s="39">
        <f t="shared" si="142"/>
        <v>2.61</v>
      </c>
      <c r="N146" s="39">
        <f t="shared" si="142"/>
        <v>92.6</v>
      </c>
      <c r="O146" s="31"/>
      <c r="P146" s="26">
        <f>+C146+F146*PCG!$C$4+G146*PCG!$C$5+H146+I146+J146</f>
        <v>3150.7115983800004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19205.045439999998</v>
      </c>
      <c r="D148" s="26">
        <f>+D116</f>
        <v>19205.045439999998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19205.045439999998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53370.02891899566</v>
      </c>
      <c r="D159" s="26">
        <f>+D160+D161+D162</f>
        <v>53370.02891899566</v>
      </c>
      <c r="E159" s="26">
        <f t="shared" ref="E159:N159" si="144">+E160+E161+E162</f>
        <v>0</v>
      </c>
      <c r="F159" s="26">
        <f t="shared" si="144"/>
        <v>100.03757413415869</v>
      </c>
      <c r="G159" s="26">
        <f t="shared" si="144"/>
        <v>2.0282843630490799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171.03787521886102</v>
      </c>
      <c r="L159" s="26">
        <f t="shared" si="144"/>
        <v>783.45561779601928</v>
      </c>
      <c r="M159" s="26">
        <f t="shared" si="144"/>
        <v>184.82271378051908</v>
      </c>
      <c r="N159" s="26">
        <f t="shared" si="144"/>
        <v>380.68</v>
      </c>
      <c r="O159" s="31"/>
      <c r="P159" s="26">
        <f t="shared" ref="P159" si="145">+P160+P161+P162</f>
        <v>56475.397012538248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53368.383342999987</v>
      </c>
      <c r="D160" s="26">
        <f>+D6</f>
        <v>53368.383342999987</v>
      </c>
      <c r="E160" s="26">
        <f t="shared" ref="E160:G160" si="148">+E6</f>
        <v>0</v>
      </c>
      <c r="F160" s="26">
        <f t="shared" si="148"/>
        <v>41.807072041395926</v>
      </c>
      <c r="G160" s="26">
        <f t="shared" si="148"/>
        <v>2.0282843630490799</v>
      </c>
      <c r="H160" s="27"/>
      <c r="I160" s="27"/>
      <c r="J160" s="27"/>
      <c r="K160" s="26">
        <f t="shared" ref="K160:N160" si="149">+K6</f>
        <v>167.85787521886101</v>
      </c>
      <c r="L160" s="26">
        <f t="shared" si="149"/>
        <v>755.30561779601931</v>
      </c>
      <c r="M160" s="26">
        <f t="shared" si="149"/>
        <v>179.28271378051909</v>
      </c>
      <c r="N160" s="26">
        <f t="shared" si="149"/>
        <v>380.68</v>
      </c>
      <c r="O160" s="31"/>
      <c r="P160" s="26">
        <f>+C160+F160*PCG!$C$4+G160*PCG!$C$5+H160+I160+J160</f>
        <v>55017.988884223509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1.6455759956713671</v>
      </c>
      <c r="D161" s="26">
        <f>+D66</f>
        <v>1.6455759956713671</v>
      </c>
      <c r="E161" s="26">
        <f t="shared" ref="E161:G161" si="150">+E66</f>
        <v>0</v>
      </c>
      <c r="F161" s="26">
        <f t="shared" si="150"/>
        <v>58.230502092762755</v>
      </c>
      <c r="G161" s="26">
        <f t="shared" si="150"/>
        <v>0</v>
      </c>
      <c r="H161" s="27"/>
      <c r="I161" s="27"/>
      <c r="J161" s="27"/>
      <c r="K161" s="26">
        <f t="shared" ref="K161:N161" si="151">+K66</f>
        <v>3.18</v>
      </c>
      <c r="L161" s="26">
        <f t="shared" si="151"/>
        <v>28.15</v>
      </c>
      <c r="M161" s="26">
        <f t="shared" si="151"/>
        <v>5.54</v>
      </c>
      <c r="N161" s="26">
        <f t="shared" si="151"/>
        <v>0</v>
      </c>
      <c r="O161" s="31"/>
      <c r="P161" s="26">
        <f>+C161+F161*PCG!$C$4+G161*PCG!$C$5+H161+I161+J161</f>
        <v>1457.4081283147402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4251.9736229999999</v>
      </c>
      <c r="D165" s="26">
        <f>+D166+D167</f>
        <v>4251.9736229999999</v>
      </c>
      <c r="E165" s="26">
        <f t="shared" ref="E165:N165" si="154">+E166+E167</f>
        <v>0</v>
      </c>
      <c r="F165" s="26">
        <f t="shared" si="154"/>
        <v>0.29057730500000006</v>
      </c>
      <c r="G165" s="26">
        <f t="shared" si="154"/>
        <v>0.11243494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4292.7436677450005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1132.3948350000001</v>
      </c>
      <c r="D166" s="39">
        <f>+D113</f>
        <v>1132.3948350000001</v>
      </c>
      <c r="E166" s="39">
        <f t="shared" ref="E166:G166" si="158">+E113</f>
        <v>0</v>
      </c>
      <c r="F166" s="39">
        <f t="shared" si="158"/>
        <v>7.9188450000000007E-3</v>
      </c>
      <c r="G166" s="39">
        <f t="shared" si="158"/>
        <v>3.1675380000000003E-2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1142.0320693650001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3119.5787880000003</v>
      </c>
      <c r="D167" s="39">
        <f t="shared" ref="D167:G168" si="159">+D114</f>
        <v>3119.5787880000003</v>
      </c>
      <c r="E167" s="39">
        <f t="shared" si="159"/>
        <v>0</v>
      </c>
      <c r="F167" s="39">
        <f t="shared" si="159"/>
        <v>0.28265846000000006</v>
      </c>
      <c r="G167" s="39">
        <f t="shared" si="159"/>
        <v>8.0759559999999994E-2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3150.7115983800004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19205.045439999998</v>
      </c>
      <c r="D169" s="26">
        <f>+D148</f>
        <v>19205.045439999998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19205.045439999998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37" priority="2" operator="lessThan">
      <formula>0</formula>
    </cfRule>
  </conditionalFormatting>
  <conditionalFormatting sqref="P2">
    <cfRule type="cellIs" dxfId="36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100-000000000000}"/>
  </dataValidation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54779.296360870758</v>
      </c>
      <c r="D4" s="26">
        <f t="shared" ref="D4:N4" si="1">+D6+D66+D101</f>
        <v>54779.296360870758</v>
      </c>
      <c r="E4" s="26">
        <f t="shared" si="1"/>
        <v>0</v>
      </c>
      <c r="F4" s="26">
        <f t="shared" si="1"/>
        <v>101.46441817761269</v>
      </c>
      <c r="G4" s="26">
        <f t="shared" si="1"/>
        <v>2.1690723561426197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179.32987920511894</v>
      </c>
      <c r="L4" s="26">
        <f t="shared" si="1"/>
        <v>767.68585403608404</v>
      </c>
      <c r="M4" s="26">
        <f t="shared" si="1"/>
        <v>187.04987920511897</v>
      </c>
      <c r="N4" s="26">
        <f t="shared" si="1"/>
        <v>427.57543465224171</v>
      </c>
      <c r="O4" s="31"/>
      <c r="P4" s="26">
        <f t="shared" ref="P4" si="2">+P6+P66+P101</f>
        <v>57962.290377441568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55718.863945433332</v>
      </c>
      <c r="D5" s="32">
        <f>+'[18]Table 1.5 - Reference Approach'!$S$76</f>
        <v>55718.863945433332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55718.863945433332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54777.691080968012</v>
      </c>
      <c r="D6" s="26">
        <f t="shared" ref="D6:N6" si="5">+D7+D16+D30+D52+D59</f>
        <v>54777.691080968012</v>
      </c>
      <c r="E6" s="26">
        <f t="shared" si="5"/>
        <v>0</v>
      </c>
      <c r="F6" s="26">
        <f t="shared" si="5"/>
        <v>42.081650870614482</v>
      </c>
      <c r="G6" s="26">
        <f t="shared" si="5"/>
        <v>2.1690723561426197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178.22987920511895</v>
      </c>
      <c r="L6" s="26">
        <f t="shared" si="5"/>
        <v>764.75585403608409</v>
      </c>
      <c r="M6" s="26">
        <f t="shared" si="5"/>
        <v>181.68987920511896</v>
      </c>
      <c r="N6" s="26">
        <f t="shared" si="5"/>
        <v>427.57543465224171</v>
      </c>
      <c r="O6" s="31"/>
      <c r="P6" s="26">
        <f t="shared" ref="P6" si="6">+P7+P16+P30+P52+P59</f>
        <v>56476.115914863869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18897.471936999998</v>
      </c>
      <c r="D7" s="26">
        <f t="shared" ref="D7:N7" si="9">+D8+D12+D13</f>
        <v>18897.471936999998</v>
      </c>
      <c r="E7" s="26">
        <f t="shared" si="9"/>
        <v>0</v>
      </c>
      <c r="F7" s="26">
        <f t="shared" si="9"/>
        <v>0.31060144000000006</v>
      </c>
      <c r="G7" s="26">
        <f t="shared" si="9"/>
        <v>0.16767781800000001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40.879999999999995</v>
      </c>
      <c r="L7" s="26">
        <f t="shared" si="9"/>
        <v>19.100000000000001</v>
      </c>
      <c r="M7" s="26">
        <f t="shared" si="9"/>
        <v>0.47</v>
      </c>
      <c r="N7" s="26">
        <f t="shared" si="9"/>
        <v>92.37</v>
      </c>
      <c r="O7" s="31"/>
      <c r="P7" s="26">
        <f t="shared" ref="P7" si="10">+P8+P12+P13</f>
        <v>18955.204962763997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15376.293372</v>
      </c>
      <c r="D8" s="26">
        <f t="shared" ref="D8:G8" si="11">+D9+D10+D11</f>
        <v>15376.293372</v>
      </c>
      <c r="E8" s="26">
        <f t="shared" si="11"/>
        <v>0</v>
      </c>
      <c r="F8" s="26">
        <f t="shared" si="11"/>
        <v>0.24800140000000004</v>
      </c>
      <c r="G8" s="26">
        <f t="shared" si="11"/>
        <v>0.159176229</v>
      </c>
      <c r="H8" s="26"/>
      <c r="I8" s="26"/>
      <c r="J8" s="26"/>
      <c r="K8" s="26">
        <f t="shared" ref="K8:N8" si="12">+K9+K10+K11</f>
        <v>38.47</v>
      </c>
      <c r="L8" s="26">
        <f t="shared" si="12"/>
        <v>18.02</v>
      </c>
      <c r="M8" s="26">
        <f t="shared" si="12"/>
        <v>0.38</v>
      </c>
      <c r="N8" s="26">
        <f t="shared" si="12"/>
        <v>63.49</v>
      </c>
      <c r="O8" s="31"/>
      <c r="P8" s="26">
        <f t="shared" ref="P8" si="13">+P9+P10+P11</f>
        <v>15429.927923241999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15376.293372</v>
      </c>
      <c r="D9" s="32">
        <f>+'[3]2005'!C8</f>
        <v>15376.293372</v>
      </c>
      <c r="E9" s="32">
        <v>0</v>
      </c>
      <c r="F9" s="32">
        <f>+'[3]2005'!D8</f>
        <v>0.24800140000000004</v>
      </c>
      <c r="G9" s="32">
        <f>+'[3]2005'!E8</f>
        <v>0.159176229</v>
      </c>
      <c r="H9" s="27"/>
      <c r="I9" s="27"/>
      <c r="J9" s="27"/>
      <c r="K9" s="32">
        <f>+'[3]2005'!F8</f>
        <v>38.47</v>
      </c>
      <c r="L9" s="32">
        <f>+'[3]2005'!G8</f>
        <v>18.02</v>
      </c>
      <c r="M9" s="32">
        <f>+'[3]2005'!H8</f>
        <v>0.38</v>
      </c>
      <c r="N9" s="32">
        <f>+'[3]2005'!I8</f>
        <v>63.49</v>
      </c>
      <c r="O9" s="31"/>
      <c r="P9" s="26">
        <f>+C9+F9*PCG!$C$4+G9*PCG!$C$5+H9+I9+J9</f>
        <v>15429.927923241999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+'[3]2005'!F9</f>
        <v>0</v>
      </c>
      <c r="L10" s="32">
        <f>+'[3]2005'!G9</f>
        <v>0</v>
      </c>
      <c r="M10" s="32">
        <f>+'[3]2005'!H9</f>
        <v>0</v>
      </c>
      <c r="N10" s="32">
        <f>+'[3]2005'!I9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+'[3]2005'!F10</f>
        <v>0</v>
      </c>
      <c r="L11" s="32">
        <f>+'[3]2005'!G10</f>
        <v>0</v>
      </c>
      <c r="M11" s="32">
        <f>+'[3]2005'!H10</f>
        <v>0</v>
      </c>
      <c r="N11" s="32">
        <f>+'[3]2005'!I10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2503.0133020000003</v>
      </c>
      <c r="D12" s="32">
        <f>+'[3]2005'!C11</f>
        <v>2503.0133020000003</v>
      </c>
      <c r="E12" s="32">
        <v>0</v>
      </c>
      <c r="F12" s="32">
        <f>+'[3]2005'!D11</f>
        <v>5.5150870000000005E-2</v>
      </c>
      <c r="G12" s="32">
        <f>+'[3]2005'!E11</f>
        <v>7.4534379999999997E-3</v>
      </c>
      <c r="H12" s="27"/>
      <c r="I12" s="27"/>
      <c r="J12" s="27"/>
      <c r="K12" s="32">
        <f>+'[3]2005'!F11</f>
        <v>2.41</v>
      </c>
      <c r="L12" s="32">
        <f>+'[3]2005'!G11</f>
        <v>1.08</v>
      </c>
      <c r="M12" s="32">
        <f>+'[3]2005'!H11</f>
        <v>0.09</v>
      </c>
      <c r="N12" s="32">
        <f>+'[3]2005'!I11</f>
        <v>26.62</v>
      </c>
      <c r="O12" s="31"/>
      <c r="P12" s="26">
        <f>+C12+F12*PCG!$C$4+G12*PCG!$C$5+H12+I12+J12</f>
        <v>2506.6131982740003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1018.165263</v>
      </c>
      <c r="D13" s="26">
        <f t="shared" ref="D13:N13" si="14">+D14+D15</f>
        <v>1018.165263</v>
      </c>
      <c r="E13" s="26">
        <f t="shared" si="14"/>
        <v>0</v>
      </c>
      <c r="F13" s="26">
        <f t="shared" si="14"/>
        <v>7.4491700000000006E-3</v>
      </c>
      <c r="G13" s="26">
        <f t="shared" si="14"/>
        <v>1.048151E-3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2.2599999999999998</v>
      </c>
      <c r="O13" s="31"/>
      <c r="P13" s="26">
        <f t="shared" ref="P13" si="15">+P14+P15</f>
        <v>1018.663841248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1017.182235</v>
      </c>
      <c r="D14" s="32">
        <f>+'[3]2005'!C13</f>
        <v>1017.182235</v>
      </c>
      <c r="E14" s="32">
        <v>0</v>
      </c>
      <c r="F14" s="32">
        <f>+'[3]2005'!D13</f>
        <v>7.4230400000000005E-3</v>
      </c>
      <c r="G14" s="32">
        <f>+'[3]2005'!E13</f>
        <v>1.036646E-3</v>
      </c>
      <c r="H14" s="27"/>
      <c r="I14" s="27"/>
      <c r="J14" s="27"/>
      <c r="K14" s="32">
        <f>+'[3]2005'!F13</f>
        <v>0</v>
      </c>
      <c r="L14" s="32">
        <f>+'[3]2005'!G13</f>
        <v>0</v>
      </c>
      <c r="M14" s="32">
        <f>+'[3]2005'!H13</f>
        <v>0</v>
      </c>
      <c r="N14" s="32">
        <f>+'[3]2005'!I13</f>
        <v>2.2599999999999998</v>
      </c>
      <c r="O14" s="31"/>
      <c r="P14" s="26">
        <f>+C14+F14*PCG!$C$4+G14*PCG!$C$5+H14+I14+J14</f>
        <v>1017.676731508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0.98302800000000001</v>
      </c>
      <c r="D15" s="32">
        <f>+'[3]2005'!C14</f>
        <v>0.98302800000000001</v>
      </c>
      <c r="E15" s="32">
        <v>0</v>
      </c>
      <c r="F15" s="32">
        <f>+'[3]2005'!D14</f>
        <v>2.6129999999999995E-5</v>
      </c>
      <c r="G15" s="32">
        <f>+'[3]2005'!E14</f>
        <v>1.1504999999999999E-5</v>
      </c>
      <c r="H15" s="27"/>
      <c r="I15" s="27"/>
      <c r="J15" s="27"/>
      <c r="K15" s="32">
        <f>+'[3]2005'!F14</f>
        <v>0</v>
      </c>
      <c r="L15" s="32">
        <f>+'[3]2005'!G14</f>
        <v>0</v>
      </c>
      <c r="M15" s="32">
        <f>+'[3]2005'!H14</f>
        <v>0</v>
      </c>
      <c r="N15" s="32">
        <f>+'[3]2005'!I14</f>
        <v>0</v>
      </c>
      <c r="O15" s="31"/>
      <c r="P15" s="26">
        <f>+C15+F15*PCG!$C$4+G15*PCG!$C$5+H15+I15+J15</f>
        <v>0.98710974000000007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12795.925326968001</v>
      </c>
      <c r="D16" s="26">
        <f t="shared" ref="D16:N16" si="16">+D17+D18+D19+D20+D21+D22+D23+D24+D25+D26+D27+D28+D29</f>
        <v>12795.925326968001</v>
      </c>
      <c r="E16" s="26">
        <f t="shared" si="16"/>
        <v>0</v>
      </c>
      <c r="F16" s="26">
        <f t="shared" si="16"/>
        <v>2.58876054</v>
      </c>
      <c r="G16" s="26">
        <f t="shared" si="16"/>
        <v>0.36441419200000003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52.910000000000004</v>
      </c>
      <c r="L16" s="26">
        <f t="shared" si="16"/>
        <v>70.789999999999992</v>
      </c>
      <c r="M16" s="26">
        <f t="shared" si="16"/>
        <v>25.490000000000002</v>
      </c>
      <c r="N16" s="26">
        <f t="shared" si="16"/>
        <v>107.63</v>
      </c>
      <c r="O16" s="31"/>
      <c r="P16" s="26">
        <f t="shared" ref="P16" si="17">+P17+P18+P19+P20+P21+P22+P23+P24+P25+P26+P27+P28+P29</f>
        <v>12969.239769684002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1445.7530760000002</v>
      </c>
      <c r="D17" s="32">
        <f>+'[3]2005'!C16</f>
        <v>1445.7530760000002</v>
      </c>
      <c r="E17" s="32">
        <v>0</v>
      </c>
      <c r="F17" s="32">
        <f>+'[3]2005'!D16</f>
        <v>9.2379120000000009E-2</v>
      </c>
      <c r="G17" s="32">
        <f>+'[3]2005'!E16</f>
        <v>1.3717957000000005E-2</v>
      </c>
      <c r="H17" s="27"/>
      <c r="I17" s="27"/>
      <c r="J17" s="27"/>
      <c r="K17" s="32">
        <f>+'[3]2005'!F16</f>
        <v>3.27</v>
      </c>
      <c r="L17" s="32">
        <f>+'[3]2005'!G16</f>
        <v>8.16</v>
      </c>
      <c r="M17" s="32">
        <f>+'[3]2005'!H16</f>
        <v>0.86</v>
      </c>
      <c r="N17" s="32">
        <f>+'[3]2005'!I16</f>
        <v>5.84</v>
      </c>
      <c r="O17" s="31"/>
      <c r="P17" s="26">
        <f>+C17+F17*PCG!$C$4+G17*PCG!$C$5+H17+I17+J17</f>
        <v>1452.1505051860001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+'[3]2005'!F17</f>
        <v>0</v>
      </c>
      <c r="L18" s="32">
        <f>+'[3]2005'!G17</f>
        <v>0</v>
      </c>
      <c r="M18" s="32">
        <f>+'[3]2005'!H17</f>
        <v>0</v>
      </c>
      <c r="N18" s="32">
        <f>+'[3]2005'!I17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1256.9070349680001</v>
      </c>
      <c r="D19" s="34">
        <f>+'[3]2005'!C18</f>
        <v>1256.9070349680001</v>
      </c>
      <c r="E19" s="34">
        <v>0</v>
      </c>
      <c r="F19" s="34">
        <f>+'[3]2005'!D18</f>
        <v>2.635883E-2</v>
      </c>
      <c r="G19" s="34">
        <f>+'[3]2005'!E18</f>
        <v>3.2782040000000007E-3</v>
      </c>
      <c r="H19" s="27"/>
      <c r="I19" s="27"/>
      <c r="J19" s="27"/>
      <c r="K19" s="32">
        <f>+'[3]2005'!F18</f>
        <v>2.59</v>
      </c>
      <c r="L19" s="32">
        <f>+'[3]2005'!G18</f>
        <v>0.72</v>
      </c>
      <c r="M19" s="32">
        <f>+'[3]2005'!H18</f>
        <v>0.51</v>
      </c>
      <c r="N19" s="32">
        <f>+'[3]2005'!I18</f>
        <v>6.46</v>
      </c>
      <c r="O19" s="31"/>
      <c r="P19" s="26">
        <f>+C19+F19*PCG!$C$4+G19*PCG!$C$5+H19+I19+J19</f>
        <v>1258.54291051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727.35015299999998</v>
      </c>
      <c r="D20" s="34">
        <f>+'[3]2005'!C19</f>
        <v>727.35015299999998</v>
      </c>
      <c r="E20" s="34">
        <v>0</v>
      </c>
      <c r="F20" s="34">
        <f>+'[3]2005'!D19</f>
        <v>1.55919702</v>
      </c>
      <c r="G20" s="34">
        <f>+'[3]2005'!E19</f>
        <v>0.20903589</v>
      </c>
      <c r="H20" s="27"/>
      <c r="I20" s="27"/>
      <c r="J20" s="27"/>
      <c r="K20" s="32">
        <f>+'[3]2005'!F19</f>
        <v>5.6</v>
      </c>
      <c r="L20" s="32">
        <f>+'[3]2005'!G19</f>
        <v>29.48</v>
      </c>
      <c r="M20" s="32">
        <f>+'[3]2005'!H19</f>
        <v>15.47</v>
      </c>
      <c r="N20" s="32">
        <f>+'[3]2005'!I19</f>
        <v>17.63</v>
      </c>
      <c r="O20" s="31"/>
      <c r="P20" s="26">
        <f>+C20+F20*PCG!$C$4+G20*PCG!$C$5+H20+I20+J20</f>
        <v>828.62277372000005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412.54902299999998</v>
      </c>
      <c r="D21" s="34">
        <f>+'[3]2005'!C20</f>
        <v>412.54902299999998</v>
      </c>
      <c r="E21" s="34">
        <v>0</v>
      </c>
      <c r="F21" s="34">
        <f>+'[3]2005'!D20</f>
        <v>4.1307620000000003E-2</v>
      </c>
      <c r="G21" s="34">
        <f>+'[3]2005'!E20</f>
        <v>6.2550029999999994E-3</v>
      </c>
      <c r="H21" s="27"/>
      <c r="I21" s="27"/>
      <c r="J21" s="27"/>
      <c r="K21" s="32">
        <f>+'[3]2005'!F20</f>
        <v>0.73</v>
      </c>
      <c r="L21" s="32">
        <f>+'[3]2005'!G20</f>
        <v>3.74</v>
      </c>
      <c r="M21" s="32">
        <f>+'[3]2005'!H20</f>
        <v>0.36</v>
      </c>
      <c r="N21" s="32">
        <f>+'[3]2005'!I20</f>
        <v>2.2000000000000002</v>
      </c>
      <c r="O21" s="31"/>
      <c r="P21" s="26">
        <f>+C21+F21*PCG!$C$4+G21*PCG!$C$5+H21+I21+J21</f>
        <v>415.44570439399996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862.09936900000014</v>
      </c>
      <c r="D22" s="34">
        <f>+'[3]2005'!C21</f>
        <v>862.09936900000014</v>
      </c>
      <c r="E22" s="34">
        <v>0</v>
      </c>
      <c r="F22" s="34">
        <f>+'[3]2005'!D21</f>
        <v>7.7072270000000012E-2</v>
      </c>
      <c r="G22" s="34">
        <f>+'[3]2005'!E21</f>
        <v>1.1692023999999999E-2</v>
      </c>
      <c r="H22" s="27"/>
      <c r="I22" s="27"/>
      <c r="J22" s="27"/>
      <c r="K22" s="32">
        <f>+'[3]2005'!F21</f>
        <v>1.55</v>
      </c>
      <c r="L22" s="32">
        <f>+'[3]2005'!G21</f>
        <v>6.8</v>
      </c>
      <c r="M22" s="32">
        <f>+'[3]2005'!H21</f>
        <v>0.68</v>
      </c>
      <c r="N22" s="32">
        <f>+'[3]2005'!I21</f>
        <v>5.0599999999999996</v>
      </c>
      <c r="O22" s="31"/>
      <c r="P22" s="26">
        <f>+C22+F22*PCG!$C$4+G22*PCG!$C$5+H22+I22+J22</f>
        <v>867.51039890200013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+'[3]2005'!F22</f>
        <v>0</v>
      </c>
      <c r="L23" s="32">
        <f>+'[3]2005'!G22</f>
        <v>0</v>
      </c>
      <c r="M23" s="32">
        <f>+'[3]2005'!H22</f>
        <v>0</v>
      </c>
      <c r="N23" s="32">
        <f>+'[3]2005'!I22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+'[3]2005'!F23</f>
        <v>0</v>
      </c>
      <c r="L24" s="32">
        <f>+'[3]2005'!G23</f>
        <v>0</v>
      </c>
      <c r="M24" s="32">
        <f>+'[3]2005'!H23</f>
        <v>0</v>
      </c>
      <c r="N24" s="32">
        <f>+'[3]2005'!I23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4444.9418470000001</v>
      </c>
      <c r="D25" s="34">
        <f>+'[3]2005'!C24</f>
        <v>4444.9418470000001</v>
      </c>
      <c r="E25" s="34">
        <v>0</v>
      </c>
      <c r="F25" s="34">
        <f>+'[3]2005'!D24</f>
        <v>0.18306623000000005</v>
      </c>
      <c r="G25" s="34">
        <f>+'[3]2005'!E24</f>
        <v>3.4227369000000001E-2</v>
      </c>
      <c r="H25" s="27"/>
      <c r="I25" s="27"/>
      <c r="J25" s="27"/>
      <c r="K25" s="32">
        <f>+'[3]2005'!F24</f>
        <v>22.57</v>
      </c>
      <c r="L25" s="32">
        <f>+'[3]2005'!G24</f>
        <v>5.74</v>
      </c>
      <c r="M25" s="32">
        <f>+'[3]2005'!H24</f>
        <v>1.51</v>
      </c>
      <c r="N25" s="32">
        <f>+'[3]2005'!I24</f>
        <v>40.97</v>
      </c>
      <c r="O25" s="31"/>
      <c r="P25" s="26">
        <f>+C25+F25*PCG!$C$4+G25*PCG!$C$5+H25+I25+J25</f>
        <v>4459.7182587120005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+'[3]2005'!F25</f>
        <v>0</v>
      </c>
      <c r="L26" s="32">
        <f>+'[3]2005'!G25</f>
        <v>0</v>
      </c>
      <c r="M26" s="32">
        <f>+'[3]2005'!H25</f>
        <v>0</v>
      </c>
      <c r="N26" s="32">
        <f>+'[3]2005'!I25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+'[3]2005'!F26</f>
        <v>0</v>
      </c>
      <c r="L27" s="32">
        <f>+'[3]2005'!G26</f>
        <v>0</v>
      </c>
      <c r="M27" s="32">
        <f>+'[3]2005'!H26</f>
        <v>0</v>
      </c>
      <c r="N27" s="32">
        <f>+'[3]2005'!I26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+'[3]2005'!F27</f>
        <v>0</v>
      </c>
      <c r="L28" s="32">
        <f>+'[3]2005'!G27</f>
        <v>0</v>
      </c>
      <c r="M28" s="32">
        <f>+'[3]2005'!H27</f>
        <v>0</v>
      </c>
      <c r="N28" s="32">
        <f>+'[3]2005'!I27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3646.3248240000003</v>
      </c>
      <c r="D29" s="32">
        <f>+'[3]2005'!C28</f>
        <v>3646.3248240000003</v>
      </c>
      <c r="E29" s="32">
        <v>0</v>
      </c>
      <c r="F29" s="32">
        <f>+'[3]2005'!D28</f>
        <v>0.60937944999999993</v>
      </c>
      <c r="G29" s="32">
        <f>+'[3]2005'!E28</f>
        <v>8.6207745000000002E-2</v>
      </c>
      <c r="H29" s="27"/>
      <c r="I29" s="27"/>
      <c r="J29" s="27"/>
      <c r="K29" s="32">
        <f>+'[3]2005'!F28</f>
        <v>16.600000000000001</v>
      </c>
      <c r="L29" s="32">
        <f>+'[3]2005'!G28</f>
        <v>16.149999999999999</v>
      </c>
      <c r="M29" s="32">
        <f>+'[3]2005'!H28</f>
        <v>6.1</v>
      </c>
      <c r="N29" s="32">
        <f>+'[3]2005'!I28</f>
        <v>29.47</v>
      </c>
      <c r="O29" s="31"/>
      <c r="P29" s="26">
        <f>+C29+F29*PCG!$C$4+G29*PCG!$C$5+H29+I29+J29</f>
        <v>3687.2492182600004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18643.757475048504</v>
      </c>
      <c r="D30" s="26">
        <f t="shared" ref="D30:N30" si="20">+D31+D34+D45+D46+D49</f>
        <v>18643.757475048504</v>
      </c>
      <c r="E30" s="26">
        <f t="shared" si="20"/>
        <v>0</v>
      </c>
      <c r="F30" s="26">
        <f t="shared" si="20"/>
        <v>3.9289340994484441</v>
      </c>
      <c r="G30" s="26">
        <f t="shared" si="20"/>
        <v>1.1609578146726565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71.419879205118946</v>
      </c>
      <c r="L30" s="26">
        <f t="shared" si="20"/>
        <v>207.84585403608409</v>
      </c>
      <c r="M30" s="26">
        <f t="shared" si="20"/>
        <v>85.839879205118947</v>
      </c>
      <c r="N30" s="26">
        <f t="shared" si="20"/>
        <v>201.17543465224176</v>
      </c>
      <c r="O30" s="31"/>
      <c r="P30" s="26">
        <f t="shared" ref="P30" si="21">+P31+P34+P45+P46+P49</f>
        <v>19087.946256307165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940.99002900000005</v>
      </c>
      <c r="D31" s="26">
        <f t="shared" ref="D31:N31" si="24">+D33</f>
        <v>940.99002900000005</v>
      </c>
      <c r="E31" s="26">
        <f t="shared" si="24"/>
        <v>0</v>
      </c>
      <c r="F31" s="26">
        <f t="shared" si="24"/>
        <v>6.5596099999999996E-3</v>
      </c>
      <c r="G31" s="26">
        <f t="shared" si="24"/>
        <v>2.6238439999999998E-2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2.75</v>
      </c>
      <c r="L31" s="26">
        <f t="shared" si="24"/>
        <v>5.43</v>
      </c>
      <c r="M31" s="26">
        <f t="shared" si="24"/>
        <v>0.28999999999999998</v>
      </c>
      <c r="N31" s="26">
        <f t="shared" si="24"/>
        <v>4.54</v>
      </c>
      <c r="O31" s="31"/>
      <c r="P31" s="26">
        <f t="shared" ref="P31" si="25">+P33</f>
        <v>948.97307437000006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940.99002900000005</v>
      </c>
      <c r="D33" s="32">
        <f>+'[3]2005'!C32</f>
        <v>940.99002900000005</v>
      </c>
      <c r="E33" s="32">
        <v>0</v>
      </c>
      <c r="F33" s="32">
        <f>+'[3]2005'!D32</f>
        <v>6.5596099999999996E-3</v>
      </c>
      <c r="G33" s="32">
        <f>+'[3]2005'!E32</f>
        <v>2.6238439999999998E-2</v>
      </c>
      <c r="H33" s="27"/>
      <c r="I33" s="27"/>
      <c r="J33" s="27"/>
      <c r="K33" s="32">
        <f>+'[3]2005'!F32</f>
        <v>2.75</v>
      </c>
      <c r="L33" s="32">
        <f>+'[3]2005'!G32</f>
        <v>5.43</v>
      </c>
      <c r="M33" s="32">
        <f>+'[3]2005'!H32</f>
        <v>0.28999999999999998</v>
      </c>
      <c r="N33" s="32">
        <f>+'[3]2005'!I32</f>
        <v>4.54</v>
      </c>
      <c r="O33" s="31"/>
      <c r="P33" s="26">
        <f>+C33+F33*PCG!$C$4+G33*PCG!$C$5+H33+I33+J33</f>
        <v>948.97307437000006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15316.377894788939</v>
      </c>
      <c r="D34" s="26">
        <f t="shared" ref="D34:G34" si="26">+D35+D38+D41+D42+D43+D44</f>
        <v>15316.377894788939</v>
      </c>
      <c r="E34" s="26">
        <f t="shared" si="26"/>
        <v>0</v>
      </c>
      <c r="F34" s="26">
        <f t="shared" si="26"/>
        <v>2.958617095602758</v>
      </c>
      <c r="G34" s="26">
        <f t="shared" si="26"/>
        <v>1.0209188697511569</v>
      </c>
      <c r="H34" s="26"/>
      <c r="I34" s="26"/>
      <c r="J34" s="26"/>
      <c r="K34" s="26">
        <f t="shared" ref="K34:N34" si="27">+K35+K38+K41+K42+K43+K44</f>
        <v>25.39987920511895</v>
      </c>
      <c r="L34" s="26">
        <f t="shared" si="27"/>
        <v>195.58585403608407</v>
      </c>
      <c r="M34" s="26">
        <f t="shared" si="27"/>
        <v>83.139879205118945</v>
      </c>
      <c r="N34" s="26">
        <f t="shared" si="27"/>
        <v>77.47</v>
      </c>
      <c r="O34" s="31"/>
      <c r="P34" s="26">
        <f t="shared" ref="P34" si="28">+P35+P38+P41+P42+P43+P44</f>
        <v>15694.57714536485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4188.5111311275405</v>
      </c>
      <c r="D35" s="26">
        <f t="shared" ref="D35:G35" si="29">+D36+D37</f>
        <v>4188.5111311275405</v>
      </c>
      <c r="E35" s="26">
        <f t="shared" si="29"/>
        <v>0</v>
      </c>
      <c r="F35" s="26">
        <f t="shared" si="29"/>
        <v>1.369420179173523</v>
      </c>
      <c r="G35" s="26">
        <f t="shared" si="29"/>
        <v>0.36986676956689701</v>
      </c>
      <c r="H35" s="26"/>
      <c r="I35" s="26"/>
      <c r="J35" s="26"/>
      <c r="K35" s="26">
        <f t="shared" ref="K35:N35" si="30">+K36+K37</f>
        <v>21.87987920511895</v>
      </c>
      <c r="L35" s="26">
        <f t="shared" si="30"/>
        <v>181.62585403608406</v>
      </c>
      <c r="M35" s="26">
        <f t="shared" si="30"/>
        <v>21.87987920511895</v>
      </c>
      <c r="N35" s="26">
        <f t="shared" si="30"/>
        <v>45.78</v>
      </c>
      <c r="O35" s="31"/>
      <c r="P35" s="26">
        <f t="shared" ref="P35" si="31">+P36+P37</f>
        <v>4332.9669329378139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2655.9021852267274</v>
      </c>
      <c r="D36" s="32">
        <f>+'[3]2005'!C35</f>
        <v>2655.9021852267274</v>
      </c>
      <c r="E36" s="32">
        <v>0</v>
      </c>
      <c r="F36" s="32">
        <f>+'[3]2005'!D35</f>
        <v>0.90172351653650162</v>
      </c>
      <c r="G36" s="32">
        <f>+'[3]2005'!E35</f>
        <v>0.29510197674740707</v>
      </c>
      <c r="H36" s="27"/>
      <c r="I36" s="27"/>
      <c r="J36" s="27"/>
      <c r="K36" s="32">
        <f>+'[3]2005'!F35</f>
        <v>21.87987920511895</v>
      </c>
      <c r="L36" s="32">
        <f>+'[3]2005'!G35</f>
        <v>181.62585403608406</v>
      </c>
      <c r="M36" s="32">
        <f>+'[3]2005'!H35</f>
        <v>21.87987920511895</v>
      </c>
      <c r="N36" s="32">
        <f>+'[3]2005'!I35</f>
        <v>45.78</v>
      </c>
      <c r="O36" s="31"/>
      <c r="P36" s="26">
        <f>+C36+F36*PCG!$C$4+G36*PCG!$C$5+H36+I36+J36</f>
        <v>2766.3856622108669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1532.6089459008133</v>
      </c>
      <c r="D37" s="32">
        <f>+'[3]2005'!C36</f>
        <v>1532.6089459008133</v>
      </c>
      <c r="E37" s="32">
        <v>0</v>
      </c>
      <c r="F37" s="32">
        <f>+'[3]2005'!D36</f>
        <v>0.46769666263702131</v>
      </c>
      <c r="G37" s="32">
        <f>+'[3]2005'!E36</f>
        <v>7.4764792819489972E-2</v>
      </c>
      <c r="H37" s="27"/>
      <c r="I37" s="27"/>
      <c r="J37" s="27"/>
      <c r="K37" s="32">
        <f>+'[3]2005'!F36</f>
        <v>0</v>
      </c>
      <c r="L37" s="32">
        <f>+'[3]2005'!G36</f>
        <v>0</v>
      </c>
      <c r="M37" s="32">
        <f>+'[3]2005'!H36</f>
        <v>0</v>
      </c>
      <c r="N37" s="32">
        <f>+'[3]2005'!I36</f>
        <v>0</v>
      </c>
      <c r="O37" s="31"/>
      <c r="P37" s="26">
        <f>+C37+F37*PCG!$C$4+G37*PCG!$C$5+H37+I37+J37</f>
        <v>1566.5812707269467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3199.7102650567572</v>
      </c>
      <c r="D38" s="26">
        <f t="shared" ref="D38:G38" si="32">+D39+D40</f>
        <v>3199.7102650567572</v>
      </c>
      <c r="E38" s="26">
        <f t="shared" si="32"/>
        <v>0</v>
      </c>
      <c r="F38" s="26">
        <f t="shared" si="32"/>
        <v>0.83486728302472146</v>
      </c>
      <c r="G38" s="26">
        <f t="shared" si="32"/>
        <v>0.2384526497248271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3291.6408367503736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2050.6726496783167</v>
      </c>
      <c r="D39" s="32">
        <f>+'[3]2005'!C38</f>
        <v>2050.6726496783167</v>
      </c>
      <c r="E39" s="32">
        <v>0</v>
      </c>
      <c r="F39" s="32">
        <f>+'[3]2005'!D38</f>
        <v>0.47401633918759417</v>
      </c>
      <c r="G39" s="32">
        <f>+'[3]2005'!E38</f>
        <v>0.18255505618768897</v>
      </c>
      <c r="H39" s="27"/>
      <c r="I39" s="27"/>
      <c r="J39" s="27"/>
      <c r="K39" s="32">
        <f>+'[3]2005'!F38</f>
        <v>0</v>
      </c>
      <c r="L39" s="32">
        <f>+'[3]2005'!G38</f>
        <v>0</v>
      </c>
      <c r="M39" s="32">
        <f>+'[3]2005'!H38</f>
        <v>0</v>
      </c>
      <c r="N39" s="32">
        <f>+'[3]2005'!I38</f>
        <v>0</v>
      </c>
      <c r="O39" s="31"/>
      <c r="P39" s="26">
        <f>+C39+F39*PCG!$C$4+G39*PCG!$C$5+H39+I39+J39</f>
        <v>2116.9244649019379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1149.0376153784405</v>
      </c>
      <c r="D40" s="32">
        <f>+'[3]2005'!C39</f>
        <v>1149.0376153784405</v>
      </c>
      <c r="E40" s="32">
        <v>0</v>
      </c>
      <c r="F40" s="32">
        <f>+'[3]2005'!D39</f>
        <v>0.36085094383712735</v>
      </c>
      <c r="G40" s="32">
        <f>+'[3]2005'!E39</f>
        <v>5.5897593537138149E-2</v>
      </c>
      <c r="H40" s="27"/>
      <c r="I40" s="27"/>
      <c r="J40" s="27"/>
      <c r="K40" s="32">
        <f>+'[3]2005'!F39</f>
        <v>0</v>
      </c>
      <c r="L40" s="32">
        <f>+'[3]2005'!G39</f>
        <v>0</v>
      </c>
      <c r="M40" s="32">
        <f>+'[3]2005'!H39</f>
        <v>0</v>
      </c>
      <c r="N40" s="32">
        <f>+'[3]2005'!I39</f>
        <v>0</v>
      </c>
      <c r="O40" s="31"/>
      <c r="P40" s="26">
        <f>+C40+F40*PCG!$C$4+G40*PCG!$C$5+H40+I40+J40</f>
        <v>1174.716371848436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7912.4545728884295</v>
      </c>
      <c r="D41" s="32">
        <f>+'[3]2005'!C40</f>
        <v>7912.4545728884295</v>
      </c>
      <c r="E41" s="32">
        <v>0</v>
      </c>
      <c r="F41" s="32">
        <f>+'[3]2005'!D40</f>
        <v>0.75346866233304743</v>
      </c>
      <c r="G41" s="32">
        <f>+'[3]2005'!E40</f>
        <v>0.41130834255378218</v>
      </c>
      <c r="H41" s="27"/>
      <c r="I41" s="27"/>
      <c r="J41" s="27"/>
      <c r="K41" s="32">
        <f>+'[3]2005'!F40</f>
        <v>3.52</v>
      </c>
      <c r="L41" s="32">
        <f>+'[3]2005'!G40</f>
        <v>13.96</v>
      </c>
      <c r="M41" s="32">
        <f>+'[3]2005'!H40</f>
        <v>61.26</v>
      </c>
      <c r="N41" s="32">
        <f>+'[3]2005'!I40</f>
        <v>31.69</v>
      </c>
      <c r="O41" s="31"/>
      <c r="P41" s="26">
        <f>+C41+F41*PCG!$C$4+G41*PCG!$C$5+H41+I41+J41</f>
        <v>8053.8611755277825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15.701925716211147</v>
      </c>
      <c r="D42" s="32">
        <f>+'[3]2005'!C41</f>
        <v>15.701925716211147</v>
      </c>
      <c r="E42" s="32">
        <v>0</v>
      </c>
      <c r="F42" s="32">
        <f>+'[3]2005'!D41</f>
        <v>8.609710714663607E-4</v>
      </c>
      <c r="G42" s="32">
        <f>+'[3]2005'!E41</f>
        <v>1.2911079056506531E-3</v>
      </c>
      <c r="H42" s="27"/>
      <c r="I42" s="27"/>
      <c r="J42" s="27"/>
      <c r="K42" s="32">
        <f>+'[3]2005'!F41</f>
        <v>0</v>
      </c>
      <c r="L42" s="32">
        <f>+'[3]2005'!G41</f>
        <v>0</v>
      </c>
      <c r="M42" s="32">
        <f>+'[3]2005'!H41</f>
        <v>0</v>
      </c>
      <c r="N42" s="32">
        <f>+'[3]2005'!I41</f>
        <v>0</v>
      </c>
      <c r="O42" s="31"/>
      <c r="P42" s="26">
        <f>+C42+F42*PCG!$C$4+G42*PCG!$C$5+H42+I42+J42</f>
        <v>16.1082001488817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+'[3]2005'!C43</f>
        <v>0</v>
      </c>
      <c r="E44" s="32">
        <v>0</v>
      </c>
      <c r="F44" s="27"/>
      <c r="G44" s="27"/>
      <c r="H44" s="27"/>
      <c r="I44" s="27"/>
      <c r="J44" s="27"/>
      <c r="K44" s="32">
        <f>+'[3]2005'!F43</f>
        <v>0</v>
      </c>
      <c r="L44" s="32">
        <f>+'[3]2005'!G43</f>
        <v>0</v>
      </c>
      <c r="M44" s="32">
        <f>+'[3]2005'!H43</f>
        <v>0</v>
      </c>
      <c r="N44" s="32">
        <f>+'[3]2005'!I43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53.586886000000007</v>
      </c>
      <c r="D45" s="32">
        <f>+'[3]2005'!C44</f>
        <v>53.586886000000007</v>
      </c>
      <c r="E45" s="32">
        <v>0</v>
      </c>
      <c r="F45" s="32">
        <f>+'[3]2005'!D44</f>
        <v>2.9999035000000005E-3</v>
      </c>
      <c r="G45" s="32">
        <f>+'[3]2005'!E44</f>
        <v>2.0669488999999999E-2</v>
      </c>
      <c r="H45" s="27"/>
      <c r="I45" s="27"/>
      <c r="J45" s="27"/>
      <c r="K45" s="32">
        <f>+'[3]2005'!F44</f>
        <v>0.87</v>
      </c>
      <c r="L45" s="32">
        <f>+'[3]2005'!G44</f>
        <v>0.18</v>
      </c>
      <c r="M45" s="32">
        <f>+'[3]2005'!H44</f>
        <v>0.08</v>
      </c>
      <c r="N45" s="32">
        <f>+'[3]2005'!I44</f>
        <v>0.28543465224175713</v>
      </c>
      <c r="O45" s="31"/>
      <c r="P45" s="26">
        <f>+C45+F45*PCG!$C$4+G45*PCG!$C$5+H45+I45+J45</f>
        <v>59.821391309500008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1745.4404999999999</v>
      </c>
      <c r="D46" s="26">
        <f t="shared" ref="D46:N46" si="35">+D48</f>
        <v>1745.4404999999999</v>
      </c>
      <c r="E46" s="26">
        <f t="shared" si="35"/>
        <v>0</v>
      </c>
      <c r="F46" s="26">
        <f t="shared" si="35"/>
        <v>0.16196047000000002</v>
      </c>
      <c r="G46" s="26">
        <f t="shared" si="35"/>
        <v>4.6274420000000004E-2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42.4</v>
      </c>
      <c r="L46" s="26">
        <f t="shared" si="35"/>
        <v>6.65</v>
      </c>
      <c r="M46" s="26">
        <f t="shared" si="35"/>
        <v>2.33</v>
      </c>
      <c r="N46" s="26">
        <f t="shared" si="35"/>
        <v>118.88</v>
      </c>
      <c r="O46" s="31"/>
      <c r="P46" s="26">
        <f t="shared" ref="P46" si="36">+P48</f>
        <v>1763.2792889100001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1745.4404999999999</v>
      </c>
      <c r="D48" s="32">
        <f>+'[3]2005'!C47</f>
        <v>1745.4404999999999</v>
      </c>
      <c r="E48" s="32">
        <v>0</v>
      </c>
      <c r="F48" s="32">
        <f>+'[3]2005'!D47</f>
        <v>0.16196047000000002</v>
      </c>
      <c r="G48" s="32">
        <f>+'[3]2005'!E47</f>
        <v>4.6274420000000004E-2</v>
      </c>
      <c r="H48" s="27"/>
      <c r="I48" s="27"/>
      <c r="J48" s="27"/>
      <c r="K48" s="32">
        <f>+'[3]2005'!F47</f>
        <v>42.4</v>
      </c>
      <c r="L48" s="32">
        <f>+'[3]2005'!G47</f>
        <v>6.65</v>
      </c>
      <c r="M48" s="32">
        <f>+'[3]2005'!H47</f>
        <v>2.33</v>
      </c>
      <c r="N48" s="32">
        <f>+'[3]2005'!I47</f>
        <v>118.88</v>
      </c>
      <c r="O48" s="31"/>
      <c r="P48" s="26">
        <f>+C48+F48*PCG!$C$4+G48*PCG!$C$5+H48+I48+J48</f>
        <v>1763.2792889100001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587.36216525956354</v>
      </c>
      <c r="D49" s="26">
        <f t="shared" ref="D49:N49" si="37">+D50+D51</f>
        <v>587.36216525956354</v>
      </c>
      <c r="E49" s="26">
        <f t="shared" si="37"/>
        <v>0</v>
      </c>
      <c r="F49" s="26">
        <f t="shared" si="37"/>
        <v>0.79879702034568623</v>
      </c>
      <c r="G49" s="26">
        <f t="shared" si="37"/>
        <v>4.6856595921499558E-2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621.29535635281263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+'[3]2005'!F49</f>
        <v>0</v>
      </c>
      <c r="L50" s="32">
        <f>+'[3]2005'!G49</f>
        <v>0</v>
      </c>
      <c r="M50" s="32">
        <f>+'[3]2005'!H49</f>
        <v>0</v>
      </c>
      <c r="N50" s="32">
        <f>+'[3]2005'!I49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587.36216525956354</v>
      </c>
      <c r="D51" s="32">
        <f>+'[3]2005'!C50</f>
        <v>587.36216525956354</v>
      </c>
      <c r="E51" s="32">
        <v>0</v>
      </c>
      <c r="F51" s="32">
        <f>+'[3]2005'!D50</f>
        <v>0.79879702034568623</v>
      </c>
      <c r="G51" s="32">
        <f>+'[3]2005'!E50</f>
        <v>4.6856595921499558E-2</v>
      </c>
      <c r="H51" s="27"/>
      <c r="I51" s="27"/>
      <c r="J51" s="27"/>
      <c r="K51" s="32">
        <f>+'[3]2005'!F50</f>
        <v>0</v>
      </c>
      <c r="L51" s="32">
        <f>+'[3]2005'!G50</f>
        <v>0</v>
      </c>
      <c r="M51" s="32">
        <f>+'[3]2005'!H50</f>
        <v>0</v>
      </c>
      <c r="N51" s="32">
        <f>+'[3]2005'!I50</f>
        <v>0</v>
      </c>
      <c r="O51" s="31"/>
      <c r="P51" s="26">
        <f>+C51+F51*PCG!$C$4+G51*PCG!$C$5+H51+I51+J51</f>
        <v>621.29535635281263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4440.5363419515043</v>
      </c>
      <c r="D52" s="26">
        <f t="shared" ref="D52:N52" si="39">+D53+D54+D55</f>
        <v>4440.5363419515043</v>
      </c>
      <c r="E52" s="26">
        <f t="shared" si="39"/>
        <v>0</v>
      </c>
      <c r="F52" s="26">
        <f t="shared" si="39"/>
        <v>35.253354791166039</v>
      </c>
      <c r="G52" s="26">
        <f t="shared" si="39"/>
        <v>0.47602253146996293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13.02</v>
      </c>
      <c r="L52" s="26">
        <f t="shared" si="39"/>
        <v>467.02</v>
      </c>
      <c r="M52" s="26">
        <f t="shared" si="39"/>
        <v>69.890000000000015</v>
      </c>
      <c r="N52" s="26">
        <f t="shared" si="39"/>
        <v>26.4</v>
      </c>
      <c r="O52" s="31"/>
      <c r="P52" s="26">
        <f t="shared" ref="P52" si="40">+P53+P54+P55</f>
        <v>5463.7249261087036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838.67995100000007</v>
      </c>
      <c r="D53" s="32">
        <f>+'[3]2005'!C52</f>
        <v>838.67995100000007</v>
      </c>
      <c r="E53" s="32">
        <v>0</v>
      </c>
      <c r="F53" s="32">
        <f>+'[3]2005'!D52</f>
        <v>8.6474800000000004E-2</v>
      </c>
      <c r="G53" s="32">
        <f>+'[3]2005'!E52</f>
        <v>3.5906870000000004E-3</v>
      </c>
      <c r="H53" s="27"/>
      <c r="I53" s="27"/>
      <c r="J53" s="27"/>
      <c r="K53" s="32">
        <f>+'[3]2005'!F52</f>
        <v>3.1</v>
      </c>
      <c r="L53" s="32">
        <f>+'[3]2005'!G52</f>
        <v>1.0900000000000001</v>
      </c>
      <c r="M53" s="32">
        <f>+'[3]2005'!H52</f>
        <v>0.28000000000000003</v>
      </c>
      <c r="N53" s="32">
        <f>+'[3]2005'!I52</f>
        <v>4.66</v>
      </c>
      <c r="O53" s="31"/>
      <c r="P53" s="26">
        <f>+C53+F53*PCG!$C$4+G53*PCG!$C$5+H53+I53+J53</f>
        <v>841.91184572600014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3093.4851070000004</v>
      </c>
      <c r="D54" s="32">
        <f>+'[3]2005'!C53</f>
        <v>3093.4851070000004</v>
      </c>
      <c r="E54" s="32">
        <v>0</v>
      </c>
      <c r="F54" s="32">
        <f>+'[3]2005'!D53</f>
        <v>34.958474599999995</v>
      </c>
      <c r="G54" s="32">
        <f>+'[3]2005'!E53</f>
        <v>0.46899232699999999</v>
      </c>
      <c r="H54" s="27"/>
      <c r="I54" s="27"/>
      <c r="J54" s="27"/>
      <c r="K54" s="32">
        <f>+'[3]2005'!F53</f>
        <v>8.35</v>
      </c>
      <c r="L54" s="32">
        <f>+'[3]2005'!G53</f>
        <v>464.99</v>
      </c>
      <c r="M54" s="32">
        <f>+'[3]2005'!H53</f>
        <v>69.430000000000007</v>
      </c>
      <c r="N54" s="32">
        <f>+'[3]2005'!I53</f>
        <v>14.79</v>
      </c>
      <c r="O54" s="31"/>
      <c r="P54" s="26">
        <f>+C54+F54*PCG!$C$4+G54*PCG!$C$5+H54+I54+J54</f>
        <v>4107.2066854459999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508.37128395150359</v>
      </c>
      <c r="D55" s="26">
        <f t="shared" ref="D55:N55" si="43">+D56+D57+D58</f>
        <v>508.37128395150359</v>
      </c>
      <c r="E55" s="26">
        <f t="shared" si="43"/>
        <v>0</v>
      </c>
      <c r="F55" s="26">
        <f t="shared" si="43"/>
        <v>0.20840539116604936</v>
      </c>
      <c r="G55" s="26">
        <f t="shared" si="43"/>
        <v>3.4395174699629635E-3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1.57</v>
      </c>
      <c r="L55" s="26">
        <f t="shared" si="43"/>
        <v>0.94</v>
      </c>
      <c r="M55" s="26">
        <f t="shared" si="43"/>
        <v>0.18</v>
      </c>
      <c r="N55" s="26">
        <f t="shared" si="43"/>
        <v>6.95</v>
      </c>
      <c r="O55" s="31"/>
      <c r="P55" s="26">
        <f t="shared" ref="P55" si="44">+P56+P57+P58</f>
        <v>514.60639493670374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+'[3]2005'!F55</f>
        <v>0</v>
      </c>
      <c r="L56" s="32">
        <f>+'[3]2005'!G55</f>
        <v>0</v>
      </c>
      <c r="M56" s="32">
        <f>+'[3]2005'!H55</f>
        <v>0</v>
      </c>
      <c r="N56" s="32">
        <f>+'[3]2005'!I55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28.902746951503545</v>
      </c>
      <c r="D57" s="34">
        <f>+'[3]2005'!C56</f>
        <v>28.902746951503545</v>
      </c>
      <c r="E57" s="34">
        <v>0</v>
      </c>
      <c r="F57" s="34">
        <f>+'[3]2005'!D56</f>
        <v>3.9416911660493919E-3</v>
      </c>
      <c r="G57" s="34">
        <f>+'[3]2005'!E56</f>
        <v>2.365014699629635E-4</v>
      </c>
      <c r="H57" s="27"/>
      <c r="I57" s="27"/>
      <c r="J57" s="27"/>
      <c r="K57" s="32">
        <f>+'[3]2005'!F56</f>
        <v>0</v>
      </c>
      <c r="L57" s="32">
        <f>+'[3]2005'!G56</f>
        <v>0</v>
      </c>
      <c r="M57" s="32">
        <f>+'[3]2005'!H56</f>
        <v>0</v>
      </c>
      <c r="N57" s="32">
        <f>+'[3]2005'!I56</f>
        <v>0</v>
      </c>
      <c r="O57" s="31"/>
      <c r="P57" s="26">
        <f>+C57+F57*PCG!$C$4+G57*PCG!$C$5+H57+I57+J57</f>
        <v>29.071766668703745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479.46853700000003</v>
      </c>
      <c r="D58" s="34">
        <f>+'[3]2005'!C57</f>
        <v>479.46853700000003</v>
      </c>
      <c r="E58" s="34">
        <v>0</v>
      </c>
      <c r="F58" s="34">
        <f>+'[3]2005'!D57</f>
        <v>0.20446369999999997</v>
      </c>
      <c r="G58" s="34">
        <f>+'[3]2005'!E57</f>
        <v>3.2030159999999999E-3</v>
      </c>
      <c r="H58" s="27"/>
      <c r="I58" s="27"/>
      <c r="J58" s="27"/>
      <c r="K58" s="32">
        <f>+'[3]2005'!F57</f>
        <v>1.57</v>
      </c>
      <c r="L58" s="32">
        <f>+'[3]2005'!G57</f>
        <v>0.94</v>
      </c>
      <c r="M58" s="32">
        <f>+'[3]2005'!H57</f>
        <v>0.18</v>
      </c>
      <c r="N58" s="32">
        <f>+'[3]2005'!I57</f>
        <v>6.95</v>
      </c>
      <c r="O58" s="31"/>
      <c r="P58" s="26">
        <f>+C58+F58*PCG!$C$4+G58*PCG!$C$5+H58+I58+J58</f>
        <v>485.53462826800001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+'[3]2005'!F59</f>
        <v>0</v>
      </c>
      <c r="L60" s="32">
        <f>+'[3]2005'!G59</f>
        <v>0</v>
      </c>
      <c r="M60" s="32">
        <f>+'[3]2005'!H59</f>
        <v>0</v>
      </c>
      <c r="N60" s="32">
        <f>+'[3]2005'!I59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+'[3]2005'!F61</f>
        <v>0</v>
      </c>
      <c r="L62" s="32">
        <f>+'[3]2005'!G61</f>
        <v>0</v>
      </c>
      <c r="M62" s="32">
        <f>+'[3]2005'!H61</f>
        <v>0</v>
      </c>
      <c r="N62" s="32">
        <f>+'[3]2005'!I61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+'[3]2005'!F62</f>
        <v>0</v>
      </c>
      <c r="L63" s="32">
        <f>+'[3]2005'!G62</f>
        <v>0</v>
      </c>
      <c r="M63" s="32">
        <f>+'[3]2005'!H62</f>
        <v>0</v>
      </c>
      <c r="N63" s="32">
        <f>+'[3]2005'!I62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+'[3]2005'!F63</f>
        <v>0</v>
      </c>
      <c r="L64" s="32">
        <f>+'[3]2005'!G63</f>
        <v>0</v>
      </c>
      <c r="M64" s="32">
        <f>+'[3]2005'!H63</f>
        <v>0</v>
      </c>
      <c r="N64" s="32">
        <f>+'[3]2005'!I63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1.6052799027458935</v>
      </c>
      <c r="D66" s="26">
        <f t="shared" ref="D66:N66" si="51">+D67+D79+D100</f>
        <v>1.6052799027458935</v>
      </c>
      <c r="E66" s="26">
        <f t="shared" si="51"/>
        <v>0</v>
      </c>
      <c r="F66" s="26">
        <f t="shared" si="51"/>
        <v>59.382767306998204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1.1000000000000001</v>
      </c>
      <c r="L66" s="26">
        <f t="shared" si="51"/>
        <v>2.9299999999999997</v>
      </c>
      <c r="M66" s="26">
        <f t="shared" si="51"/>
        <v>5.36</v>
      </c>
      <c r="N66" s="26">
        <f t="shared" si="51"/>
        <v>0</v>
      </c>
      <c r="O66" s="31"/>
      <c r="P66" s="26">
        <f t="shared" ref="P66" si="52">+P67+P79+P100</f>
        <v>1486.1744625777008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2.4138422990000001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0.45999999999999996</v>
      </c>
      <c r="N67" s="26">
        <f t="shared" si="55"/>
        <v>0</v>
      </c>
      <c r="O67" s="31"/>
      <c r="P67" s="26">
        <f t="shared" si="55"/>
        <v>60.346057475000002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2.4138422990000001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0.45999999999999996</v>
      </c>
      <c r="N68" s="26">
        <f t="shared" si="65"/>
        <v>0</v>
      </c>
      <c r="O68" s="31"/>
      <c r="P68" s="26">
        <f t="shared" ref="P68" si="66">+P69+P74</f>
        <v>60.346057475000002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1.8961991600000003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0.22</v>
      </c>
      <c r="N69" s="26">
        <f t="shared" si="67"/>
        <v>0</v>
      </c>
      <c r="O69" s="31"/>
      <c r="P69" s="26">
        <f t="shared" ref="P69" si="68">+P70+P71+P72+P73</f>
        <v>47.404979000000004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+'[3]2005'!C69</f>
        <v>0</v>
      </c>
      <c r="E70" s="32">
        <v>0</v>
      </c>
      <c r="F70" s="32">
        <f>+'[3]2005'!D69</f>
        <v>1.6649553600000002</v>
      </c>
      <c r="G70" s="27"/>
      <c r="H70" s="27"/>
      <c r="I70" s="27"/>
      <c r="J70" s="27"/>
      <c r="K70" s="27"/>
      <c r="L70" s="27"/>
      <c r="M70" s="32">
        <f>+'[3]2005'!H69</f>
        <v>0.11</v>
      </c>
      <c r="N70" s="27"/>
      <c r="O70" s="31"/>
      <c r="P70" s="26">
        <f>+C70+F70*PCG!$C$4+G70*PCG!$C$5+H70+I70+J70</f>
        <v>41.623884000000004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+'[3]2005'!C70</f>
        <v>0</v>
      </c>
      <c r="E71" s="32">
        <v>0</v>
      </c>
      <c r="F71" s="32">
        <f>+'[3]2005'!D70</f>
        <v>0.23124380000000003</v>
      </c>
      <c r="G71" s="27"/>
      <c r="H71" s="27"/>
      <c r="I71" s="27"/>
      <c r="J71" s="27"/>
      <c r="K71" s="27"/>
      <c r="L71" s="27"/>
      <c r="M71" s="32">
        <f>+'[3]2005'!H70</f>
        <v>0.11</v>
      </c>
      <c r="N71" s="27"/>
      <c r="O71" s="31"/>
      <c r="P71" s="26">
        <f>+C71+F71*PCG!$C$4+G71*PCG!$C$5+H71+I71+J71</f>
        <v>5.7810950000000005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+'[3]2005'!H71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+'[3]2005'!C72</f>
        <v>0</v>
      </c>
      <c r="E73" s="32">
        <v>0</v>
      </c>
      <c r="F73" s="32">
        <f>+'[3]2005'!D72</f>
        <v>0</v>
      </c>
      <c r="G73" s="27"/>
      <c r="H73" s="27"/>
      <c r="I73" s="27"/>
      <c r="J73" s="27"/>
      <c r="K73" s="27"/>
      <c r="L73" s="27"/>
      <c r="M73" s="32">
        <f>+'[3]2005'!H72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0.51764313899999992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0.24</v>
      </c>
      <c r="N74" s="26">
        <f t="shared" si="69"/>
        <v>0</v>
      </c>
      <c r="O74" s="31"/>
      <c r="P74" s="26">
        <f t="shared" ref="P74" si="70">+P75+P76</f>
        <v>12.941078474999998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+'[3]2005'!C74</f>
        <v>0</v>
      </c>
      <c r="E75" s="32">
        <v>0</v>
      </c>
      <c r="F75" s="32">
        <f>+'[3]2005'!D74</f>
        <v>0.47782443599999996</v>
      </c>
      <c r="G75" s="27"/>
      <c r="H75" s="27"/>
      <c r="I75" s="27"/>
      <c r="J75" s="27"/>
      <c r="K75" s="27"/>
      <c r="L75" s="27"/>
      <c r="M75" s="32">
        <f>+'[3]2005'!H74</f>
        <v>0.12</v>
      </c>
      <c r="N75" s="27"/>
      <c r="O75" s="31"/>
      <c r="P75" s="26">
        <f>+C75+F75*PCG!$C$4+G75*PCG!$C$5+H75+I75+J75</f>
        <v>11.945610899999998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+'[3]2005'!C75</f>
        <v>0</v>
      </c>
      <c r="E76" s="32">
        <v>0</v>
      </c>
      <c r="F76" s="32">
        <f>+'[3]2005'!D75</f>
        <v>3.9818703000000004E-2</v>
      </c>
      <c r="G76" s="27"/>
      <c r="H76" s="27"/>
      <c r="I76" s="27"/>
      <c r="J76" s="27"/>
      <c r="K76" s="27"/>
      <c r="L76" s="27"/>
      <c r="M76" s="32">
        <f>+'[3]2005'!H75</f>
        <v>0.12</v>
      </c>
      <c r="N76" s="27"/>
      <c r="O76" s="31"/>
      <c r="P76" s="26">
        <f>+C76+F76*PCG!$C$4+G76*PCG!$C$5+H76+I76+J76</f>
        <v>0.99546757500000005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+'[3]2005'!F76</f>
        <v>0</v>
      </c>
      <c r="L77" s="32">
        <f>+'[3]2005'!G76</f>
        <v>0</v>
      </c>
      <c r="M77" s="32">
        <f>+'[3]2005'!H76</f>
        <v>0</v>
      </c>
      <c r="N77" s="32">
        <f>+'[3]2005'!I76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+'[3]2005'!F77</f>
        <v>0</v>
      </c>
      <c r="L78" s="32">
        <f>+'[3]2005'!G77</f>
        <v>0</v>
      </c>
      <c r="M78" s="32">
        <f>+'[3]2005'!H77</f>
        <v>0</v>
      </c>
      <c r="N78" s="32">
        <f>+'[3]2005'!I77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1.6052799027458935</v>
      </c>
      <c r="D79" s="26">
        <f t="shared" ref="D79:N79" si="71">+D80+D90</f>
        <v>1.6052799027458935</v>
      </c>
      <c r="E79" s="26">
        <f t="shared" si="71"/>
        <v>0</v>
      </c>
      <c r="F79" s="26">
        <f t="shared" si="71"/>
        <v>56.968925007998202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1.1000000000000001</v>
      </c>
      <c r="L79" s="26">
        <f t="shared" si="71"/>
        <v>2.9299999999999997</v>
      </c>
      <c r="M79" s="26">
        <f t="shared" si="71"/>
        <v>4.9000000000000004</v>
      </c>
      <c r="N79" s="26">
        <f t="shared" si="71"/>
        <v>0</v>
      </c>
      <c r="O79" s="31"/>
      <c r="P79" s="26">
        <f t="shared" ref="P79" si="72">+P80+P90</f>
        <v>1425.8284051027008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0.39043806329029995</v>
      </c>
      <c r="D80" s="26">
        <f t="shared" ref="D80:N80" si="75">+D81+D82+D83</f>
        <v>0.39043806329029995</v>
      </c>
      <c r="E80" s="26">
        <f t="shared" si="75"/>
        <v>0</v>
      </c>
      <c r="F80" s="26">
        <f t="shared" si="75"/>
        <v>6.0940518295839992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1.1000000000000001</v>
      </c>
      <c r="L80" s="26">
        <f t="shared" si="75"/>
        <v>2.9299999999999997</v>
      </c>
      <c r="M80" s="26">
        <f t="shared" si="75"/>
        <v>4.9000000000000004</v>
      </c>
      <c r="N80" s="26">
        <f t="shared" si="75"/>
        <v>0</v>
      </c>
      <c r="O80" s="31"/>
      <c r="P80" s="26">
        <f t="shared" ref="P80" si="76">+P81+P82+P83</f>
        <v>152.74173380289022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4.0850000000000001E-4</v>
      </c>
      <c r="D81" s="32">
        <f>+'[3]2005'!C80</f>
        <v>4.0850000000000001E-4</v>
      </c>
      <c r="E81" s="32">
        <v>0</v>
      </c>
      <c r="F81" s="32">
        <f>+'[3]2005'!D80</f>
        <v>1.9664999999999999E-3</v>
      </c>
      <c r="G81" s="27"/>
      <c r="H81" s="27"/>
      <c r="I81" s="27"/>
      <c r="J81" s="27"/>
      <c r="K81" s="32">
        <f>+'[3]2005'!F80</f>
        <v>0</v>
      </c>
      <c r="L81" s="32">
        <f>+'[3]2005'!G80</f>
        <v>0.01</v>
      </c>
      <c r="M81" s="32">
        <f>+'[3]2005'!H80</f>
        <v>0</v>
      </c>
      <c r="N81" s="32">
        <f>+'[3]2005'!I80</f>
        <v>0</v>
      </c>
      <c r="O81" s="31"/>
      <c r="P81" s="26">
        <f>+C81+F81*PCG!$C$4+G81*PCG!$C$5+H81+I81+J81</f>
        <v>4.9570999999999997E-2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+'[3]2005'!F81</f>
        <v>0</v>
      </c>
      <c r="L82" s="32">
        <f>+'[3]2005'!G81</f>
        <v>0</v>
      </c>
      <c r="M82" s="32">
        <f>+'[3]2005'!H81</f>
        <v>0</v>
      </c>
      <c r="N82" s="32">
        <f>+'[3]2005'!I81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0.39002956329029997</v>
      </c>
      <c r="D83" s="26">
        <f t="shared" ref="D83:N83" si="77">+D84+D85+D86+D87+D88+D89</f>
        <v>0.39002956329029997</v>
      </c>
      <c r="E83" s="26">
        <f t="shared" si="77"/>
        <v>0</v>
      </c>
      <c r="F83" s="26">
        <f t="shared" si="77"/>
        <v>6.0920853295839992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1.1000000000000001</v>
      </c>
      <c r="L83" s="26">
        <f t="shared" si="77"/>
        <v>2.92</v>
      </c>
      <c r="M83" s="26">
        <f t="shared" si="77"/>
        <v>4.9000000000000004</v>
      </c>
      <c r="N83" s="26">
        <f t="shared" si="77"/>
        <v>0</v>
      </c>
      <c r="O83" s="31"/>
      <c r="P83" s="26">
        <f t="shared" ref="P83" si="78">+P84+P85+P86+P87+P88+P89</f>
        <v>152.69216280289024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+'[3]2005'!F83</f>
        <v>0</v>
      </c>
      <c r="L84" s="32">
        <f>+'[3]2005'!G83</f>
        <v>0</v>
      </c>
      <c r="M84" s="32">
        <f>+'[3]2005'!H83</f>
        <v>0</v>
      </c>
      <c r="N84" s="32">
        <f>+'[3]2005'!I83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0.38406459999999998</v>
      </c>
      <c r="D85" s="32">
        <f>+'[3]2005'!C84</f>
        <v>0.38406459999999998</v>
      </c>
      <c r="E85" s="32">
        <v>0</v>
      </c>
      <c r="F85" s="32">
        <f>+'[3]2005'!D84</f>
        <v>5.7609689999999993</v>
      </c>
      <c r="G85" s="32">
        <f>+'[3]2005'!E84</f>
        <v>0</v>
      </c>
      <c r="H85" s="27"/>
      <c r="I85" s="27"/>
      <c r="J85" s="27"/>
      <c r="K85" s="32">
        <f>+'[3]2005'!F84</f>
        <v>0</v>
      </c>
      <c r="L85" s="32">
        <f>+'[3]2005'!G84</f>
        <v>0</v>
      </c>
      <c r="M85" s="32">
        <f>+'[3]2005'!H84</f>
        <v>0.04</v>
      </c>
      <c r="N85" s="32">
        <f>+'[3]2005'!I84</f>
        <v>0</v>
      </c>
      <c r="O85" s="31"/>
      <c r="P85" s="26">
        <f>+C85+F85*PCG!$C$4+G85*PCG!$C$5+H85+I85+J85</f>
        <v>144.40828959999996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5.9649632902999995E-3</v>
      </c>
      <c r="D86" s="32">
        <f>+'[3]2005'!C85</f>
        <v>5.9649632902999995E-3</v>
      </c>
      <c r="E86" s="32">
        <v>0</v>
      </c>
      <c r="F86" s="32">
        <f>+'[3]2005'!D85</f>
        <v>6.5736330137999996E-2</v>
      </c>
      <c r="G86" s="32">
        <f>+'[3]2005'!E85</f>
        <v>0</v>
      </c>
      <c r="H86" s="27"/>
      <c r="I86" s="27"/>
      <c r="J86" s="27"/>
      <c r="K86" s="32">
        <f>+'[3]2005'!F85</f>
        <v>0</v>
      </c>
      <c r="L86" s="32">
        <f>+'[3]2005'!G85</f>
        <v>0</v>
      </c>
      <c r="M86" s="32">
        <f>+'[3]2005'!H85</f>
        <v>2.4300000000000002</v>
      </c>
      <c r="N86" s="32">
        <f>+'[3]2005'!I85</f>
        <v>0</v>
      </c>
      <c r="O86" s="31"/>
      <c r="P86" s="26">
        <f>+C86+F86*PCG!$C$4+G86*PCG!$C$5+H86+I86+J86</f>
        <v>1.6493732167402999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+'[3]2005'!C86</f>
        <v>0</v>
      </c>
      <c r="E87" s="32">
        <v>0</v>
      </c>
      <c r="F87" s="32">
        <f>+'[3]2005'!D86</f>
        <v>0.26537999944599999</v>
      </c>
      <c r="G87" s="27"/>
      <c r="H87" s="27"/>
      <c r="I87" s="27"/>
      <c r="J87" s="27"/>
      <c r="K87" s="32">
        <f>+'[3]2005'!F86</f>
        <v>1.1000000000000001</v>
      </c>
      <c r="L87" s="32">
        <f>+'[3]2005'!G86</f>
        <v>2.92</v>
      </c>
      <c r="M87" s="32">
        <f>+'[3]2005'!H86</f>
        <v>2.4300000000000002</v>
      </c>
      <c r="N87" s="32">
        <f>+'[3]2005'!I86</f>
        <v>0</v>
      </c>
      <c r="O87" s="31"/>
      <c r="P87" s="26">
        <f>+C87+F87*PCG!$C$4+G87*PCG!$C$5+H87+I87+J87</f>
        <v>6.6344999861499998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+'[3]2005'!H87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1.2148418394555935</v>
      </c>
      <c r="D90" s="26">
        <f t="shared" ref="D90:N90" si="79">+D91+D92+D93</f>
        <v>1.2148418394555935</v>
      </c>
      <c r="E90" s="26">
        <f t="shared" si="79"/>
        <v>0</v>
      </c>
      <c r="F90" s="26">
        <f t="shared" si="79"/>
        <v>50.874873178414205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0</v>
      </c>
      <c r="L90" s="26">
        <f t="shared" si="79"/>
        <v>0</v>
      </c>
      <c r="M90" s="26">
        <f t="shared" si="79"/>
        <v>0</v>
      </c>
      <c r="N90" s="26">
        <f t="shared" si="79"/>
        <v>0</v>
      </c>
      <c r="O90" s="31"/>
      <c r="P90" s="26">
        <f t="shared" ref="P90" si="80">+P91+P92+P93</f>
        <v>1273.0866712998106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1.1928747999999999E-2</v>
      </c>
      <c r="D91" s="32">
        <f>+'[3]2005'!C90</f>
        <v>1.1928747999999999E-2</v>
      </c>
      <c r="E91" s="32">
        <v>0</v>
      </c>
      <c r="F91" s="32">
        <f>+'[3]2005'!D90</f>
        <v>0.41750617999999995</v>
      </c>
      <c r="G91" s="27"/>
      <c r="H91" s="27"/>
      <c r="I91" s="27"/>
      <c r="J91" s="27"/>
      <c r="K91" s="32">
        <f>+'[3]2005'!F90</f>
        <v>0</v>
      </c>
      <c r="L91" s="32">
        <f>+'[3]2005'!G90</f>
        <v>0</v>
      </c>
      <c r="M91" s="32">
        <f>+'[3]2005'!H90</f>
        <v>0</v>
      </c>
      <c r="N91" s="32">
        <f>+'[3]2005'!I90</f>
        <v>0</v>
      </c>
      <c r="O91" s="31"/>
      <c r="P91" s="26">
        <f>+C91+F91*PCG!$C$4+G91*PCG!$C$5+H91+I91+J91</f>
        <v>10.449583248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+'[3]2005'!F91</f>
        <v>0</v>
      </c>
      <c r="L92" s="32">
        <f>+'[3]2005'!G91</f>
        <v>0</v>
      </c>
      <c r="M92" s="32">
        <f>+'[3]2005'!H91</f>
        <v>0</v>
      </c>
      <c r="N92" s="32">
        <f>+'[3]2005'!I91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1.2029130914555934</v>
      </c>
      <c r="D93" s="26">
        <f t="shared" ref="D93:N93" si="81">+D94+D95+D96+D97+D98+D99</f>
        <v>1.2029130914555934</v>
      </c>
      <c r="E93" s="26">
        <f t="shared" si="81"/>
        <v>0</v>
      </c>
      <c r="F93" s="26">
        <f t="shared" si="81"/>
        <v>50.457366998414209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</v>
      </c>
      <c r="N93" s="26">
        <f t="shared" si="81"/>
        <v>0</v>
      </c>
      <c r="O93" s="31"/>
      <c r="P93" s="26">
        <f t="shared" ref="P93" si="82">+P94+P95+P96+P97+P98+P99</f>
        <v>1262.6370880518107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+'[3]2005'!F93</f>
        <v>0</v>
      </c>
      <c r="L94" s="32">
        <f>+'[3]2005'!G93</f>
        <v>0</v>
      </c>
      <c r="M94" s="32">
        <f>+'[3]2005'!H93</f>
        <v>0</v>
      </c>
      <c r="N94" s="32">
        <f>+'[3]2005'!I93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0.22251722400000001</v>
      </c>
      <c r="D95" s="32">
        <f>+'[3]2005'!C94</f>
        <v>0.22251722400000001</v>
      </c>
      <c r="E95" s="32">
        <v>0</v>
      </c>
      <c r="F95" s="32">
        <f>+'[3]2005'!D94</f>
        <v>27.96376248</v>
      </c>
      <c r="G95" s="27"/>
      <c r="H95" s="27"/>
      <c r="I95" s="27"/>
      <c r="J95" s="27"/>
      <c r="K95" s="32">
        <f>+'[3]2005'!F94</f>
        <v>0</v>
      </c>
      <c r="L95" s="32">
        <f>+'[3]2005'!G94</f>
        <v>0</v>
      </c>
      <c r="M95" s="32">
        <f>+'[3]2005'!H94</f>
        <v>0</v>
      </c>
      <c r="N95" s="32">
        <f>+'[3]2005'!I94</f>
        <v>0</v>
      </c>
      <c r="O95" s="31"/>
      <c r="P95" s="26">
        <f>+C95+F95*PCG!$C$4+G95*PCG!$C$5+H95+I95+J95</f>
        <v>699.31657922399995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0.16767502436387779</v>
      </c>
      <c r="D96" s="32">
        <f>+'[3]2005'!C95</f>
        <v>0.16767502436387779</v>
      </c>
      <c r="E96" s="32">
        <v>0</v>
      </c>
      <c r="F96" s="32">
        <f>+'[3]2005'!D95</f>
        <v>2.0959378045484724</v>
      </c>
      <c r="G96" s="27"/>
      <c r="H96" s="27"/>
      <c r="I96" s="27"/>
      <c r="J96" s="27"/>
      <c r="K96" s="32">
        <f>+'[3]2005'!F95</f>
        <v>0</v>
      </c>
      <c r="L96" s="32">
        <f>+'[3]2005'!G95</f>
        <v>0</v>
      </c>
      <c r="M96" s="32">
        <f>+'[3]2005'!H95</f>
        <v>0</v>
      </c>
      <c r="N96" s="32">
        <f>+'[3]2005'!I95</f>
        <v>0</v>
      </c>
      <c r="O96" s="31"/>
      <c r="P96" s="26">
        <f>+C96+F96*PCG!$C$4+G96*PCG!$C$5+H96+I96+J96</f>
        <v>52.566120138075689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1.20726017541992E-2</v>
      </c>
      <c r="D97" s="32">
        <f>+'[3]2005'!C96</f>
        <v>1.20726017541992E-2</v>
      </c>
      <c r="E97" s="32">
        <v>0</v>
      </c>
      <c r="F97" s="32">
        <f>+'[3]2005'!D96</f>
        <v>5.3069145211167319</v>
      </c>
      <c r="G97" s="27"/>
      <c r="H97" s="27"/>
      <c r="I97" s="27"/>
      <c r="J97" s="27"/>
      <c r="K97" s="32">
        <f>+'[3]2005'!F96</f>
        <v>0</v>
      </c>
      <c r="L97" s="32">
        <f>+'[3]2005'!G96</f>
        <v>0</v>
      </c>
      <c r="M97" s="32">
        <f>+'[3]2005'!H96</f>
        <v>0</v>
      </c>
      <c r="N97" s="32">
        <f>+'[3]2005'!I96</f>
        <v>0</v>
      </c>
      <c r="O97" s="31"/>
      <c r="P97" s="26">
        <f>+C97+F97*PCG!$C$4+G97*PCG!$C$5+H97+I97+J97</f>
        <v>132.68493562967251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0.80064824133751644</v>
      </c>
      <c r="D98" s="32">
        <f>+'[3]2005'!C97</f>
        <v>0.80064824133751644</v>
      </c>
      <c r="E98" s="32">
        <v>0</v>
      </c>
      <c r="F98" s="32">
        <f>+'[3]2005'!D97</f>
        <v>15.090752192749001</v>
      </c>
      <c r="G98" s="27"/>
      <c r="H98" s="27"/>
      <c r="I98" s="27"/>
      <c r="J98" s="27"/>
      <c r="K98" s="32">
        <f>+'[3]2005'!F97</f>
        <v>0</v>
      </c>
      <c r="L98" s="32">
        <f>+'[3]2005'!G97</f>
        <v>0</v>
      </c>
      <c r="M98" s="32">
        <f>+'[3]2005'!H97</f>
        <v>0</v>
      </c>
      <c r="N98" s="32">
        <f>+'[3]2005'!I97</f>
        <v>0</v>
      </c>
      <c r="O98" s="31"/>
      <c r="P98" s="26">
        <f>+C98+F98*PCG!$C$4+G98*PCG!$C$5+H98+I98+J98</f>
        <v>378.06945306006253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+'[3]2005'!F98</f>
        <v>0</v>
      </c>
      <c r="L99" s="32">
        <f>+'[3]2005'!G98</f>
        <v>0</v>
      </c>
      <c r="M99" s="32">
        <f>+'[3]2005'!H98</f>
        <v>0</v>
      </c>
      <c r="N99" s="32">
        <f>+'[3]2005'!I98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+'[3]2005'!F99</f>
        <v>0</v>
      </c>
      <c r="L100" s="32">
        <f>+'[3]2005'!G99</f>
        <v>0</v>
      </c>
      <c r="M100" s="32">
        <f>+'[3]2005'!H99</f>
        <v>0</v>
      </c>
      <c r="N100" s="32">
        <f>+'[3]2005'!I99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+'[3]2005'!C102</f>
        <v>0</v>
      </c>
      <c r="E103" s="32">
        <v>0</v>
      </c>
      <c r="F103" s="27"/>
      <c r="G103" s="27"/>
      <c r="H103" s="27"/>
      <c r="I103" s="27"/>
      <c r="J103" s="27"/>
      <c r="K103" s="32">
        <f>+'[3]2005'!F102</f>
        <v>0</v>
      </c>
      <c r="L103" s="32">
        <f>+'[3]2005'!G102</f>
        <v>0</v>
      </c>
      <c r="M103" s="32">
        <f>+'[3]2005'!H102</f>
        <v>0</v>
      </c>
      <c r="N103" s="32">
        <f>+'[3]2005'!I102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+'[3]2005'!C103</f>
        <v>0</v>
      </c>
      <c r="E104" s="32">
        <v>0</v>
      </c>
      <c r="F104" s="27"/>
      <c r="G104" s="27"/>
      <c r="H104" s="27"/>
      <c r="I104" s="27"/>
      <c r="J104" s="27"/>
      <c r="K104" s="32">
        <f>+'[3]2005'!F103</f>
        <v>0</v>
      </c>
      <c r="L104" s="32">
        <f>+'[3]2005'!G103</f>
        <v>0</v>
      </c>
      <c r="M104" s="32">
        <f>+'[3]2005'!H103</f>
        <v>0</v>
      </c>
      <c r="N104" s="32">
        <f>+'[3]2005'!I103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+'[3]2005'!C104</f>
        <v>0</v>
      </c>
      <c r="E105" s="32">
        <v>0</v>
      </c>
      <c r="F105" s="27"/>
      <c r="G105" s="27"/>
      <c r="H105" s="27"/>
      <c r="I105" s="27"/>
      <c r="J105" s="27"/>
      <c r="K105" s="32">
        <f>+'[3]2005'!F104</f>
        <v>0</v>
      </c>
      <c r="L105" s="32">
        <f>+'[3]2005'!G104</f>
        <v>0</v>
      </c>
      <c r="M105" s="32">
        <f>+'[3]2005'!H104</f>
        <v>0</v>
      </c>
      <c r="N105" s="32">
        <f>+'[3]2005'!I104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+'[3]2005'!C106</f>
        <v>0</v>
      </c>
      <c r="E107" s="32">
        <v>0</v>
      </c>
      <c r="F107" s="27"/>
      <c r="G107" s="27"/>
      <c r="H107" s="27"/>
      <c r="I107" s="27"/>
      <c r="J107" s="27"/>
      <c r="K107" s="32">
        <f>+'[3]2005'!F106</f>
        <v>0</v>
      </c>
      <c r="L107" s="32">
        <f>+'[3]2005'!G106</f>
        <v>0</v>
      </c>
      <c r="M107" s="32">
        <f>+'[3]2005'!H106</f>
        <v>0</v>
      </c>
      <c r="N107" s="32">
        <f>+'[3]2005'!I106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+'[3]2005'!C107</f>
        <v>0</v>
      </c>
      <c r="E108" s="32">
        <v>0</v>
      </c>
      <c r="F108" s="27"/>
      <c r="G108" s="27"/>
      <c r="H108" s="27"/>
      <c r="I108" s="27"/>
      <c r="J108" s="27"/>
      <c r="K108" s="32">
        <f>+'[3]2005'!F107</f>
        <v>0</v>
      </c>
      <c r="L108" s="32">
        <f>+'[3]2005'!G107</f>
        <v>0</v>
      </c>
      <c r="M108" s="32">
        <f>+'[3]2005'!H107</f>
        <v>0</v>
      </c>
      <c r="N108" s="32">
        <f>+'[3]2005'!I107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+'[3]2005'!C108</f>
        <v>0</v>
      </c>
      <c r="E109" s="32">
        <v>0</v>
      </c>
      <c r="F109" s="27"/>
      <c r="G109" s="27"/>
      <c r="H109" s="27"/>
      <c r="I109" s="27"/>
      <c r="J109" s="27"/>
      <c r="K109" s="32">
        <f>+'[3]2005'!F108</f>
        <v>0</v>
      </c>
      <c r="L109" s="32">
        <f>+'[3]2005'!G108</f>
        <v>0</v>
      </c>
      <c r="M109" s="32">
        <f>+'[3]2005'!H108</f>
        <v>0</v>
      </c>
      <c r="N109" s="32">
        <f>+'[3]2005'!I108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4523.5552269999998</v>
      </c>
      <c r="D112" s="26">
        <f>+D113+D114</f>
        <v>4523.5552269999998</v>
      </c>
      <c r="E112" s="26">
        <f t="shared" ref="E112:N112" si="95">+E113+E114</f>
        <v>0</v>
      </c>
      <c r="F112" s="26">
        <f t="shared" si="95"/>
        <v>0.31712768000000002</v>
      </c>
      <c r="G112" s="26">
        <f t="shared" si="95"/>
        <v>0.11937961999999999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8.5218132763709082</v>
      </c>
      <c r="L112" s="26">
        <f t="shared" si="95"/>
        <v>87.404338373310182</v>
      </c>
      <c r="M112" s="26">
        <f t="shared" si="95"/>
        <v>3.1407253105483632</v>
      </c>
      <c r="N112" s="26">
        <f t="shared" si="95"/>
        <v>118.31</v>
      </c>
      <c r="O112" s="31"/>
      <c r="P112" s="26">
        <f>+P113+P114</f>
        <v>4567.05854576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1107.7108900000001</v>
      </c>
      <c r="D113" s="32">
        <f>+'[3]2005'!C115</f>
        <v>1107.7108900000001</v>
      </c>
      <c r="E113" s="32">
        <v>0</v>
      </c>
      <c r="F113" s="32">
        <f>+'[3]2005'!D115</f>
        <v>7.7462299999999998E-3</v>
      </c>
      <c r="G113" s="32">
        <f>+'[3]2005'!E115</f>
        <v>3.0984919999999999E-2</v>
      </c>
      <c r="H113" s="27"/>
      <c r="I113" s="27"/>
      <c r="J113" s="27"/>
      <c r="K113" s="12">
        <f>'[3]2005'!F115</f>
        <v>0.70181327637090851</v>
      </c>
      <c r="L113" s="12">
        <f>'[3]2005'!G115</f>
        <v>3.6143383733101793</v>
      </c>
      <c r="M113" s="12">
        <f>'[3]2005'!H115</f>
        <v>0.28072531054836342</v>
      </c>
      <c r="N113" s="12">
        <f>'[3]2005'!I115</f>
        <v>5.03</v>
      </c>
      <c r="O113" s="31"/>
      <c r="P113" s="26">
        <f>+C113+F113*PCG!$C$4+G113*PCG!$C$5+H113+I113+J113</f>
        <v>1117.1380519100001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3415.844337</v>
      </c>
      <c r="D114" s="32">
        <f>+'[3]2005'!C116</f>
        <v>3415.844337</v>
      </c>
      <c r="E114" s="32">
        <v>0</v>
      </c>
      <c r="F114" s="32">
        <f>+'[3]2005'!D116</f>
        <v>0.30938145</v>
      </c>
      <c r="G114" s="32">
        <f>+'[3]2005'!E116</f>
        <v>8.8394699999999993E-2</v>
      </c>
      <c r="H114" s="27"/>
      <c r="I114" s="27"/>
      <c r="J114" s="27"/>
      <c r="K114" s="12">
        <f>'[3]2005'!F116</f>
        <v>7.82</v>
      </c>
      <c r="L114" s="12">
        <f>'[3]2005'!G116</f>
        <v>83.79</v>
      </c>
      <c r="M114" s="12">
        <f>'[3]2005'!H116</f>
        <v>2.86</v>
      </c>
      <c r="N114" s="12">
        <f>'[3]2005'!I116</f>
        <v>113.28</v>
      </c>
      <c r="O114" s="31"/>
      <c r="P114" s="26">
        <f>+C114+F114*PCG!$C$4+G114*PCG!$C$5+H114+I114+J114</f>
        <v>3449.9204938500002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20486.317600000002</v>
      </c>
      <c r="D116" s="32">
        <f>+'[3]2005'!$C$119</f>
        <v>20486.317600000002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20486.317600000002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54779.296360870758</v>
      </c>
      <c r="D127" s="26">
        <f>+D128+D134+D138</f>
        <v>54779.296360870758</v>
      </c>
      <c r="E127" s="26">
        <f t="shared" ref="E127:N127" si="98">+E128+E134+E138</f>
        <v>0</v>
      </c>
      <c r="F127" s="26">
        <f t="shared" si="98"/>
        <v>101.46441817761269</v>
      </c>
      <c r="G127" s="26">
        <f t="shared" si="98"/>
        <v>2.1690723561426197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179.32987920511894</v>
      </c>
      <c r="L127" s="26">
        <f t="shared" si="98"/>
        <v>767.68585403608404</v>
      </c>
      <c r="M127" s="26">
        <f t="shared" si="98"/>
        <v>187.04987920511897</v>
      </c>
      <c r="N127" s="26">
        <f t="shared" si="98"/>
        <v>427.57543465224171</v>
      </c>
      <c r="O127" s="31"/>
      <c r="P127" s="26">
        <f t="shared" ref="P127" si="99">+P128+P134+P138</f>
        <v>57962.290377441575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54777.691080968012</v>
      </c>
      <c r="D128" s="26">
        <f>+D129+D130+D131+D132+D133</f>
        <v>54777.691080968012</v>
      </c>
      <c r="E128" s="26">
        <f t="shared" ref="E128:N128" si="102">+E129+E130+E131+E132+E133</f>
        <v>0</v>
      </c>
      <c r="F128" s="26">
        <f t="shared" si="102"/>
        <v>42.081650870614482</v>
      </c>
      <c r="G128" s="26">
        <f t="shared" si="102"/>
        <v>2.1690723561426197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178.22987920511895</v>
      </c>
      <c r="L128" s="26">
        <f t="shared" si="102"/>
        <v>764.75585403608409</v>
      </c>
      <c r="M128" s="26">
        <f t="shared" si="102"/>
        <v>181.68987920511896</v>
      </c>
      <c r="N128" s="26">
        <f t="shared" si="102"/>
        <v>427.57543465224171</v>
      </c>
      <c r="O128" s="31"/>
      <c r="P128" s="26">
        <f t="shared" ref="P128" si="103">+P129+P130+P131+P132+P133</f>
        <v>56476.115914863876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18897.471936999998</v>
      </c>
      <c r="D129" s="39">
        <f>+D7</f>
        <v>18897.471936999998</v>
      </c>
      <c r="E129" s="39">
        <f t="shared" ref="E129:G129" si="107">+E7</f>
        <v>0</v>
      </c>
      <c r="F129" s="39">
        <f t="shared" si="107"/>
        <v>0.31060144000000006</v>
      </c>
      <c r="G129" s="39">
        <f t="shared" si="107"/>
        <v>0.16767781800000001</v>
      </c>
      <c r="H129" s="27"/>
      <c r="I129" s="27"/>
      <c r="J129" s="27"/>
      <c r="K129" s="39">
        <f t="shared" ref="K129:N129" si="108">+K7</f>
        <v>40.879999999999995</v>
      </c>
      <c r="L129" s="39">
        <f t="shared" si="108"/>
        <v>19.100000000000001</v>
      </c>
      <c r="M129" s="39">
        <f t="shared" si="108"/>
        <v>0.47</v>
      </c>
      <c r="N129" s="39">
        <f t="shared" si="108"/>
        <v>92.37</v>
      </c>
      <c r="O129" s="31"/>
      <c r="P129" s="26">
        <f>+C129+F129*PCG!$C$4+G129*PCG!$C$5+H129+I129+J129</f>
        <v>18955.204962764001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12795.925326968001</v>
      </c>
      <c r="D130" s="39">
        <f>+D16</f>
        <v>12795.925326968001</v>
      </c>
      <c r="E130" s="39">
        <f t="shared" ref="E130:G130" si="109">+E16</f>
        <v>0</v>
      </c>
      <c r="F130" s="39">
        <f t="shared" si="109"/>
        <v>2.58876054</v>
      </c>
      <c r="G130" s="39">
        <f t="shared" si="109"/>
        <v>0.36441419200000003</v>
      </c>
      <c r="H130" s="27"/>
      <c r="I130" s="27"/>
      <c r="J130" s="27"/>
      <c r="K130" s="39">
        <f t="shared" ref="K130:N130" si="110">+K16</f>
        <v>52.910000000000004</v>
      </c>
      <c r="L130" s="39">
        <f t="shared" si="110"/>
        <v>70.789999999999992</v>
      </c>
      <c r="M130" s="39">
        <f t="shared" si="110"/>
        <v>25.490000000000002</v>
      </c>
      <c r="N130" s="39">
        <f t="shared" si="110"/>
        <v>107.63</v>
      </c>
      <c r="O130" s="31"/>
      <c r="P130" s="26">
        <f>+C130+F130*PCG!$C$4+G130*PCG!$C$5+H130+I130+J130</f>
        <v>12969.239769684002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18643.757475048504</v>
      </c>
      <c r="D131" s="39">
        <f>+D30</f>
        <v>18643.757475048504</v>
      </c>
      <c r="E131" s="39">
        <f t="shared" ref="E131:G131" si="111">+E30</f>
        <v>0</v>
      </c>
      <c r="F131" s="39">
        <f t="shared" si="111"/>
        <v>3.9289340994484441</v>
      </c>
      <c r="G131" s="39">
        <f t="shared" si="111"/>
        <v>1.1609578146726565</v>
      </c>
      <c r="H131" s="27"/>
      <c r="I131" s="27"/>
      <c r="J131" s="27"/>
      <c r="K131" s="39">
        <f t="shared" ref="K131:N131" si="112">+K30</f>
        <v>71.419879205118946</v>
      </c>
      <c r="L131" s="39">
        <f t="shared" si="112"/>
        <v>207.84585403608409</v>
      </c>
      <c r="M131" s="39">
        <f t="shared" si="112"/>
        <v>85.839879205118947</v>
      </c>
      <c r="N131" s="39">
        <f t="shared" si="112"/>
        <v>201.17543465224176</v>
      </c>
      <c r="O131" s="31"/>
      <c r="P131" s="26">
        <f>+C131+F131*PCG!$C$4+G131*PCG!$C$5+H131+I131+J131</f>
        <v>19087.946256307165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4440.5363419515043</v>
      </c>
      <c r="D132" s="39">
        <f>+D52</f>
        <v>4440.5363419515043</v>
      </c>
      <c r="E132" s="39">
        <f t="shared" ref="E132:G132" si="113">+E52</f>
        <v>0</v>
      </c>
      <c r="F132" s="39">
        <f t="shared" si="113"/>
        <v>35.253354791166039</v>
      </c>
      <c r="G132" s="39">
        <f t="shared" si="113"/>
        <v>0.47602253146996293</v>
      </c>
      <c r="H132" s="27"/>
      <c r="I132" s="27"/>
      <c r="J132" s="27"/>
      <c r="K132" s="39">
        <f t="shared" ref="K132:N132" si="114">+K52</f>
        <v>13.02</v>
      </c>
      <c r="L132" s="39">
        <f t="shared" si="114"/>
        <v>467.02</v>
      </c>
      <c r="M132" s="39">
        <f t="shared" si="114"/>
        <v>69.890000000000015</v>
      </c>
      <c r="N132" s="39">
        <f t="shared" si="114"/>
        <v>26.4</v>
      </c>
      <c r="O132" s="31"/>
      <c r="P132" s="26">
        <f>+C132+F132*PCG!$C$4+G132*PCG!$C$5+H132+I132+J132</f>
        <v>5463.7249261087036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1.6052799027458935</v>
      </c>
      <c r="D134" s="26">
        <f>+D135+D136+D137</f>
        <v>1.6052799027458935</v>
      </c>
      <c r="E134" s="26">
        <f t="shared" ref="E134:N134" si="117">+E135+E136+E137</f>
        <v>0</v>
      </c>
      <c r="F134" s="26">
        <f t="shared" si="117"/>
        <v>59.382767306998204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1.1000000000000001</v>
      </c>
      <c r="L134" s="26">
        <f t="shared" si="117"/>
        <v>2.9299999999999997</v>
      </c>
      <c r="M134" s="26">
        <f t="shared" si="117"/>
        <v>5.36</v>
      </c>
      <c r="N134" s="26">
        <f t="shared" si="117"/>
        <v>0</v>
      </c>
      <c r="O134" s="31"/>
      <c r="P134" s="26">
        <f t="shared" ref="P134" si="118">+P135+P136+P137</f>
        <v>1486.174462577701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2.4138422990000001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0.45999999999999996</v>
      </c>
      <c r="N135" s="39">
        <f t="shared" si="122"/>
        <v>0</v>
      </c>
      <c r="O135" s="31"/>
      <c r="P135" s="26">
        <f>+C135+F135*PCG!$C$4+G135*PCG!$C$5+H135+I135+J135</f>
        <v>60.346057475000002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1.6052799027458935</v>
      </c>
      <c r="D136" s="39">
        <f>+D79</f>
        <v>1.6052799027458935</v>
      </c>
      <c r="E136" s="39">
        <f t="shared" ref="E136:G136" si="123">+E79</f>
        <v>0</v>
      </c>
      <c r="F136" s="39">
        <f t="shared" si="123"/>
        <v>56.968925007998202</v>
      </c>
      <c r="G136" s="39">
        <f t="shared" si="123"/>
        <v>0</v>
      </c>
      <c r="H136" s="27"/>
      <c r="I136" s="27"/>
      <c r="J136" s="27"/>
      <c r="K136" s="39">
        <f t="shared" ref="K136:N136" si="124">+K79</f>
        <v>1.1000000000000001</v>
      </c>
      <c r="L136" s="39">
        <f t="shared" si="124"/>
        <v>2.9299999999999997</v>
      </c>
      <c r="M136" s="39">
        <f t="shared" si="124"/>
        <v>4.9000000000000004</v>
      </c>
      <c r="N136" s="39">
        <f t="shared" si="124"/>
        <v>0</v>
      </c>
      <c r="O136" s="31"/>
      <c r="P136" s="26">
        <f>+C136+F136*PCG!$C$4+G136*PCG!$C$5+H136+I136+J136</f>
        <v>1425.828405102701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4523.5552269999998</v>
      </c>
      <c r="D144" s="26">
        <f>+D145+D146</f>
        <v>4523.5552269999998</v>
      </c>
      <c r="E144" s="26"/>
      <c r="F144" s="26">
        <f t="shared" ref="F144:N144" si="135">+F145+F146</f>
        <v>0.31712768000000002</v>
      </c>
      <c r="G144" s="26">
        <f t="shared" si="135"/>
        <v>0.11937961999999999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8.5218132763709082</v>
      </c>
      <c r="L144" s="26">
        <f t="shared" si="135"/>
        <v>87.404338373310182</v>
      </c>
      <c r="M144" s="26">
        <f t="shared" si="135"/>
        <v>3.1407253105483632</v>
      </c>
      <c r="N144" s="26">
        <f t="shared" si="135"/>
        <v>118.31</v>
      </c>
      <c r="O144" s="31"/>
      <c r="P144" s="26">
        <f t="shared" ref="P144" si="136">+P145+P146</f>
        <v>4567.05854576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1107.7108900000001</v>
      </c>
      <c r="D145" s="39">
        <f>+D113</f>
        <v>1107.7108900000001</v>
      </c>
      <c r="E145" s="39">
        <f t="shared" ref="E145:G145" si="139">+E113</f>
        <v>0</v>
      </c>
      <c r="F145" s="39">
        <f t="shared" si="139"/>
        <v>7.7462299999999998E-3</v>
      </c>
      <c r="G145" s="39">
        <f t="shared" si="139"/>
        <v>3.0984919999999999E-2</v>
      </c>
      <c r="H145" s="27"/>
      <c r="I145" s="27"/>
      <c r="J145" s="27"/>
      <c r="K145" s="39">
        <f t="shared" ref="K145:N145" si="140">+K113</f>
        <v>0.70181327637090851</v>
      </c>
      <c r="L145" s="39">
        <f t="shared" si="140"/>
        <v>3.6143383733101793</v>
      </c>
      <c r="M145" s="39">
        <f t="shared" si="140"/>
        <v>0.28072531054836342</v>
      </c>
      <c r="N145" s="39">
        <f t="shared" si="140"/>
        <v>5.03</v>
      </c>
      <c r="O145" s="31"/>
      <c r="P145" s="26">
        <f>+C145+F145*PCG!$C$4+G145*PCG!$C$5+H145+I145+J145</f>
        <v>1117.1380519100001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3415.844337</v>
      </c>
      <c r="D146" s="39">
        <f t="shared" ref="D146:G147" si="141">+D114</f>
        <v>3415.844337</v>
      </c>
      <c r="E146" s="39">
        <f t="shared" si="141"/>
        <v>0</v>
      </c>
      <c r="F146" s="39">
        <f t="shared" si="141"/>
        <v>0.30938145</v>
      </c>
      <c r="G146" s="39">
        <f t="shared" si="141"/>
        <v>8.8394699999999993E-2</v>
      </c>
      <c r="H146" s="27"/>
      <c r="I146" s="27"/>
      <c r="J146" s="27"/>
      <c r="K146" s="39">
        <f t="shared" ref="K146:N146" si="142">+K114</f>
        <v>7.82</v>
      </c>
      <c r="L146" s="39">
        <f t="shared" si="142"/>
        <v>83.79</v>
      </c>
      <c r="M146" s="39">
        <f t="shared" si="142"/>
        <v>2.86</v>
      </c>
      <c r="N146" s="39">
        <f t="shared" si="142"/>
        <v>113.28</v>
      </c>
      <c r="O146" s="31"/>
      <c r="P146" s="26">
        <f>+C146+F146*PCG!$C$4+G146*PCG!$C$5+H146+I146+J146</f>
        <v>3449.9204938500002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20486.317600000002</v>
      </c>
      <c r="D148" s="26">
        <f>+D116</f>
        <v>20486.317600000002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20486.317600000002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54779.296360870758</v>
      </c>
      <c r="D159" s="26">
        <f>+D160+D161+D162</f>
        <v>54779.296360870758</v>
      </c>
      <c r="E159" s="26">
        <f t="shared" ref="E159:N159" si="144">+E160+E161+E162</f>
        <v>0</v>
      </c>
      <c r="F159" s="26">
        <f t="shared" si="144"/>
        <v>101.46441817761269</v>
      </c>
      <c r="G159" s="26">
        <f t="shared" si="144"/>
        <v>2.1690723561426197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179.32987920511894</v>
      </c>
      <c r="L159" s="26">
        <f t="shared" si="144"/>
        <v>767.68585403608404</v>
      </c>
      <c r="M159" s="26">
        <f t="shared" si="144"/>
        <v>187.04987920511897</v>
      </c>
      <c r="N159" s="26">
        <f t="shared" si="144"/>
        <v>427.57543465224171</v>
      </c>
      <c r="O159" s="31"/>
      <c r="P159" s="26">
        <f t="shared" ref="P159" si="145">+P160+P161+P162</f>
        <v>57962.290377441568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54777.691080968012</v>
      </c>
      <c r="D160" s="26">
        <f>+D6</f>
        <v>54777.691080968012</v>
      </c>
      <c r="E160" s="26">
        <f t="shared" ref="E160:G160" si="148">+E6</f>
        <v>0</v>
      </c>
      <c r="F160" s="26">
        <f t="shared" si="148"/>
        <v>42.081650870614482</v>
      </c>
      <c r="G160" s="26">
        <f t="shared" si="148"/>
        <v>2.1690723561426197</v>
      </c>
      <c r="H160" s="27"/>
      <c r="I160" s="27"/>
      <c r="J160" s="27"/>
      <c r="K160" s="26">
        <f t="shared" ref="K160:N160" si="149">+K6</f>
        <v>178.22987920511895</v>
      </c>
      <c r="L160" s="26">
        <f t="shared" si="149"/>
        <v>764.75585403608409</v>
      </c>
      <c r="M160" s="26">
        <f t="shared" si="149"/>
        <v>181.68987920511896</v>
      </c>
      <c r="N160" s="26">
        <f t="shared" si="149"/>
        <v>427.57543465224171</v>
      </c>
      <c r="O160" s="31"/>
      <c r="P160" s="26">
        <f>+C160+F160*PCG!$C$4+G160*PCG!$C$5+H160+I160+J160</f>
        <v>56476.115914863869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1.6052799027458935</v>
      </c>
      <c r="D161" s="26">
        <f>+D66</f>
        <v>1.6052799027458935</v>
      </c>
      <c r="E161" s="26">
        <f t="shared" ref="E161:G161" si="150">+E66</f>
        <v>0</v>
      </c>
      <c r="F161" s="26">
        <f t="shared" si="150"/>
        <v>59.382767306998204</v>
      </c>
      <c r="G161" s="26">
        <f t="shared" si="150"/>
        <v>0</v>
      </c>
      <c r="H161" s="27"/>
      <c r="I161" s="27"/>
      <c r="J161" s="27"/>
      <c r="K161" s="26">
        <f t="shared" ref="K161:N161" si="151">+K66</f>
        <v>1.1000000000000001</v>
      </c>
      <c r="L161" s="26">
        <f t="shared" si="151"/>
        <v>2.9299999999999997</v>
      </c>
      <c r="M161" s="26">
        <f t="shared" si="151"/>
        <v>5.36</v>
      </c>
      <c r="N161" s="26">
        <f t="shared" si="151"/>
        <v>0</v>
      </c>
      <c r="O161" s="31"/>
      <c r="P161" s="26">
        <f>+C161+F161*PCG!$C$4+G161*PCG!$C$5+H161+I161+J161</f>
        <v>1486.174462577701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4523.5552269999998</v>
      </c>
      <c r="D165" s="26">
        <f>+D166+D167</f>
        <v>4523.5552269999998</v>
      </c>
      <c r="E165" s="26">
        <f t="shared" ref="E165:N165" si="154">+E166+E167</f>
        <v>0</v>
      </c>
      <c r="F165" s="26">
        <f t="shared" si="154"/>
        <v>0.31712768000000002</v>
      </c>
      <c r="G165" s="26">
        <f t="shared" si="154"/>
        <v>0.11937961999999999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4567.05854576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1107.7108900000001</v>
      </c>
      <c r="D166" s="39">
        <f>+D113</f>
        <v>1107.7108900000001</v>
      </c>
      <c r="E166" s="39">
        <f t="shared" ref="E166:G166" si="158">+E113</f>
        <v>0</v>
      </c>
      <c r="F166" s="39">
        <f t="shared" si="158"/>
        <v>7.7462299999999998E-3</v>
      </c>
      <c r="G166" s="39">
        <f t="shared" si="158"/>
        <v>3.0984919999999999E-2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1117.1380519100001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3415.844337</v>
      </c>
      <c r="D167" s="39">
        <f t="shared" ref="D167:G168" si="159">+D114</f>
        <v>3415.844337</v>
      </c>
      <c r="E167" s="39">
        <f t="shared" si="159"/>
        <v>0</v>
      </c>
      <c r="F167" s="39">
        <f t="shared" si="159"/>
        <v>0.30938145</v>
      </c>
      <c r="G167" s="39">
        <f t="shared" si="159"/>
        <v>8.8394699999999993E-2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3449.9204938500002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20486.317600000002</v>
      </c>
      <c r="D169" s="26">
        <f>+D148</f>
        <v>20486.317600000002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20486.317600000002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35" priority="2" operator="lessThan">
      <formula>0</formula>
    </cfRule>
  </conditionalFormatting>
  <conditionalFormatting sqref="P2">
    <cfRule type="cellIs" dxfId="34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200-000000000000}"/>
  </dataValidation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55691.695804714029</v>
      </c>
      <c r="D4" s="26">
        <f t="shared" ref="D4:N4" si="1">+D6+D66+D101</f>
        <v>55691.695804714029</v>
      </c>
      <c r="E4" s="26">
        <f t="shared" si="1"/>
        <v>0</v>
      </c>
      <c r="F4" s="26">
        <f t="shared" si="1"/>
        <v>98.020237387080343</v>
      </c>
      <c r="G4" s="26">
        <f t="shared" si="1"/>
        <v>2.2347100930083461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188.4569941938436</v>
      </c>
      <c r="L4" s="26">
        <f t="shared" si="1"/>
        <v>799.79596320652195</v>
      </c>
      <c r="M4" s="26">
        <f t="shared" si="1"/>
        <v>199.54044232712837</v>
      </c>
      <c r="N4" s="26">
        <f t="shared" si="1"/>
        <v>445.83000000000004</v>
      </c>
      <c r="O4" s="31"/>
      <c r="P4" s="26">
        <f t="shared" ref="P4" si="2">+P6+P66+P101</f>
        <v>58808.145347107537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55449.836395433333</v>
      </c>
      <c r="D5" s="32">
        <f>+'[19]Table 1.5 - Reference Approach'!$S$76</f>
        <v>55449.836395433333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55449.836395433333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55690.219883532001</v>
      </c>
      <c r="D6" s="26">
        <f t="shared" ref="D6:N6" si="5">+D7+D16+D30+D52+D59</f>
        <v>55690.219883532001</v>
      </c>
      <c r="E6" s="26">
        <f t="shared" si="5"/>
        <v>0</v>
      </c>
      <c r="F6" s="26">
        <f t="shared" si="5"/>
        <v>42.277192851112432</v>
      </c>
      <c r="G6" s="26">
        <f t="shared" si="5"/>
        <v>2.2347100930083461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185.12699419384359</v>
      </c>
      <c r="L6" s="26">
        <f t="shared" si="5"/>
        <v>770.37596320652199</v>
      </c>
      <c r="M6" s="26">
        <f t="shared" si="5"/>
        <v>193.63044232712838</v>
      </c>
      <c r="N6" s="26">
        <f t="shared" si="5"/>
        <v>445.83000000000004</v>
      </c>
      <c r="O6" s="31"/>
      <c r="P6" s="26">
        <f t="shared" ref="P6" si="6">+P7+P16+P30+P52+P59</f>
        <v>57413.093312526311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19722.466816</v>
      </c>
      <c r="D7" s="26">
        <f t="shared" ref="D7:N7" si="9">+D8+D12+D13</f>
        <v>19722.466816</v>
      </c>
      <c r="E7" s="26">
        <f t="shared" si="9"/>
        <v>0</v>
      </c>
      <c r="F7" s="26">
        <f t="shared" si="9"/>
        <v>0.30160411999999998</v>
      </c>
      <c r="G7" s="26">
        <f t="shared" si="9"/>
        <v>0.19973943499999999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46.160000000000004</v>
      </c>
      <c r="L7" s="26">
        <f t="shared" si="9"/>
        <v>21.779999999999998</v>
      </c>
      <c r="M7" s="26">
        <f t="shared" si="9"/>
        <v>0.44</v>
      </c>
      <c r="N7" s="26">
        <f t="shared" si="9"/>
        <v>90.68</v>
      </c>
      <c r="O7" s="31"/>
      <c r="P7" s="26">
        <f t="shared" ref="P7" si="10">+P8+P12+P13</f>
        <v>19789.529270629999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16265.018260000001</v>
      </c>
      <c r="D8" s="26">
        <f t="shared" ref="D8:G8" si="11">+D9+D10+D11</f>
        <v>16265.018260000001</v>
      </c>
      <c r="E8" s="26">
        <f t="shared" si="11"/>
        <v>0</v>
      </c>
      <c r="F8" s="26">
        <f t="shared" si="11"/>
        <v>0.23526715000000001</v>
      </c>
      <c r="G8" s="26">
        <f t="shared" si="11"/>
        <v>0.19013171300000001</v>
      </c>
      <c r="H8" s="26"/>
      <c r="I8" s="26"/>
      <c r="J8" s="26"/>
      <c r="K8" s="26">
        <f t="shared" ref="K8:N8" si="12">+K9+K10+K11</f>
        <v>44.03</v>
      </c>
      <c r="L8" s="26">
        <f t="shared" si="12"/>
        <v>20.88</v>
      </c>
      <c r="M8" s="26">
        <f t="shared" si="12"/>
        <v>0.36</v>
      </c>
      <c r="N8" s="26">
        <f t="shared" si="12"/>
        <v>61.39</v>
      </c>
      <c r="O8" s="31"/>
      <c r="P8" s="26">
        <f t="shared" ref="P8" si="13">+P9+P10+P11</f>
        <v>16327.559189224001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16265.018260000001</v>
      </c>
      <c r="D9" s="32">
        <f>+'[3]2006'!C8</f>
        <v>16265.018260000001</v>
      </c>
      <c r="E9" s="32">
        <v>0</v>
      </c>
      <c r="F9" s="32">
        <f>+'[3]2006'!D8</f>
        <v>0.23526715000000001</v>
      </c>
      <c r="G9" s="32">
        <f>+'[3]2006'!E8</f>
        <v>0.19013171300000001</v>
      </c>
      <c r="H9" s="27"/>
      <c r="I9" s="27"/>
      <c r="J9" s="27"/>
      <c r="K9" s="32">
        <f>+'[3]2006'!F8</f>
        <v>44.03</v>
      </c>
      <c r="L9" s="32">
        <f>+'[3]2006'!G8</f>
        <v>20.88</v>
      </c>
      <c r="M9" s="32">
        <f>+'[3]2006'!H8</f>
        <v>0.36</v>
      </c>
      <c r="N9" s="32">
        <f>+'[3]2006'!I8</f>
        <v>61.39</v>
      </c>
      <c r="O9" s="31"/>
      <c r="P9" s="26">
        <f>+C9+F9*PCG!$C$4+G9*PCG!$C$5+H9+I9+J9</f>
        <v>16327.559189224001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+'[3]2006'!F9</f>
        <v>0</v>
      </c>
      <c r="L10" s="32">
        <f>+'[3]2006'!G9</f>
        <v>0</v>
      </c>
      <c r="M10" s="32">
        <f>+'[3]2006'!H9</f>
        <v>0</v>
      </c>
      <c r="N10" s="32">
        <f>+'[3]2006'!I9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+'[3]2006'!F10</f>
        <v>0</v>
      </c>
      <c r="L11" s="32">
        <f>+'[3]2006'!G10</f>
        <v>0</v>
      </c>
      <c r="M11" s="32">
        <f>+'[3]2006'!H10</f>
        <v>0</v>
      </c>
      <c r="N11" s="32">
        <f>+'[3]2006'!I10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2433.4210069999999</v>
      </c>
      <c r="D12" s="32">
        <f>+'[3]2006'!C11</f>
        <v>2433.4210069999999</v>
      </c>
      <c r="E12" s="32">
        <v>0</v>
      </c>
      <c r="F12" s="32">
        <f>+'[3]2006'!D11</f>
        <v>5.7552260000000001E-2</v>
      </c>
      <c r="G12" s="32">
        <f>+'[3]2006'!E11</f>
        <v>8.3402600000000004E-3</v>
      </c>
      <c r="H12" s="27"/>
      <c r="I12" s="27"/>
      <c r="J12" s="27"/>
      <c r="K12" s="32">
        <f>+'[3]2006'!F11</f>
        <v>2.13</v>
      </c>
      <c r="L12" s="32">
        <f>+'[3]2006'!G11</f>
        <v>0.9</v>
      </c>
      <c r="M12" s="32">
        <f>+'[3]2006'!H11</f>
        <v>0.08</v>
      </c>
      <c r="N12" s="32">
        <f>+'[3]2006'!I11</f>
        <v>26.34</v>
      </c>
      <c r="O12" s="31"/>
      <c r="P12" s="26">
        <f>+C12+F12*PCG!$C$4+G12*PCG!$C$5+H12+I12+J12</f>
        <v>2437.3452109799996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1024.0275489999999</v>
      </c>
      <c r="D13" s="26">
        <f t="shared" ref="D13:N13" si="14">+D14+D15</f>
        <v>1024.0275489999999</v>
      </c>
      <c r="E13" s="26">
        <f t="shared" si="14"/>
        <v>0</v>
      </c>
      <c r="F13" s="26">
        <f t="shared" si="14"/>
        <v>8.7847099999999994E-3</v>
      </c>
      <c r="G13" s="26">
        <f t="shared" si="14"/>
        <v>1.2674619999999998E-3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2.95</v>
      </c>
      <c r="O13" s="31"/>
      <c r="P13" s="26">
        <f t="shared" ref="P13" si="15">+P14+P15</f>
        <v>1024.6248704259999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1022.716233</v>
      </c>
      <c r="D14" s="32">
        <f>+'[3]2006'!C13</f>
        <v>1022.716233</v>
      </c>
      <c r="E14" s="32">
        <v>0</v>
      </c>
      <c r="F14" s="32">
        <f>+'[3]2006'!D13</f>
        <v>8.7394899999999991E-3</v>
      </c>
      <c r="G14" s="32">
        <f>+'[3]2006'!E13</f>
        <v>1.2552459999999998E-3</v>
      </c>
      <c r="H14" s="27"/>
      <c r="I14" s="27"/>
      <c r="J14" s="27"/>
      <c r="K14" s="32">
        <f>+'[3]2006'!F13</f>
        <v>0</v>
      </c>
      <c r="L14" s="32">
        <f>+'[3]2006'!G13</f>
        <v>0</v>
      </c>
      <c r="M14" s="32">
        <f>+'[3]2006'!H13</f>
        <v>0</v>
      </c>
      <c r="N14" s="32">
        <f>+'[3]2006'!I13</f>
        <v>2.93</v>
      </c>
      <c r="O14" s="31"/>
      <c r="P14" s="26">
        <f>+C14+F14*PCG!$C$4+G14*PCG!$C$5+H14+I14+J14</f>
        <v>1023.308783558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1.3113159999999999</v>
      </c>
      <c r="D15" s="32">
        <f>+'[3]2006'!C14</f>
        <v>1.3113159999999999</v>
      </c>
      <c r="E15" s="32">
        <v>0</v>
      </c>
      <c r="F15" s="32">
        <f>+'[3]2006'!D14</f>
        <v>4.5219999999999997E-5</v>
      </c>
      <c r="G15" s="32">
        <f>+'[3]2006'!E14</f>
        <v>1.2216000000000001E-5</v>
      </c>
      <c r="H15" s="27"/>
      <c r="I15" s="27"/>
      <c r="J15" s="27"/>
      <c r="K15" s="32">
        <f>+'[3]2006'!F14</f>
        <v>0</v>
      </c>
      <c r="L15" s="32">
        <f>+'[3]2006'!G14</f>
        <v>0</v>
      </c>
      <c r="M15" s="32">
        <f>+'[3]2006'!H14</f>
        <v>0</v>
      </c>
      <c r="N15" s="32">
        <f>+'[3]2006'!I14</f>
        <v>0.02</v>
      </c>
      <c r="O15" s="31"/>
      <c r="P15" s="26">
        <f>+C15+F15*PCG!$C$4+G15*PCG!$C$5+H15+I15+J15</f>
        <v>1.3160868679999997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13357.228745532</v>
      </c>
      <c r="D16" s="26">
        <f t="shared" ref="D16:N16" si="16">+D17+D18+D19+D20+D21+D22+D23+D24+D25+D26+D27+D28+D29</f>
        <v>13357.228745532</v>
      </c>
      <c r="E16" s="26">
        <f t="shared" si="16"/>
        <v>0</v>
      </c>
      <c r="F16" s="26">
        <f t="shared" si="16"/>
        <v>2.7740187600000001</v>
      </c>
      <c r="G16" s="26">
        <f t="shared" si="16"/>
        <v>0.39325597900000003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60.480000000000004</v>
      </c>
      <c r="L16" s="26">
        <f t="shared" si="16"/>
        <v>74.28</v>
      </c>
      <c r="M16" s="26">
        <f t="shared" si="16"/>
        <v>27</v>
      </c>
      <c r="N16" s="26">
        <f t="shared" si="16"/>
        <v>78.820000000000007</v>
      </c>
      <c r="O16" s="31"/>
      <c r="P16" s="26">
        <f t="shared" ref="P16" si="17">+P17+P18+P19+P20+P21+P22+P23+P24+P25+P26+P27+P28+P29</f>
        <v>13543.769496274002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1478.7582090000003</v>
      </c>
      <c r="D17" s="32">
        <f>+'[3]2006'!C16</f>
        <v>1478.7582090000003</v>
      </c>
      <c r="E17" s="32">
        <v>0</v>
      </c>
      <c r="F17" s="32">
        <f>+'[3]2006'!D16</f>
        <v>9.9767419999999996E-2</v>
      </c>
      <c r="G17" s="32">
        <f>+'[3]2006'!E16</f>
        <v>1.4848036000000002E-2</v>
      </c>
      <c r="H17" s="27"/>
      <c r="I17" s="27"/>
      <c r="J17" s="27"/>
      <c r="K17" s="32">
        <f>+'[3]2006'!F16</f>
        <v>3.47</v>
      </c>
      <c r="L17" s="32">
        <f>+'[3]2006'!G16</f>
        <v>8.8800000000000008</v>
      </c>
      <c r="M17" s="32">
        <f>+'[3]2006'!H16</f>
        <v>0.92</v>
      </c>
      <c r="N17" s="32">
        <f>+'[3]2006'!I16</f>
        <v>5.97</v>
      </c>
      <c r="O17" s="31"/>
      <c r="P17" s="26">
        <f>+C17+F17*PCG!$C$4+G17*PCG!$C$5+H17+I17+J17</f>
        <v>1485.6771092280003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+'[3]2006'!F17</f>
        <v>0</v>
      </c>
      <c r="L18" s="32">
        <f>+'[3]2006'!G17</f>
        <v>0</v>
      </c>
      <c r="M18" s="32">
        <f>+'[3]2006'!H17</f>
        <v>0</v>
      </c>
      <c r="N18" s="32">
        <f>+'[3]2006'!I17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586.13062000000002</v>
      </c>
      <c r="D19" s="34">
        <f>+'[3]2006'!C18</f>
        <v>586.13062000000002</v>
      </c>
      <c r="E19" s="34">
        <v>0</v>
      </c>
      <c r="F19" s="34">
        <f>+'[3]2006'!D18</f>
        <v>1.0638429999999999E-2</v>
      </c>
      <c r="G19" s="34">
        <f>+'[3]2006'!E18</f>
        <v>1.0983339999999999E-3</v>
      </c>
      <c r="H19" s="27"/>
      <c r="I19" s="27"/>
      <c r="J19" s="27"/>
      <c r="K19" s="32">
        <f>+'[3]2006'!F18</f>
        <v>0.8</v>
      </c>
      <c r="L19" s="32">
        <f>+'[3]2006'!G18</f>
        <v>0.3</v>
      </c>
      <c r="M19" s="32">
        <f>+'[3]2006'!H18</f>
        <v>0.24</v>
      </c>
      <c r="N19" s="32">
        <f>+'[3]2006'!I18</f>
        <v>3.09</v>
      </c>
      <c r="O19" s="31"/>
      <c r="P19" s="26">
        <f>+C19+F19*PCG!$C$4+G19*PCG!$C$5+H19+I19+J19</f>
        <v>586.72388428199997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900.06916699999999</v>
      </c>
      <c r="D20" s="34">
        <f>+'[3]2006'!C19</f>
        <v>900.06916699999999</v>
      </c>
      <c r="E20" s="34">
        <v>0</v>
      </c>
      <c r="F20" s="34">
        <f>+'[3]2006'!D19</f>
        <v>1.7154137600000001</v>
      </c>
      <c r="G20" s="34">
        <f>+'[3]2006'!E19</f>
        <v>0.230014354</v>
      </c>
      <c r="H20" s="27"/>
      <c r="I20" s="27"/>
      <c r="J20" s="27"/>
      <c r="K20" s="32">
        <f>+'[3]2006'!F19</f>
        <v>6.25</v>
      </c>
      <c r="L20" s="32">
        <f>+'[3]2006'!G19</f>
        <v>32.43</v>
      </c>
      <c r="M20" s="32">
        <f>+'[3]2006'!H19</f>
        <v>17.03</v>
      </c>
      <c r="N20" s="32">
        <f>+'[3]2006'!I19</f>
        <v>20.8</v>
      </c>
      <c r="O20" s="31"/>
      <c r="P20" s="26">
        <f>+C20+F20*PCG!$C$4+G20*PCG!$C$5+H20+I20+J20</f>
        <v>1011.498788492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359.36337900000001</v>
      </c>
      <c r="D21" s="34">
        <f>+'[3]2006'!C20</f>
        <v>359.36337900000001</v>
      </c>
      <c r="E21" s="34">
        <v>0</v>
      </c>
      <c r="F21" s="34">
        <f>+'[3]2006'!D20</f>
        <v>3.5750500000000004E-2</v>
      </c>
      <c r="G21" s="34">
        <f>+'[3]2006'!E20</f>
        <v>5.4193100000000001E-3</v>
      </c>
      <c r="H21" s="27"/>
      <c r="I21" s="27"/>
      <c r="J21" s="27"/>
      <c r="K21" s="32">
        <f>+'[3]2006'!F20</f>
        <v>0.63</v>
      </c>
      <c r="L21" s="32">
        <f>+'[3]2006'!G20</f>
        <v>3.23</v>
      </c>
      <c r="M21" s="32">
        <f>+'[3]2006'!H20</f>
        <v>0.31</v>
      </c>
      <c r="N21" s="32">
        <f>+'[3]2006'!I20</f>
        <v>2</v>
      </c>
      <c r="O21" s="31"/>
      <c r="P21" s="26">
        <f>+C21+F21*PCG!$C$4+G21*PCG!$C$5+H21+I21+J21</f>
        <v>361.87209587999996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863.90744500000005</v>
      </c>
      <c r="D22" s="34">
        <f>+'[3]2006'!C21</f>
        <v>863.90744500000005</v>
      </c>
      <c r="E22" s="34">
        <v>0</v>
      </c>
      <c r="F22" s="34">
        <f>+'[3]2006'!D21</f>
        <v>8.0269529999999992E-2</v>
      </c>
      <c r="G22" s="34">
        <f>+'[3]2006'!E21</f>
        <v>1.2233513000000003E-2</v>
      </c>
      <c r="H22" s="27"/>
      <c r="I22" s="27"/>
      <c r="J22" s="27"/>
      <c r="K22" s="32">
        <f>+'[3]2006'!F21</f>
        <v>1.55</v>
      </c>
      <c r="L22" s="32">
        <f>+'[3]2006'!G21</f>
        <v>7.08</v>
      </c>
      <c r="M22" s="32">
        <f>+'[3]2006'!H21</f>
        <v>0.69</v>
      </c>
      <c r="N22" s="32">
        <f>+'[3]2006'!I21</f>
        <v>5.56</v>
      </c>
      <c r="O22" s="31"/>
      <c r="P22" s="26">
        <f>+C22+F22*PCG!$C$4+G22*PCG!$C$5+H22+I22+J22</f>
        <v>869.55977012400001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+'[3]2006'!F22</f>
        <v>0</v>
      </c>
      <c r="L23" s="32">
        <f>+'[3]2006'!G22</f>
        <v>0</v>
      </c>
      <c r="M23" s="32">
        <f>+'[3]2006'!H22</f>
        <v>0</v>
      </c>
      <c r="N23" s="32">
        <f>+'[3]2006'!I22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+'[3]2006'!F23</f>
        <v>0</v>
      </c>
      <c r="L24" s="32">
        <f>+'[3]2006'!G23</f>
        <v>0</v>
      </c>
      <c r="M24" s="32">
        <f>+'[3]2006'!H23</f>
        <v>0</v>
      </c>
      <c r="N24" s="32">
        <f>+'[3]2006'!I23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4820.5277480000004</v>
      </c>
      <c r="D25" s="34">
        <f>+'[3]2006'!C24</f>
        <v>4820.5277480000004</v>
      </c>
      <c r="E25" s="34">
        <v>0</v>
      </c>
      <c r="F25" s="34">
        <f>+'[3]2006'!D24</f>
        <v>0.21272374999999999</v>
      </c>
      <c r="G25" s="34">
        <f>+'[3]2006'!E24</f>
        <v>3.9691458999999991E-2</v>
      </c>
      <c r="H25" s="27"/>
      <c r="I25" s="27"/>
      <c r="J25" s="27"/>
      <c r="K25" s="32">
        <f>+'[3]2006'!F24</f>
        <v>25.23</v>
      </c>
      <c r="L25" s="32">
        <f>+'[3]2006'!G24</f>
        <v>7.5</v>
      </c>
      <c r="M25" s="32">
        <f>+'[3]2006'!H24</f>
        <v>1.7</v>
      </c>
      <c r="N25" s="32">
        <f>+'[3]2006'!I24</f>
        <v>39.64</v>
      </c>
      <c r="O25" s="31"/>
      <c r="P25" s="26">
        <f>+C25+F25*PCG!$C$4+G25*PCG!$C$5+H25+I25+J25</f>
        <v>4837.673896532001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+'[3]2006'!F25</f>
        <v>0</v>
      </c>
      <c r="L26" s="32">
        <f>+'[3]2006'!G25</f>
        <v>0</v>
      </c>
      <c r="M26" s="32">
        <f>+'[3]2006'!H25</f>
        <v>0</v>
      </c>
      <c r="N26" s="32">
        <f>+'[3]2006'!I25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+'[3]2006'!F26</f>
        <v>0</v>
      </c>
      <c r="L27" s="32">
        <f>+'[3]2006'!G26</f>
        <v>0</v>
      </c>
      <c r="M27" s="32">
        <f>+'[3]2006'!H26</f>
        <v>0</v>
      </c>
      <c r="N27" s="32">
        <f>+'[3]2006'!I26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+'[3]2006'!F27</f>
        <v>0</v>
      </c>
      <c r="L28" s="32">
        <f>+'[3]2006'!G27</f>
        <v>0</v>
      </c>
      <c r="M28" s="32">
        <f>+'[3]2006'!H27</f>
        <v>0</v>
      </c>
      <c r="N28" s="32">
        <f>+'[3]2006'!I27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4348.4721775320004</v>
      </c>
      <c r="D29" s="32">
        <f>+'[3]2006'!C28</f>
        <v>4348.4721775320004</v>
      </c>
      <c r="E29" s="32">
        <v>0</v>
      </c>
      <c r="F29" s="32">
        <f>+'[3]2006'!D28</f>
        <v>0.61945536999999995</v>
      </c>
      <c r="G29" s="32">
        <f>+'[3]2006'!E28</f>
        <v>8.995097299999999E-2</v>
      </c>
      <c r="H29" s="27"/>
      <c r="I29" s="27"/>
      <c r="J29" s="27"/>
      <c r="K29" s="32">
        <f>+'[3]2006'!F28</f>
        <v>22.55</v>
      </c>
      <c r="L29" s="32">
        <f>+'[3]2006'!G28</f>
        <v>14.86</v>
      </c>
      <c r="M29" s="32">
        <f>+'[3]2006'!H28</f>
        <v>6.11</v>
      </c>
      <c r="N29" s="32">
        <f>+'[3]2006'!I28</f>
        <v>1.76</v>
      </c>
      <c r="O29" s="31"/>
      <c r="P29" s="26">
        <f>+C29+F29*PCG!$C$4+G29*PCG!$C$5+H29+I29+J29</f>
        <v>4390.7639517360003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18254.634829465926</v>
      </c>
      <c r="D30" s="26">
        <f t="shared" ref="D30:N30" si="20">+D31+D34+D45+D46+D49</f>
        <v>18254.634829465926</v>
      </c>
      <c r="E30" s="26">
        <f t="shared" si="20"/>
        <v>0</v>
      </c>
      <c r="F30" s="26">
        <f t="shared" si="20"/>
        <v>3.8260525524573699</v>
      </c>
      <c r="G30" s="26">
        <f t="shared" si="20"/>
        <v>1.1641389868890422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65.996994193843577</v>
      </c>
      <c r="L30" s="26">
        <f t="shared" si="20"/>
        <v>205.31596320652196</v>
      </c>
      <c r="M30" s="26">
        <f t="shared" si="20"/>
        <v>96.000442327128368</v>
      </c>
      <c r="N30" s="26">
        <f t="shared" si="20"/>
        <v>251.17000000000002</v>
      </c>
      <c r="O30" s="31"/>
      <c r="P30" s="26">
        <f t="shared" ref="P30" si="21">+P31+P34+P45+P46+P49</f>
        <v>18697.1995613703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879.33371599999998</v>
      </c>
      <c r="D31" s="26">
        <f t="shared" ref="D31:N31" si="24">+D33</f>
        <v>879.33371599999998</v>
      </c>
      <c r="E31" s="26">
        <f t="shared" si="24"/>
        <v>0</v>
      </c>
      <c r="F31" s="26">
        <f t="shared" si="24"/>
        <v>6.1512400000000005E-3</v>
      </c>
      <c r="G31" s="26">
        <f t="shared" si="24"/>
        <v>2.4604960000000002E-2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2.83</v>
      </c>
      <c r="L31" s="26">
        <f t="shared" si="24"/>
        <v>5.58</v>
      </c>
      <c r="M31" s="26">
        <f t="shared" si="24"/>
        <v>0.3</v>
      </c>
      <c r="N31" s="26">
        <f t="shared" si="24"/>
        <v>3.96</v>
      </c>
      <c r="O31" s="31"/>
      <c r="P31" s="26">
        <f t="shared" ref="P31" si="25">+P33</f>
        <v>886.81977508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879.33371599999998</v>
      </c>
      <c r="D33" s="32">
        <f>+'[3]2006'!C32</f>
        <v>879.33371599999998</v>
      </c>
      <c r="E33" s="32">
        <v>0</v>
      </c>
      <c r="F33" s="32">
        <f>+'[3]2006'!D32</f>
        <v>6.1512400000000005E-3</v>
      </c>
      <c r="G33" s="32">
        <f>+'[3]2006'!E32</f>
        <v>2.4604960000000002E-2</v>
      </c>
      <c r="H33" s="27"/>
      <c r="I33" s="27"/>
      <c r="J33" s="27"/>
      <c r="K33" s="32">
        <f>+'[3]2006'!F32</f>
        <v>2.83</v>
      </c>
      <c r="L33" s="32">
        <f>+'[3]2006'!G32</f>
        <v>5.58</v>
      </c>
      <c r="M33" s="32">
        <f>+'[3]2006'!H32</f>
        <v>0.3</v>
      </c>
      <c r="N33" s="32">
        <f>+'[3]2006'!I32</f>
        <v>3.96</v>
      </c>
      <c r="O33" s="31"/>
      <c r="P33" s="26">
        <f>+C33+F33*PCG!$C$4+G33*PCG!$C$5+H33+I33+J33</f>
        <v>886.81977508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15257.616287899038</v>
      </c>
      <c r="D34" s="26">
        <f t="shared" ref="D34:G34" si="26">+D35+D38+D41+D42+D43+D44</f>
        <v>15257.616287899038</v>
      </c>
      <c r="E34" s="26">
        <f t="shared" si="26"/>
        <v>0</v>
      </c>
      <c r="F34" s="26">
        <f t="shared" si="26"/>
        <v>2.9014949314153746</v>
      </c>
      <c r="G34" s="26">
        <f t="shared" si="26"/>
        <v>1.0330712237395814</v>
      </c>
      <c r="H34" s="26"/>
      <c r="I34" s="26"/>
      <c r="J34" s="26"/>
      <c r="K34" s="26">
        <f t="shared" ref="K34:N34" si="27">+K35+K38+K41+K42+K43+K44</f>
        <v>25.116994193843578</v>
      </c>
      <c r="L34" s="26">
        <f t="shared" si="27"/>
        <v>193.28596320652196</v>
      </c>
      <c r="M34" s="26">
        <f t="shared" si="27"/>
        <v>93.450442327128371</v>
      </c>
      <c r="N34" s="26">
        <f t="shared" si="27"/>
        <v>64.94</v>
      </c>
      <c r="O34" s="31"/>
      <c r="P34" s="26">
        <f t="shared" ref="P34" si="28">+P35+P38+P41+P42+P43+P44</f>
        <v>15638.008885858819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4100.0213481006322</v>
      </c>
      <c r="D35" s="26">
        <f t="shared" ref="D35:G35" si="29">+D36+D37</f>
        <v>4100.0213481006322</v>
      </c>
      <c r="E35" s="26">
        <f t="shared" si="29"/>
        <v>0</v>
      </c>
      <c r="F35" s="26">
        <f t="shared" si="29"/>
        <v>1.3664952906945997</v>
      </c>
      <c r="G35" s="26">
        <f t="shared" si="29"/>
        <v>0.37611184519462915</v>
      </c>
      <c r="H35" s="26"/>
      <c r="I35" s="26"/>
      <c r="J35" s="26"/>
      <c r="K35" s="26">
        <f t="shared" ref="K35:N35" si="30">+K36+K37</f>
        <v>21.596994193843578</v>
      </c>
      <c r="L35" s="26">
        <f t="shared" si="30"/>
        <v>179.25596320652195</v>
      </c>
      <c r="M35" s="26">
        <f t="shared" si="30"/>
        <v>32.03044232712837</v>
      </c>
      <c r="N35" s="26">
        <f t="shared" si="30"/>
        <v>40.67</v>
      </c>
      <c r="O35" s="31"/>
      <c r="P35" s="26">
        <f t="shared" ref="P35" si="31">+P36+P37</f>
        <v>4246.2650602359972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2846.3320351717493</v>
      </c>
      <c r="D36" s="32">
        <f>+'[3]2006'!C35</f>
        <v>2846.3320351717493</v>
      </c>
      <c r="E36" s="32">
        <v>0</v>
      </c>
      <c r="F36" s="32">
        <f>+'[3]2006'!D35</f>
        <v>0.96162983325717599</v>
      </c>
      <c r="G36" s="32">
        <f>+'[3]2006'!E35</f>
        <v>0.31529315210324921</v>
      </c>
      <c r="H36" s="27"/>
      <c r="I36" s="27"/>
      <c r="J36" s="27"/>
      <c r="K36" s="32">
        <f>+'[3]2006'!F35</f>
        <v>21.596994193843578</v>
      </c>
      <c r="L36" s="32">
        <f>+'[3]2006'!G35</f>
        <v>179.25596320652195</v>
      </c>
      <c r="M36" s="32">
        <f>+'[3]2006'!H35</f>
        <v>32.03044232712837</v>
      </c>
      <c r="N36" s="32">
        <f>+'[3]2006'!I35</f>
        <v>40.67</v>
      </c>
      <c r="O36" s="31"/>
      <c r="P36" s="26">
        <f>+C36+F36*PCG!$C$4+G36*PCG!$C$5+H36+I36+J36</f>
        <v>2964.330140329947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1253.6893129288828</v>
      </c>
      <c r="D37" s="32">
        <f>+'[3]2006'!C36</f>
        <v>1253.6893129288828</v>
      </c>
      <c r="E37" s="32">
        <v>0</v>
      </c>
      <c r="F37" s="32">
        <f>+'[3]2006'!D36</f>
        <v>0.40486545743742375</v>
      </c>
      <c r="G37" s="32">
        <f>+'[3]2006'!E36</f>
        <v>6.0818693091379966E-2</v>
      </c>
      <c r="H37" s="27"/>
      <c r="I37" s="27"/>
      <c r="J37" s="27"/>
      <c r="K37" s="32">
        <f>+'[3]2006'!F36</f>
        <v>0</v>
      </c>
      <c r="L37" s="32">
        <f>+'[3]2006'!G36</f>
        <v>0</v>
      </c>
      <c r="M37" s="32">
        <f>+'[3]2006'!H36</f>
        <v>0</v>
      </c>
      <c r="N37" s="32">
        <f>+'[3]2006'!I36</f>
        <v>0</v>
      </c>
      <c r="O37" s="31"/>
      <c r="P37" s="26">
        <f>+C37+F37*PCG!$C$4+G37*PCG!$C$5+H37+I37+J37</f>
        <v>1281.9349199060498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3144.4155098996534</v>
      </c>
      <c r="D38" s="26">
        <f t="shared" ref="D38:G38" si="32">+D39+D40</f>
        <v>3144.4155098996534</v>
      </c>
      <c r="E38" s="26">
        <f t="shared" si="32"/>
        <v>0</v>
      </c>
      <c r="F38" s="26">
        <f t="shared" si="32"/>
        <v>0.80766014252104779</v>
      </c>
      <c r="G38" s="26">
        <f t="shared" si="32"/>
        <v>0.23924779569102533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3235.9028565786048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2212.1875719183422</v>
      </c>
      <c r="D39" s="32">
        <f>+'[3]2006'!C38</f>
        <v>2212.1875719183422</v>
      </c>
      <c r="E39" s="32">
        <v>0</v>
      </c>
      <c r="F39" s="32">
        <f>+'[3]2006'!D38</f>
        <v>0.49773981117685806</v>
      </c>
      <c r="G39" s="32">
        <f>+'[3]2006'!E38</f>
        <v>0.19415891325348281</v>
      </c>
      <c r="H39" s="27"/>
      <c r="I39" s="27"/>
      <c r="J39" s="27"/>
      <c r="K39" s="32">
        <f>+'[3]2006'!F38</f>
        <v>0</v>
      </c>
      <c r="L39" s="32">
        <f>+'[3]2006'!G38</f>
        <v>0</v>
      </c>
      <c r="M39" s="32">
        <f>+'[3]2006'!H38</f>
        <v>0</v>
      </c>
      <c r="N39" s="32">
        <f>+'[3]2006'!I38</f>
        <v>0</v>
      </c>
      <c r="O39" s="31"/>
      <c r="P39" s="26">
        <f>+C39+F39*PCG!$C$4+G39*PCG!$C$5+H39+I39+J39</f>
        <v>2282.4904233473012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932.22793798131147</v>
      </c>
      <c r="D40" s="32">
        <f>+'[3]2006'!C39</f>
        <v>932.22793798131147</v>
      </c>
      <c r="E40" s="32">
        <v>0</v>
      </c>
      <c r="F40" s="32">
        <f>+'[3]2006'!D39</f>
        <v>0.30992033134418973</v>
      </c>
      <c r="G40" s="32">
        <f>+'[3]2006'!E39</f>
        <v>4.5088882437542534E-2</v>
      </c>
      <c r="H40" s="27"/>
      <c r="I40" s="27"/>
      <c r="J40" s="27"/>
      <c r="K40" s="32">
        <f>+'[3]2006'!F39</f>
        <v>0</v>
      </c>
      <c r="L40" s="32">
        <f>+'[3]2006'!G39</f>
        <v>0</v>
      </c>
      <c r="M40" s="32">
        <f>+'[3]2006'!H39</f>
        <v>0</v>
      </c>
      <c r="N40" s="32">
        <f>+'[3]2006'!I39</f>
        <v>0</v>
      </c>
      <c r="O40" s="31"/>
      <c r="P40" s="26">
        <f>+C40+F40*PCG!$C$4+G40*PCG!$C$5+H40+I40+J40</f>
        <v>953.41243323130379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7992.1523471896635</v>
      </c>
      <c r="D41" s="32">
        <f>+'[3]2006'!C40</f>
        <v>7992.1523471896635</v>
      </c>
      <c r="E41" s="32">
        <v>0</v>
      </c>
      <c r="F41" s="32">
        <f>+'[3]2006'!D40</f>
        <v>0.72618654424416484</v>
      </c>
      <c r="G41" s="32">
        <f>+'[3]2006'!E40</f>
        <v>0.41598270453680575</v>
      </c>
      <c r="H41" s="27"/>
      <c r="I41" s="27"/>
      <c r="J41" s="27"/>
      <c r="K41" s="32">
        <f>+'[3]2006'!F40</f>
        <v>3.52</v>
      </c>
      <c r="L41" s="32">
        <f>+'[3]2006'!G40</f>
        <v>14.03</v>
      </c>
      <c r="M41" s="32">
        <f>+'[3]2006'!H40</f>
        <v>61.42</v>
      </c>
      <c r="N41" s="32">
        <f>+'[3]2006'!I40</f>
        <v>24.27</v>
      </c>
      <c r="O41" s="31"/>
      <c r="P41" s="26">
        <f>+C41+F41*PCG!$C$4+G41*PCG!$C$5+H41+I41+J41</f>
        <v>8134.2698567477355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21.027082709088667</v>
      </c>
      <c r="D42" s="32">
        <f>+'[3]2006'!C41</f>
        <v>21.027082709088667</v>
      </c>
      <c r="E42" s="32">
        <v>0</v>
      </c>
      <c r="F42" s="32">
        <f>+'[3]2006'!D41</f>
        <v>1.1529539555620303E-3</v>
      </c>
      <c r="G42" s="32">
        <f>+'[3]2006'!E41</f>
        <v>1.7288783171209342E-3</v>
      </c>
      <c r="H42" s="27"/>
      <c r="I42" s="27"/>
      <c r="J42" s="27"/>
      <c r="K42" s="32">
        <f>+'[3]2006'!F41</f>
        <v>0</v>
      </c>
      <c r="L42" s="32">
        <f>+'[3]2006'!G41</f>
        <v>0</v>
      </c>
      <c r="M42" s="32">
        <f>+'[3]2006'!H41</f>
        <v>0</v>
      </c>
      <c r="N42" s="32">
        <f>+'[3]2006'!I41</f>
        <v>0</v>
      </c>
      <c r="O42" s="31"/>
      <c r="P42" s="26">
        <f>+C42+F42*PCG!$C$4+G42*PCG!$C$5+H42+I42+J42</f>
        <v>21.571112296479757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+'[3]2006'!C43</f>
        <v>0</v>
      </c>
      <c r="E44" s="32">
        <v>0</v>
      </c>
      <c r="F44" s="27"/>
      <c r="G44" s="27"/>
      <c r="H44" s="27"/>
      <c r="I44" s="27"/>
      <c r="J44" s="27"/>
      <c r="K44" s="32">
        <f>+'[3]2006'!F43</f>
        <v>0</v>
      </c>
      <c r="L44" s="32">
        <f>+'[3]2006'!G43</f>
        <v>0</v>
      </c>
      <c r="M44" s="32">
        <f>+'[3]2006'!H43</f>
        <v>0</v>
      </c>
      <c r="N44" s="32">
        <f>+'[3]2006'!I43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58.143723999999999</v>
      </c>
      <c r="D45" s="32">
        <f>+'[3]2006'!C44</f>
        <v>58.143723999999999</v>
      </c>
      <c r="E45" s="32">
        <v>0</v>
      </c>
      <c r="F45" s="32">
        <f>+'[3]2006'!D44</f>
        <v>3.2537920000000001E-3</v>
      </c>
      <c r="G45" s="32">
        <f>+'[3]2006'!E44</f>
        <v>2.2414388E-2</v>
      </c>
      <c r="H45" s="27"/>
      <c r="I45" s="27"/>
      <c r="J45" s="27"/>
      <c r="K45" s="32">
        <f>+'[3]2006'!F44</f>
        <v>0.95</v>
      </c>
      <c r="L45" s="32">
        <f>+'[3]2006'!G44</f>
        <v>0.19</v>
      </c>
      <c r="M45" s="32">
        <f>+'[3]2006'!H44</f>
        <v>0.08</v>
      </c>
      <c r="N45" s="32">
        <f>+'[3]2006'!I44</f>
        <v>63.16</v>
      </c>
      <c r="O45" s="31"/>
      <c r="P45" s="26">
        <f>+C45+F45*PCG!$C$4+G45*PCG!$C$5+H45+I45+J45</f>
        <v>64.904556423999992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1529.7000739999999</v>
      </c>
      <c r="D46" s="26">
        <f t="shared" ref="D46:N46" si="35">+D48</f>
        <v>1529.7000739999999</v>
      </c>
      <c r="E46" s="26">
        <f t="shared" si="35"/>
        <v>0</v>
      </c>
      <c r="F46" s="26">
        <f t="shared" si="35"/>
        <v>0.14196775999999997</v>
      </c>
      <c r="G46" s="26">
        <f t="shared" si="35"/>
        <v>4.0559433999999998E-2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37.1</v>
      </c>
      <c r="L46" s="26">
        <f t="shared" si="35"/>
        <v>6.26</v>
      </c>
      <c r="M46" s="26">
        <f t="shared" si="35"/>
        <v>2.17</v>
      </c>
      <c r="N46" s="26">
        <f t="shared" si="35"/>
        <v>119.11</v>
      </c>
      <c r="O46" s="31"/>
      <c r="P46" s="26">
        <f t="shared" ref="P46" si="36">+P48</f>
        <v>1545.3359793319999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1529.7000739999999</v>
      </c>
      <c r="D48" s="32">
        <f>+'[3]2006'!C47</f>
        <v>1529.7000739999999</v>
      </c>
      <c r="E48" s="32">
        <v>0</v>
      </c>
      <c r="F48" s="32">
        <f>+'[3]2006'!D47</f>
        <v>0.14196775999999997</v>
      </c>
      <c r="G48" s="32">
        <f>+'[3]2006'!E47</f>
        <v>4.0559433999999998E-2</v>
      </c>
      <c r="H48" s="27"/>
      <c r="I48" s="27"/>
      <c r="J48" s="27"/>
      <c r="K48" s="32">
        <f>+'[3]2006'!F47</f>
        <v>37.1</v>
      </c>
      <c r="L48" s="32">
        <f>+'[3]2006'!G47</f>
        <v>6.26</v>
      </c>
      <c r="M48" s="32">
        <f>+'[3]2006'!H47</f>
        <v>2.17</v>
      </c>
      <c r="N48" s="32">
        <f>+'[3]2006'!I47</f>
        <v>119.11</v>
      </c>
      <c r="O48" s="31"/>
      <c r="P48" s="26">
        <f>+C48+F48*PCG!$C$4+G48*PCG!$C$5+H48+I48+J48</f>
        <v>1545.3359793319999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529.84102756689106</v>
      </c>
      <c r="D49" s="26">
        <f t="shared" ref="D49:N49" si="37">+D50+D51</f>
        <v>529.84102756689106</v>
      </c>
      <c r="E49" s="26">
        <f t="shared" si="37"/>
        <v>0</v>
      </c>
      <c r="F49" s="26">
        <f t="shared" si="37"/>
        <v>0.77318482904199526</v>
      </c>
      <c r="G49" s="26">
        <f t="shared" si="37"/>
        <v>4.3488981149460655E-2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562.13036467548022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+'[3]2006'!F49</f>
        <v>0</v>
      </c>
      <c r="L50" s="32">
        <f>+'[3]2006'!G49</f>
        <v>0</v>
      </c>
      <c r="M50" s="32">
        <f>+'[3]2006'!H49</f>
        <v>0</v>
      </c>
      <c r="N50" s="32">
        <f>+'[3]2006'!I49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529.84102756689106</v>
      </c>
      <c r="D51" s="32">
        <f>+'[3]2006'!C50</f>
        <v>529.84102756689106</v>
      </c>
      <c r="E51" s="32">
        <v>0</v>
      </c>
      <c r="F51" s="32">
        <f>+'[3]2006'!D50</f>
        <v>0.77318482904199526</v>
      </c>
      <c r="G51" s="32">
        <f>+'[3]2006'!E50</f>
        <v>4.3488981149460655E-2</v>
      </c>
      <c r="H51" s="27"/>
      <c r="I51" s="27"/>
      <c r="J51" s="27"/>
      <c r="K51" s="32">
        <f>+'[3]2006'!F50</f>
        <v>0</v>
      </c>
      <c r="L51" s="32">
        <f>+'[3]2006'!G50</f>
        <v>0</v>
      </c>
      <c r="M51" s="32">
        <f>+'[3]2006'!H50</f>
        <v>0</v>
      </c>
      <c r="N51" s="32">
        <f>+'[3]2006'!I50</f>
        <v>0</v>
      </c>
      <c r="O51" s="31"/>
      <c r="P51" s="26">
        <f>+C51+F51*PCG!$C$4+G51*PCG!$C$5+H51+I51+J51</f>
        <v>562.13036467548022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4355.8894925340746</v>
      </c>
      <c r="D52" s="26">
        <f t="shared" ref="D52:N52" si="39">+D53+D54+D55</f>
        <v>4355.8894925340746</v>
      </c>
      <c r="E52" s="26">
        <f t="shared" si="39"/>
        <v>0</v>
      </c>
      <c r="F52" s="26">
        <f t="shared" si="39"/>
        <v>35.375517418655065</v>
      </c>
      <c r="G52" s="26">
        <f t="shared" si="39"/>
        <v>0.47757569211930406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12.49</v>
      </c>
      <c r="L52" s="26">
        <f t="shared" si="39"/>
        <v>469</v>
      </c>
      <c r="M52" s="26">
        <f t="shared" si="39"/>
        <v>70.19</v>
      </c>
      <c r="N52" s="26">
        <f t="shared" si="39"/>
        <v>25.16</v>
      </c>
      <c r="O52" s="31"/>
      <c r="P52" s="26">
        <f t="shared" ref="P52" si="40">+P53+P54+P55</f>
        <v>5382.5949842520031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871.613607</v>
      </c>
      <c r="D53" s="32">
        <f>+'[3]2006'!C52</f>
        <v>871.613607</v>
      </c>
      <c r="E53" s="32">
        <v>0</v>
      </c>
      <c r="F53" s="32">
        <f>+'[3]2006'!D52</f>
        <v>8.9538000000000006E-2</v>
      </c>
      <c r="G53" s="32">
        <f>+'[3]2006'!E52</f>
        <v>3.6615839999999994E-3</v>
      </c>
      <c r="H53" s="27"/>
      <c r="I53" s="27"/>
      <c r="J53" s="27"/>
      <c r="K53" s="32">
        <f>+'[3]2006'!F52</f>
        <v>3</v>
      </c>
      <c r="L53" s="32">
        <f>+'[3]2006'!G52</f>
        <v>1.1000000000000001</v>
      </c>
      <c r="M53" s="32">
        <f>+'[3]2006'!H52</f>
        <v>0.3</v>
      </c>
      <c r="N53" s="32">
        <f>+'[3]2006'!I52</f>
        <v>5.07</v>
      </c>
      <c r="O53" s="31"/>
      <c r="P53" s="26">
        <f>+C53+F53*PCG!$C$4+G53*PCG!$C$5+H53+I53+J53</f>
        <v>874.94320903200003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3131.0698429999993</v>
      </c>
      <c r="D54" s="32">
        <f>+'[3]2006'!C53</f>
        <v>3131.0698429999993</v>
      </c>
      <c r="E54" s="32">
        <v>0</v>
      </c>
      <c r="F54" s="32">
        <f>+'[3]2006'!D53</f>
        <v>35.125632150000001</v>
      </c>
      <c r="G54" s="32">
        <f>+'[3]2006'!E53</f>
        <v>0.471164684</v>
      </c>
      <c r="H54" s="27"/>
      <c r="I54" s="27"/>
      <c r="J54" s="27"/>
      <c r="K54" s="32">
        <f>+'[3]2006'!F53</f>
        <v>8.41</v>
      </c>
      <c r="L54" s="32">
        <f>+'[3]2006'!G53</f>
        <v>467.21</v>
      </c>
      <c r="M54" s="32">
        <f>+'[3]2006'!H53</f>
        <v>69.77</v>
      </c>
      <c r="N54" s="32">
        <f>+'[3]2006'!I53</f>
        <v>14.71</v>
      </c>
      <c r="O54" s="31"/>
      <c r="P54" s="26">
        <f>+C54+F54*PCG!$C$4+G54*PCG!$C$5+H54+I54+J54</f>
        <v>4149.6177225819993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353.20604253407515</v>
      </c>
      <c r="D55" s="26">
        <f t="shared" ref="D55:N55" si="43">+D56+D57+D58</f>
        <v>353.20604253407515</v>
      </c>
      <c r="E55" s="26">
        <f t="shared" si="43"/>
        <v>0</v>
      </c>
      <c r="F55" s="26">
        <f t="shared" si="43"/>
        <v>0.16034726865506743</v>
      </c>
      <c r="G55" s="26">
        <f t="shared" si="43"/>
        <v>2.7494241193040461E-3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1.08</v>
      </c>
      <c r="L55" s="26">
        <f t="shared" si="43"/>
        <v>0.69</v>
      </c>
      <c r="M55" s="26">
        <f t="shared" si="43"/>
        <v>0.12</v>
      </c>
      <c r="N55" s="26">
        <f t="shared" si="43"/>
        <v>5.38</v>
      </c>
      <c r="O55" s="31"/>
      <c r="P55" s="26">
        <f t="shared" ref="P55" si="44">+P56+P57+P58</f>
        <v>358.03405263800448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+'[3]2006'!F55</f>
        <v>0</v>
      </c>
      <c r="L56" s="32">
        <f>+'[3]2006'!G55</f>
        <v>0</v>
      </c>
      <c r="M56" s="32">
        <f>+'[3]2006'!H55</f>
        <v>0</v>
      </c>
      <c r="N56" s="32">
        <f>+'[3]2006'!I55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30.375658534075193</v>
      </c>
      <c r="D57" s="34">
        <f>+'[3]2006'!C56</f>
        <v>30.375658534075193</v>
      </c>
      <c r="E57" s="34">
        <v>0</v>
      </c>
      <c r="F57" s="34">
        <f>+'[3]2006'!D56</f>
        <v>4.1348186550674397E-3</v>
      </c>
      <c r="G57" s="34">
        <f>+'[3]2006'!E56</f>
        <v>2.4808911930404641E-4</v>
      </c>
      <c r="H57" s="27"/>
      <c r="I57" s="27"/>
      <c r="J57" s="27"/>
      <c r="K57" s="32">
        <f>+'[3]2006'!F56</f>
        <v>0</v>
      </c>
      <c r="L57" s="32">
        <f>+'[3]2006'!G56</f>
        <v>0</v>
      </c>
      <c r="M57" s="32">
        <f>+'[3]2006'!H56</f>
        <v>0</v>
      </c>
      <c r="N57" s="32">
        <f>+'[3]2006'!I56</f>
        <v>0</v>
      </c>
      <c r="O57" s="31"/>
      <c r="P57" s="26">
        <f>+C57+F57*PCG!$C$4+G57*PCG!$C$5+H57+I57+J57</f>
        <v>30.552959558004485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322.83038399999998</v>
      </c>
      <c r="D58" s="34">
        <f>+'[3]2006'!C57</f>
        <v>322.83038399999998</v>
      </c>
      <c r="E58" s="34">
        <v>0</v>
      </c>
      <c r="F58" s="34">
        <f>+'[3]2006'!D57</f>
        <v>0.15621245</v>
      </c>
      <c r="G58" s="34">
        <f>+'[3]2006'!E57</f>
        <v>2.5013349999999999E-3</v>
      </c>
      <c r="H58" s="27"/>
      <c r="I58" s="27"/>
      <c r="J58" s="27"/>
      <c r="K58" s="32">
        <f>+'[3]2006'!F57</f>
        <v>1.08</v>
      </c>
      <c r="L58" s="32">
        <f>+'[3]2006'!G57</f>
        <v>0.69</v>
      </c>
      <c r="M58" s="32">
        <f>+'[3]2006'!H57</f>
        <v>0.12</v>
      </c>
      <c r="N58" s="32">
        <f>+'[3]2006'!I57</f>
        <v>5.38</v>
      </c>
      <c r="O58" s="31"/>
      <c r="P58" s="26">
        <f>+C58+F58*PCG!$C$4+G58*PCG!$C$5+H58+I58+J58</f>
        <v>327.48109307999999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+'[3]2006'!F59</f>
        <v>0</v>
      </c>
      <c r="L60" s="32">
        <f>+'[3]2006'!G59</f>
        <v>0</v>
      </c>
      <c r="M60" s="32">
        <f>+'[3]2006'!H59</f>
        <v>0</v>
      </c>
      <c r="N60" s="32">
        <f>+'[3]2006'!I59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+'[3]2006'!F61</f>
        <v>0</v>
      </c>
      <c r="L62" s="32">
        <f>+'[3]2006'!G61</f>
        <v>0</v>
      </c>
      <c r="M62" s="32">
        <f>+'[3]2006'!H61</f>
        <v>0</v>
      </c>
      <c r="N62" s="32">
        <f>+'[3]2006'!I61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+'[3]2006'!F62</f>
        <v>0</v>
      </c>
      <c r="L63" s="32">
        <f>+'[3]2006'!G62</f>
        <v>0</v>
      </c>
      <c r="M63" s="32">
        <f>+'[3]2006'!H62</f>
        <v>0</v>
      </c>
      <c r="N63" s="32">
        <f>+'[3]2006'!I62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+'[3]2006'!F63</f>
        <v>0</v>
      </c>
      <c r="L64" s="32">
        <f>+'[3]2006'!G63</f>
        <v>0</v>
      </c>
      <c r="M64" s="32">
        <f>+'[3]2006'!H63</f>
        <v>0</v>
      </c>
      <c r="N64" s="32">
        <f>+'[3]2006'!I63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1.4759211820300546</v>
      </c>
      <c r="D66" s="26">
        <f t="shared" ref="D66:N66" si="51">+D67+D79+D100</f>
        <v>1.4759211820300546</v>
      </c>
      <c r="E66" s="26">
        <f t="shared" si="51"/>
        <v>0</v>
      </c>
      <c r="F66" s="26">
        <f t="shared" si="51"/>
        <v>55.743044535967911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3.33</v>
      </c>
      <c r="L66" s="26">
        <f t="shared" si="51"/>
        <v>29.42</v>
      </c>
      <c r="M66" s="26">
        <f t="shared" si="51"/>
        <v>5.910000000000001</v>
      </c>
      <c r="N66" s="26">
        <f t="shared" si="51"/>
        <v>0</v>
      </c>
      <c r="O66" s="31"/>
      <c r="P66" s="26">
        <f t="shared" ref="P66" si="52">+P67+P79+P100</f>
        <v>1395.0520345812279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1.8561604960000002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0.4</v>
      </c>
      <c r="N67" s="26">
        <f t="shared" si="55"/>
        <v>0</v>
      </c>
      <c r="O67" s="31"/>
      <c r="P67" s="26">
        <f t="shared" si="55"/>
        <v>46.404012400000006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1.8561604960000002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0.4</v>
      </c>
      <c r="N68" s="26">
        <f t="shared" si="65"/>
        <v>0</v>
      </c>
      <c r="O68" s="31"/>
      <c r="P68" s="26">
        <f t="shared" ref="P68" si="66">+P69+P74</f>
        <v>46.404012400000006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1.3552736550000002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0.16</v>
      </c>
      <c r="N69" s="26">
        <f t="shared" si="67"/>
        <v>0</v>
      </c>
      <c r="O69" s="31"/>
      <c r="P69" s="26">
        <f t="shared" ref="P69" si="68">+P70+P71+P72+P73</f>
        <v>33.881841375000008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+'[3]2006'!C69</f>
        <v>0</v>
      </c>
      <c r="E70" s="32">
        <v>0</v>
      </c>
      <c r="F70" s="32">
        <f>+'[3]2006'!D69</f>
        <v>1.1899963800000002</v>
      </c>
      <c r="G70" s="27"/>
      <c r="H70" s="27"/>
      <c r="I70" s="27"/>
      <c r="J70" s="27"/>
      <c r="K70" s="27"/>
      <c r="L70" s="27"/>
      <c r="M70" s="32">
        <f>+'[3]2006'!H69</f>
        <v>0.08</v>
      </c>
      <c r="N70" s="27"/>
      <c r="O70" s="31"/>
      <c r="P70" s="26">
        <f>+C70+F70*PCG!$C$4+G70*PCG!$C$5+H70+I70+J70</f>
        <v>29.749909500000005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+'[3]2006'!C70</f>
        <v>0</v>
      </c>
      <c r="E71" s="32">
        <v>0</v>
      </c>
      <c r="F71" s="32">
        <f>+'[3]2006'!D70</f>
        <v>0.165277275</v>
      </c>
      <c r="G71" s="27"/>
      <c r="H71" s="27"/>
      <c r="I71" s="27"/>
      <c r="J71" s="27"/>
      <c r="K71" s="27"/>
      <c r="L71" s="27"/>
      <c r="M71" s="32">
        <f>+'[3]2006'!H70</f>
        <v>0.08</v>
      </c>
      <c r="N71" s="27"/>
      <c r="O71" s="31"/>
      <c r="P71" s="26">
        <f>+C71+F71*PCG!$C$4+G71*PCG!$C$5+H71+I71+J71</f>
        <v>4.1319318750000003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+'[3]2006'!H71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+'[3]2006'!C72</f>
        <v>0</v>
      </c>
      <c r="E73" s="32">
        <v>0</v>
      </c>
      <c r="F73" s="32">
        <f>+'[3]2006'!D72</f>
        <v>0</v>
      </c>
      <c r="G73" s="27"/>
      <c r="H73" s="27"/>
      <c r="I73" s="27"/>
      <c r="J73" s="27"/>
      <c r="K73" s="27"/>
      <c r="L73" s="27"/>
      <c r="M73" s="32">
        <f>+'[3]2006'!H72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0.50088684100000003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0.24</v>
      </c>
      <c r="N74" s="26">
        <f t="shared" si="69"/>
        <v>0</v>
      </c>
      <c r="O74" s="31"/>
      <c r="P74" s="26">
        <f t="shared" ref="P74" si="70">+P75+P76</f>
        <v>12.522171025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+'[3]2006'!C74</f>
        <v>0</v>
      </c>
      <c r="E75" s="32">
        <v>0</v>
      </c>
      <c r="F75" s="32">
        <f>+'[3]2006'!D74</f>
        <v>0.46235708399999997</v>
      </c>
      <c r="G75" s="27"/>
      <c r="H75" s="27"/>
      <c r="I75" s="27"/>
      <c r="J75" s="27"/>
      <c r="K75" s="27"/>
      <c r="L75" s="27"/>
      <c r="M75" s="32">
        <f>+'[3]2006'!H74</f>
        <v>0.12</v>
      </c>
      <c r="N75" s="27"/>
      <c r="O75" s="31"/>
      <c r="P75" s="26">
        <f>+C75+F75*PCG!$C$4+G75*PCG!$C$5+H75+I75+J75</f>
        <v>11.5589271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+'[3]2006'!C75</f>
        <v>0</v>
      </c>
      <c r="E76" s="32">
        <v>0</v>
      </c>
      <c r="F76" s="32">
        <f>+'[3]2006'!D75</f>
        <v>3.8529757000000005E-2</v>
      </c>
      <c r="G76" s="27"/>
      <c r="H76" s="27"/>
      <c r="I76" s="27"/>
      <c r="J76" s="27"/>
      <c r="K76" s="27"/>
      <c r="L76" s="27"/>
      <c r="M76" s="32">
        <f>+'[3]2006'!H75</f>
        <v>0.12</v>
      </c>
      <c r="N76" s="27"/>
      <c r="O76" s="31"/>
      <c r="P76" s="26">
        <f>+C76+F76*PCG!$C$4+G76*PCG!$C$5+H76+I76+J76</f>
        <v>0.96324392500000011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+'[3]2006'!F76</f>
        <v>0</v>
      </c>
      <c r="L77" s="32">
        <f>+'[3]2006'!G76</f>
        <v>0</v>
      </c>
      <c r="M77" s="32">
        <f>+'[3]2006'!H76</f>
        <v>0</v>
      </c>
      <c r="N77" s="32">
        <f>+'[3]2006'!I76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+'[3]2006'!F77</f>
        <v>0</v>
      </c>
      <c r="L78" s="32">
        <f>+'[3]2006'!G77</f>
        <v>0</v>
      </c>
      <c r="M78" s="32">
        <f>+'[3]2006'!H77</f>
        <v>0</v>
      </c>
      <c r="N78" s="32">
        <f>+'[3]2006'!I77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1.4759211820300546</v>
      </c>
      <c r="D79" s="26">
        <f t="shared" ref="D79:N79" si="71">+D80+D90</f>
        <v>1.4759211820300546</v>
      </c>
      <c r="E79" s="26">
        <f t="shared" si="71"/>
        <v>0</v>
      </c>
      <c r="F79" s="26">
        <f t="shared" si="71"/>
        <v>53.88688403996791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3.33</v>
      </c>
      <c r="L79" s="26">
        <f t="shared" si="71"/>
        <v>29.42</v>
      </c>
      <c r="M79" s="26">
        <f t="shared" si="71"/>
        <v>5.5100000000000007</v>
      </c>
      <c r="N79" s="26">
        <f t="shared" si="71"/>
        <v>0</v>
      </c>
      <c r="O79" s="31"/>
      <c r="P79" s="26">
        <f t="shared" ref="P79" si="72">+P80+P90</f>
        <v>1348.6480221812278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0.343935741051</v>
      </c>
      <c r="D80" s="26">
        <f t="shared" ref="D80:N80" si="75">+D81+D82+D83</f>
        <v>0.343935741051</v>
      </c>
      <c r="E80" s="26">
        <f t="shared" si="75"/>
        <v>0</v>
      </c>
      <c r="F80" s="26">
        <f t="shared" si="75"/>
        <v>5.40513310528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1.1299999999999999</v>
      </c>
      <c r="L80" s="26">
        <f t="shared" si="75"/>
        <v>3.03</v>
      </c>
      <c r="M80" s="26">
        <f t="shared" si="75"/>
        <v>5.07</v>
      </c>
      <c r="N80" s="26">
        <f t="shared" si="75"/>
        <v>0</v>
      </c>
      <c r="O80" s="31"/>
      <c r="P80" s="26">
        <f t="shared" ref="P80" si="76">+P81+P82+P83</f>
        <v>135.47226337305096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3.6550000000000005E-4</v>
      </c>
      <c r="D81" s="32">
        <f>+'[3]2006'!C80</f>
        <v>3.6550000000000005E-4</v>
      </c>
      <c r="E81" s="32">
        <v>0</v>
      </c>
      <c r="F81" s="32">
        <f>+'[3]2006'!D80</f>
        <v>1.7595E-3</v>
      </c>
      <c r="G81" s="27"/>
      <c r="H81" s="27"/>
      <c r="I81" s="27"/>
      <c r="J81" s="27"/>
      <c r="K81" s="32">
        <f>+'[3]2006'!F80</f>
        <v>0</v>
      </c>
      <c r="L81" s="32">
        <f>+'[3]2006'!G80</f>
        <v>0.01</v>
      </c>
      <c r="M81" s="32">
        <f>+'[3]2006'!H80</f>
        <v>0</v>
      </c>
      <c r="N81" s="32">
        <f>+'[3]2006'!I80</f>
        <v>0</v>
      </c>
      <c r="O81" s="31"/>
      <c r="P81" s="26">
        <f>+C81+F81*PCG!$C$4+G81*PCG!$C$5+H81+I81+J81</f>
        <v>4.4352999999999997E-2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+'[3]2006'!F81</f>
        <v>0</v>
      </c>
      <c r="L82" s="32">
        <f>+'[3]2006'!G81</f>
        <v>0</v>
      </c>
      <c r="M82" s="32">
        <f>+'[3]2006'!H81</f>
        <v>0</v>
      </c>
      <c r="N82" s="32">
        <f>+'[3]2006'!I81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0.34357024105099998</v>
      </c>
      <c r="D83" s="26">
        <f t="shared" ref="D83:N83" si="77">+D84+D85+D86+D87+D88+D89</f>
        <v>0.34357024105099998</v>
      </c>
      <c r="E83" s="26">
        <f t="shared" si="77"/>
        <v>0</v>
      </c>
      <c r="F83" s="26">
        <f t="shared" si="77"/>
        <v>5.4033736052799997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1.1299999999999999</v>
      </c>
      <c r="L83" s="26">
        <f t="shared" si="77"/>
        <v>3.02</v>
      </c>
      <c r="M83" s="26">
        <f t="shared" si="77"/>
        <v>5.07</v>
      </c>
      <c r="N83" s="26">
        <f t="shared" si="77"/>
        <v>0</v>
      </c>
      <c r="O83" s="31"/>
      <c r="P83" s="26">
        <f t="shared" ref="P83" si="78">+P84+P85+P86+P87+P88+P89</f>
        <v>135.42791037305096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+'[3]2006'!F83</f>
        <v>0</v>
      </c>
      <c r="L84" s="32">
        <f>+'[3]2006'!G83</f>
        <v>0</v>
      </c>
      <c r="M84" s="32">
        <f>+'[3]2006'!H83</f>
        <v>0</v>
      </c>
      <c r="N84" s="32">
        <f>+'[3]2006'!I83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0.33740339999999996</v>
      </c>
      <c r="D85" s="32">
        <f>+'[3]2006'!C84</f>
        <v>0.33740339999999996</v>
      </c>
      <c r="E85" s="32">
        <v>0</v>
      </c>
      <c r="F85" s="32">
        <f>+'[3]2006'!D84</f>
        <v>5.0610509999999991</v>
      </c>
      <c r="G85" s="32">
        <f>+'[3]2006'!E84</f>
        <v>0</v>
      </c>
      <c r="H85" s="27"/>
      <c r="I85" s="27"/>
      <c r="J85" s="27"/>
      <c r="K85" s="32">
        <f>+'[3]2006'!F84</f>
        <v>0</v>
      </c>
      <c r="L85" s="32">
        <f>+'[3]2006'!G84</f>
        <v>0</v>
      </c>
      <c r="M85" s="32">
        <f>+'[3]2006'!H84</f>
        <v>0.03</v>
      </c>
      <c r="N85" s="32">
        <f>+'[3]2006'!I84</f>
        <v>0</v>
      </c>
      <c r="O85" s="31"/>
      <c r="P85" s="26">
        <f>+C85+F85*PCG!$C$4+G85*PCG!$C$5+H85+I85+J85</f>
        <v>126.86367839999997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6.1668410509999995E-3</v>
      </c>
      <c r="D86" s="32">
        <f>+'[3]2006'!C85</f>
        <v>6.1668410509999995E-3</v>
      </c>
      <c r="E86" s="32">
        <v>0</v>
      </c>
      <c r="F86" s="32">
        <f>+'[3]2006'!D85</f>
        <v>6.7961105460000004E-2</v>
      </c>
      <c r="G86" s="32">
        <f>+'[3]2006'!E85</f>
        <v>0</v>
      </c>
      <c r="H86" s="27"/>
      <c r="I86" s="27"/>
      <c r="J86" s="27"/>
      <c r="K86" s="32">
        <f>+'[3]2006'!F85</f>
        <v>0</v>
      </c>
      <c r="L86" s="32">
        <f>+'[3]2006'!G85</f>
        <v>0</v>
      </c>
      <c r="M86" s="32">
        <f>+'[3]2006'!H85</f>
        <v>2.52</v>
      </c>
      <c r="N86" s="32">
        <f>+'[3]2006'!I85</f>
        <v>0</v>
      </c>
      <c r="O86" s="31"/>
      <c r="P86" s="26">
        <f>+C86+F86*PCG!$C$4+G86*PCG!$C$5+H86+I86+J86</f>
        <v>1.7051944775510002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+'[3]2006'!C86</f>
        <v>0</v>
      </c>
      <c r="E87" s="32">
        <v>0</v>
      </c>
      <c r="F87" s="32">
        <f>+'[3]2006'!D86</f>
        <v>0.27436149982000002</v>
      </c>
      <c r="G87" s="27"/>
      <c r="H87" s="27"/>
      <c r="I87" s="27"/>
      <c r="J87" s="27"/>
      <c r="K87" s="32">
        <f>+'[3]2006'!F86</f>
        <v>1.1299999999999999</v>
      </c>
      <c r="L87" s="32">
        <f>+'[3]2006'!G86</f>
        <v>3.02</v>
      </c>
      <c r="M87" s="32">
        <f>+'[3]2006'!H86</f>
        <v>2.52</v>
      </c>
      <c r="N87" s="32">
        <f>+'[3]2006'!I86</f>
        <v>0</v>
      </c>
      <c r="O87" s="31"/>
      <c r="P87" s="26">
        <f>+C87+F87*PCG!$C$4+G87*PCG!$C$5+H87+I87+J87</f>
        <v>6.8590374955000009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+'[3]2006'!H87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1.1319854409790546</v>
      </c>
      <c r="D90" s="26">
        <f t="shared" ref="D90:N90" si="79">+D91+D92+D93</f>
        <v>1.1319854409790546</v>
      </c>
      <c r="E90" s="26">
        <f t="shared" si="79"/>
        <v>0</v>
      </c>
      <c r="F90" s="26">
        <f t="shared" si="79"/>
        <v>48.481750934687909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2.2000000000000002</v>
      </c>
      <c r="L90" s="26">
        <f t="shared" si="79"/>
        <v>26.39</v>
      </c>
      <c r="M90" s="26">
        <f t="shared" si="79"/>
        <v>0.44</v>
      </c>
      <c r="N90" s="26">
        <f t="shared" si="79"/>
        <v>0</v>
      </c>
      <c r="O90" s="31"/>
      <c r="P90" s="26">
        <f t="shared" ref="P90" si="80">+P91+P92+P93</f>
        <v>1213.1757588081769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1.1434072000000002E-2</v>
      </c>
      <c r="D91" s="32">
        <f>+'[3]2006'!C90</f>
        <v>1.1434072000000002E-2</v>
      </c>
      <c r="E91" s="32">
        <v>0</v>
      </c>
      <c r="F91" s="32">
        <f>+'[3]2006'!D90</f>
        <v>0.86195312000000002</v>
      </c>
      <c r="G91" s="27"/>
      <c r="H91" s="27"/>
      <c r="I91" s="27"/>
      <c r="J91" s="27"/>
      <c r="K91" s="32">
        <f>+'[3]2006'!F90</f>
        <v>2.2000000000000002</v>
      </c>
      <c r="L91" s="32">
        <f>+'[3]2006'!G90</f>
        <v>26.39</v>
      </c>
      <c r="M91" s="32">
        <f>+'[3]2006'!H90</f>
        <v>0.22</v>
      </c>
      <c r="N91" s="32">
        <f>+'[3]2006'!I90</f>
        <v>0</v>
      </c>
      <c r="O91" s="31"/>
      <c r="P91" s="26">
        <f>+C91+F91*PCG!$C$4+G91*PCG!$C$5+H91+I91+J91</f>
        <v>21.560262072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+'[3]2006'!F91</f>
        <v>0</v>
      </c>
      <c r="L92" s="32">
        <f>+'[3]2006'!G91</f>
        <v>0</v>
      </c>
      <c r="M92" s="32">
        <f>+'[3]2006'!H91</f>
        <v>0</v>
      </c>
      <c r="N92" s="32">
        <f>+'[3]2006'!I91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1.1205513689790547</v>
      </c>
      <c r="D93" s="26">
        <f t="shared" ref="D93:N93" si="81">+D94+D95+D96+D97+D98+D99</f>
        <v>1.1205513689790547</v>
      </c>
      <c r="E93" s="26">
        <f t="shared" si="81"/>
        <v>0</v>
      </c>
      <c r="F93" s="26">
        <f t="shared" si="81"/>
        <v>47.619797814687907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0.22</v>
      </c>
      <c r="N93" s="26">
        <f t="shared" si="81"/>
        <v>0</v>
      </c>
      <c r="O93" s="31"/>
      <c r="P93" s="26">
        <f t="shared" ref="P93" si="82">+P94+P95+P96+P97+P98+P99</f>
        <v>1191.6154967361767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+'[3]2006'!F93</f>
        <v>0</v>
      </c>
      <c r="L94" s="32">
        <f>+'[3]2006'!G93</f>
        <v>0</v>
      </c>
      <c r="M94" s="32">
        <f>+'[3]2006'!H93</f>
        <v>0</v>
      </c>
      <c r="N94" s="32">
        <f>+'[3]2006'!I93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0.21328971099999999</v>
      </c>
      <c r="D95" s="32">
        <f>+'[3]2006'!C94</f>
        <v>0.21328971099999999</v>
      </c>
      <c r="E95" s="32">
        <v>0</v>
      </c>
      <c r="F95" s="32">
        <f>+'[3]2006'!D94</f>
        <v>26.804139969999998</v>
      </c>
      <c r="G95" s="27"/>
      <c r="H95" s="27"/>
      <c r="I95" s="27"/>
      <c r="J95" s="27"/>
      <c r="K95" s="32">
        <f>+'[3]2006'!F94</f>
        <v>0</v>
      </c>
      <c r="L95" s="32">
        <f>+'[3]2006'!G94</f>
        <v>0</v>
      </c>
      <c r="M95" s="32">
        <f>+'[3]2006'!H94</f>
        <v>0.22</v>
      </c>
      <c r="N95" s="32">
        <f>+'[3]2006'!I94</f>
        <v>0</v>
      </c>
      <c r="O95" s="31"/>
      <c r="P95" s="26">
        <f>+C95+F95*PCG!$C$4+G95*PCG!$C$5+H95+I95+J95</f>
        <v>670.31678896099993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0.15516703574124421</v>
      </c>
      <c r="D96" s="32">
        <f>+'[3]2006'!C95</f>
        <v>0.15516703574124421</v>
      </c>
      <c r="E96" s="32">
        <v>0</v>
      </c>
      <c r="F96" s="32">
        <f>+'[3]2006'!D95</f>
        <v>1.9395879467655526</v>
      </c>
      <c r="G96" s="27"/>
      <c r="H96" s="27"/>
      <c r="I96" s="27"/>
      <c r="J96" s="27"/>
      <c r="K96" s="32">
        <f>+'[3]2006'!F95</f>
        <v>0</v>
      </c>
      <c r="L96" s="32">
        <f>+'[3]2006'!G95</f>
        <v>0</v>
      </c>
      <c r="M96" s="32">
        <f>+'[3]2006'!H95</f>
        <v>0</v>
      </c>
      <c r="N96" s="32">
        <f>+'[3]2006'!I95</f>
        <v>0</v>
      </c>
      <c r="O96" s="31"/>
      <c r="P96" s="26">
        <f>+C96+F96*PCG!$C$4+G96*PCG!$C$5+H96+I96+J96</f>
        <v>48.644865704880061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1.1172026573369583E-2</v>
      </c>
      <c r="D97" s="32">
        <f>+'[3]2006'!C96</f>
        <v>1.1172026573369583E-2</v>
      </c>
      <c r="E97" s="32">
        <v>0</v>
      </c>
      <c r="F97" s="32">
        <f>+'[3]2006'!D96</f>
        <v>4.911036681210379</v>
      </c>
      <c r="G97" s="27"/>
      <c r="H97" s="27"/>
      <c r="I97" s="27"/>
      <c r="J97" s="27"/>
      <c r="K97" s="32">
        <f>+'[3]2006'!F96</f>
        <v>0</v>
      </c>
      <c r="L97" s="32">
        <f>+'[3]2006'!G96</f>
        <v>0</v>
      </c>
      <c r="M97" s="32">
        <f>+'[3]2006'!H96</f>
        <v>0</v>
      </c>
      <c r="N97" s="32">
        <f>+'[3]2006'!I96</f>
        <v>0</v>
      </c>
      <c r="O97" s="31"/>
      <c r="P97" s="26">
        <f>+C97+F97*PCG!$C$4+G97*PCG!$C$5+H97+I97+J97</f>
        <v>122.78708905683285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0.74092259566444107</v>
      </c>
      <c r="D98" s="32">
        <f>+'[3]2006'!C97</f>
        <v>0.74092259566444107</v>
      </c>
      <c r="E98" s="32">
        <v>0</v>
      </c>
      <c r="F98" s="32">
        <f>+'[3]2006'!D97</f>
        <v>13.965033216711978</v>
      </c>
      <c r="G98" s="27"/>
      <c r="H98" s="27"/>
      <c r="I98" s="27"/>
      <c r="J98" s="27"/>
      <c r="K98" s="32">
        <f>+'[3]2006'!F97</f>
        <v>0</v>
      </c>
      <c r="L98" s="32">
        <f>+'[3]2006'!G97</f>
        <v>0</v>
      </c>
      <c r="M98" s="32">
        <f>+'[3]2006'!H97</f>
        <v>0</v>
      </c>
      <c r="N98" s="32">
        <f>+'[3]2006'!I97</f>
        <v>0</v>
      </c>
      <c r="O98" s="31"/>
      <c r="P98" s="26">
        <f>+C98+F98*PCG!$C$4+G98*PCG!$C$5+H98+I98+J98</f>
        <v>349.86675301346389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+'[3]2006'!F98</f>
        <v>0</v>
      </c>
      <c r="L99" s="32">
        <f>+'[3]2006'!G98</f>
        <v>0</v>
      </c>
      <c r="M99" s="32">
        <f>+'[3]2006'!H98</f>
        <v>0</v>
      </c>
      <c r="N99" s="32">
        <f>+'[3]2006'!I98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+'[3]2006'!F99</f>
        <v>0</v>
      </c>
      <c r="L100" s="32">
        <f>+'[3]2006'!G99</f>
        <v>0</v>
      </c>
      <c r="M100" s="32">
        <f>+'[3]2006'!H99</f>
        <v>0</v>
      </c>
      <c r="N100" s="32">
        <f>+'[3]2006'!I99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+'[3]2006'!C102</f>
        <v>0</v>
      </c>
      <c r="E103" s="32">
        <v>0</v>
      </c>
      <c r="F103" s="27"/>
      <c r="G103" s="27"/>
      <c r="H103" s="27"/>
      <c r="I103" s="27"/>
      <c r="J103" s="27"/>
      <c r="K103" s="32">
        <f>+'[3]2006'!F102</f>
        <v>0</v>
      </c>
      <c r="L103" s="32">
        <f>+'[3]2006'!G102</f>
        <v>0</v>
      </c>
      <c r="M103" s="32">
        <f>+'[3]2006'!H102</f>
        <v>0</v>
      </c>
      <c r="N103" s="32">
        <f>+'[3]2006'!I102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+'[3]2006'!C103</f>
        <v>0</v>
      </c>
      <c r="E104" s="32">
        <v>0</v>
      </c>
      <c r="F104" s="27"/>
      <c r="G104" s="27"/>
      <c r="H104" s="27"/>
      <c r="I104" s="27"/>
      <c r="J104" s="27"/>
      <c r="K104" s="32">
        <f>+'[3]2006'!F103</f>
        <v>0</v>
      </c>
      <c r="L104" s="32">
        <f>+'[3]2006'!G103</f>
        <v>0</v>
      </c>
      <c r="M104" s="32">
        <f>+'[3]2006'!H103</f>
        <v>0</v>
      </c>
      <c r="N104" s="32">
        <f>+'[3]2006'!I103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+'[3]2006'!C104</f>
        <v>0</v>
      </c>
      <c r="E105" s="32">
        <v>0</v>
      </c>
      <c r="F105" s="27"/>
      <c r="G105" s="27"/>
      <c r="H105" s="27"/>
      <c r="I105" s="27"/>
      <c r="J105" s="27"/>
      <c r="K105" s="32">
        <f>+'[3]2006'!F104</f>
        <v>0</v>
      </c>
      <c r="L105" s="32">
        <f>+'[3]2006'!G104</f>
        <v>0</v>
      </c>
      <c r="M105" s="32">
        <f>+'[3]2006'!H104</f>
        <v>0</v>
      </c>
      <c r="N105" s="32">
        <f>+'[3]2006'!I104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+'[3]2006'!C106</f>
        <v>0</v>
      </c>
      <c r="E107" s="32">
        <v>0</v>
      </c>
      <c r="F107" s="27"/>
      <c r="G107" s="27"/>
      <c r="H107" s="27"/>
      <c r="I107" s="27"/>
      <c r="J107" s="27"/>
      <c r="K107" s="32">
        <f>+'[3]2006'!F106</f>
        <v>0</v>
      </c>
      <c r="L107" s="32">
        <f>+'[3]2006'!G106</f>
        <v>0</v>
      </c>
      <c r="M107" s="32">
        <f>+'[3]2006'!H106</f>
        <v>0</v>
      </c>
      <c r="N107" s="32">
        <f>+'[3]2006'!I106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+'[3]2006'!C107</f>
        <v>0</v>
      </c>
      <c r="E108" s="32">
        <v>0</v>
      </c>
      <c r="F108" s="27"/>
      <c r="G108" s="27"/>
      <c r="H108" s="27"/>
      <c r="I108" s="27"/>
      <c r="J108" s="27"/>
      <c r="K108" s="32">
        <f>+'[3]2006'!F107</f>
        <v>0</v>
      </c>
      <c r="L108" s="32">
        <f>+'[3]2006'!G107</f>
        <v>0</v>
      </c>
      <c r="M108" s="32">
        <f>+'[3]2006'!H107</f>
        <v>0</v>
      </c>
      <c r="N108" s="32">
        <f>+'[3]2006'!I107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+'[3]2006'!C108</f>
        <v>0</v>
      </c>
      <c r="E109" s="32">
        <v>0</v>
      </c>
      <c r="F109" s="27"/>
      <c r="G109" s="27"/>
      <c r="H109" s="27"/>
      <c r="I109" s="27"/>
      <c r="J109" s="27"/>
      <c r="K109" s="32">
        <f>+'[3]2006'!F108</f>
        <v>0</v>
      </c>
      <c r="L109" s="32">
        <f>+'[3]2006'!G108</f>
        <v>0</v>
      </c>
      <c r="M109" s="32">
        <f>+'[3]2006'!H108</f>
        <v>0</v>
      </c>
      <c r="N109" s="32">
        <f>+'[3]2006'!I108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5303.7724630000002</v>
      </c>
      <c r="D112" s="26">
        <f>+D113+D114</f>
        <v>5303.7724630000002</v>
      </c>
      <c r="E112" s="26">
        <f t="shared" ref="E112:N112" si="95">+E113+E114</f>
        <v>0</v>
      </c>
      <c r="F112" s="26">
        <f t="shared" si="95"/>
        <v>0.37925790999999992</v>
      </c>
      <c r="G112" s="26">
        <f t="shared" si="95"/>
        <v>0.13982724000000002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10.137578457762645</v>
      </c>
      <c r="L112" s="26">
        <f t="shared" si="95"/>
        <v>104.33302905747762</v>
      </c>
      <c r="M112" s="26">
        <f t="shared" si="95"/>
        <v>3.7270313831050581</v>
      </c>
      <c r="N112" s="26">
        <f t="shared" si="95"/>
        <v>0.6</v>
      </c>
      <c r="O112" s="31"/>
      <c r="P112" s="26">
        <f>+P113+P114</f>
        <v>5354.9224282700006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1211.5117299999999</v>
      </c>
      <c r="D113" s="32">
        <f>+'[3]2006'!C115</f>
        <v>1211.5117299999999</v>
      </c>
      <c r="E113" s="32">
        <v>0</v>
      </c>
      <c r="F113" s="32">
        <f>+'[3]2006'!D115</f>
        <v>8.4721100000000014E-3</v>
      </c>
      <c r="G113" s="32">
        <f>+'[3]2006'!E115</f>
        <v>3.3888440000000006E-2</v>
      </c>
      <c r="H113" s="27"/>
      <c r="I113" s="27"/>
      <c r="J113" s="27"/>
      <c r="K113" s="12">
        <f>'[3]2006'!F115</f>
        <v>0.76757845776264566</v>
      </c>
      <c r="L113" s="12">
        <f>'[3]2006'!G115</f>
        <v>3.9530290574776257</v>
      </c>
      <c r="M113" s="12">
        <f>'[3]2006'!H115</f>
        <v>0.30703138310505829</v>
      </c>
      <c r="N113" s="12">
        <f>'[3]2006'!I115</f>
        <v>0.59</v>
      </c>
      <c r="O113" s="31"/>
      <c r="P113" s="26">
        <f>+C113+F113*PCG!$C$4+G113*PCG!$C$5+H113+I113+J113</f>
        <v>1221.8222878700001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4092.2607330000001</v>
      </c>
      <c r="D114" s="32">
        <f>+'[3]2006'!C116</f>
        <v>4092.2607330000001</v>
      </c>
      <c r="E114" s="32">
        <v>0</v>
      </c>
      <c r="F114" s="32">
        <f>+'[3]2006'!D116</f>
        <v>0.37078579999999994</v>
      </c>
      <c r="G114" s="32">
        <f>+'[3]2006'!E116</f>
        <v>0.1059388</v>
      </c>
      <c r="H114" s="27"/>
      <c r="I114" s="27"/>
      <c r="J114" s="27"/>
      <c r="K114" s="12">
        <f>'[3]2006'!F116</f>
        <v>9.3699999999999992</v>
      </c>
      <c r="L114" s="12">
        <f>'[3]2006'!G116</f>
        <v>100.38</v>
      </c>
      <c r="M114" s="12">
        <f>'[3]2006'!H116</f>
        <v>3.42</v>
      </c>
      <c r="N114" s="12">
        <f>'[3]2006'!I116</f>
        <v>0.01</v>
      </c>
      <c r="O114" s="31"/>
      <c r="P114" s="26">
        <f>+C114+F114*PCG!$C$4+G114*PCG!$C$5+H114+I114+J114</f>
        <v>4133.1001404000008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21071.439200000001</v>
      </c>
      <c r="D116" s="32">
        <f>+'[3]2006'!$C$119</f>
        <v>21071.439200000001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21071.439200000001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55691.695804714029</v>
      </c>
      <c r="D127" s="26">
        <f>+D128+D134+D138</f>
        <v>55691.695804714029</v>
      </c>
      <c r="E127" s="26">
        <f t="shared" ref="E127:N127" si="98">+E128+E134+E138</f>
        <v>0</v>
      </c>
      <c r="F127" s="26">
        <f t="shared" si="98"/>
        <v>98.020237387080343</v>
      </c>
      <c r="G127" s="26">
        <f t="shared" si="98"/>
        <v>2.2347100930083461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188.4569941938436</v>
      </c>
      <c r="L127" s="26">
        <f t="shared" si="98"/>
        <v>799.79596320652195</v>
      </c>
      <c r="M127" s="26">
        <f t="shared" si="98"/>
        <v>199.54044232712837</v>
      </c>
      <c r="N127" s="26">
        <f t="shared" si="98"/>
        <v>445.83000000000004</v>
      </c>
      <c r="O127" s="31"/>
      <c r="P127" s="26">
        <f t="shared" ref="P127" si="99">+P128+P134+P138</f>
        <v>58808.145347107529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55690.219883532001</v>
      </c>
      <c r="D128" s="26">
        <f>+D129+D130+D131+D132+D133</f>
        <v>55690.219883532001</v>
      </c>
      <c r="E128" s="26">
        <f t="shared" ref="E128:N128" si="102">+E129+E130+E131+E132+E133</f>
        <v>0</v>
      </c>
      <c r="F128" s="26">
        <f t="shared" si="102"/>
        <v>42.277192851112432</v>
      </c>
      <c r="G128" s="26">
        <f t="shared" si="102"/>
        <v>2.2347100930083461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185.12699419384359</v>
      </c>
      <c r="L128" s="26">
        <f t="shared" si="102"/>
        <v>770.37596320652199</v>
      </c>
      <c r="M128" s="26">
        <f t="shared" si="102"/>
        <v>193.63044232712838</v>
      </c>
      <c r="N128" s="26">
        <f t="shared" si="102"/>
        <v>445.83000000000004</v>
      </c>
      <c r="O128" s="31"/>
      <c r="P128" s="26">
        <f t="shared" ref="P128" si="103">+P129+P130+P131+P132+P133</f>
        <v>57413.093312526304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19722.466816</v>
      </c>
      <c r="D129" s="39">
        <f>+D7</f>
        <v>19722.466816</v>
      </c>
      <c r="E129" s="39">
        <f t="shared" ref="E129:G129" si="107">+E7</f>
        <v>0</v>
      </c>
      <c r="F129" s="39">
        <f t="shared" si="107"/>
        <v>0.30160411999999998</v>
      </c>
      <c r="G129" s="39">
        <f t="shared" si="107"/>
        <v>0.19973943499999999</v>
      </c>
      <c r="H129" s="27"/>
      <c r="I129" s="27"/>
      <c r="J129" s="27"/>
      <c r="K129" s="39">
        <f t="shared" ref="K129:N129" si="108">+K7</f>
        <v>46.160000000000004</v>
      </c>
      <c r="L129" s="39">
        <f t="shared" si="108"/>
        <v>21.779999999999998</v>
      </c>
      <c r="M129" s="39">
        <f t="shared" si="108"/>
        <v>0.44</v>
      </c>
      <c r="N129" s="39">
        <f t="shared" si="108"/>
        <v>90.68</v>
      </c>
      <c r="O129" s="31"/>
      <c r="P129" s="26">
        <f>+C129+F129*PCG!$C$4+G129*PCG!$C$5+H129+I129+J129</f>
        <v>19789.529270629999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13357.228745532</v>
      </c>
      <c r="D130" s="39">
        <f>+D16</f>
        <v>13357.228745532</v>
      </c>
      <c r="E130" s="39">
        <f t="shared" ref="E130:G130" si="109">+E16</f>
        <v>0</v>
      </c>
      <c r="F130" s="39">
        <f t="shared" si="109"/>
        <v>2.7740187600000001</v>
      </c>
      <c r="G130" s="39">
        <f t="shared" si="109"/>
        <v>0.39325597900000003</v>
      </c>
      <c r="H130" s="27"/>
      <c r="I130" s="27"/>
      <c r="J130" s="27"/>
      <c r="K130" s="39">
        <f t="shared" ref="K130:N130" si="110">+K16</f>
        <v>60.480000000000004</v>
      </c>
      <c r="L130" s="39">
        <f t="shared" si="110"/>
        <v>74.28</v>
      </c>
      <c r="M130" s="39">
        <f t="shared" si="110"/>
        <v>27</v>
      </c>
      <c r="N130" s="39">
        <f t="shared" si="110"/>
        <v>78.820000000000007</v>
      </c>
      <c r="O130" s="31"/>
      <c r="P130" s="26">
        <f>+C130+F130*PCG!$C$4+G130*PCG!$C$5+H130+I130+J130</f>
        <v>13543.769496274001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18254.634829465926</v>
      </c>
      <c r="D131" s="39">
        <f>+D30</f>
        <v>18254.634829465926</v>
      </c>
      <c r="E131" s="39">
        <f t="shared" ref="E131:G131" si="111">+E30</f>
        <v>0</v>
      </c>
      <c r="F131" s="39">
        <f t="shared" si="111"/>
        <v>3.8260525524573699</v>
      </c>
      <c r="G131" s="39">
        <f t="shared" si="111"/>
        <v>1.1641389868890422</v>
      </c>
      <c r="H131" s="27"/>
      <c r="I131" s="27"/>
      <c r="J131" s="27"/>
      <c r="K131" s="39">
        <f t="shared" ref="K131:N131" si="112">+K30</f>
        <v>65.996994193843577</v>
      </c>
      <c r="L131" s="39">
        <f t="shared" si="112"/>
        <v>205.31596320652196</v>
      </c>
      <c r="M131" s="39">
        <f t="shared" si="112"/>
        <v>96.000442327128368</v>
      </c>
      <c r="N131" s="39">
        <f t="shared" si="112"/>
        <v>251.17000000000002</v>
      </c>
      <c r="O131" s="31"/>
      <c r="P131" s="26">
        <f>+C131+F131*PCG!$C$4+G131*PCG!$C$5+H131+I131+J131</f>
        <v>18697.199561370297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4355.8894925340746</v>
      </c>
      <c r="D132" s="39">
        <f>+D52</f>
        <v>4355.8894925340746</v>
      </c>
      <c r="E132" s="39">
        <f t="shared" ref="E132:G132" si="113">+E52</f>
        <v>0</v>
      </c>
      <c r="F132" s="39">
        <f t="shared" si="113"/>
        <v>35.375517418655065</v>
      </c>
      <c r="G132" s="39">
        <f t="shared" si="113"/>
        <v>0.47757569211930406</v>
      </c>
      <c r="H132" s="27"/>
      <c r="I132" s="27"/>
      <c r="J132" s="27"/>
      <c r="K132" s="39">
        <f t="shared" ref="K132:N132" si="114">+K52</f>
        <v>12.49</v>
      </c>
      <c r="L132" s="39">
        <f t="shared" si="114"/>
        <v>469</v>
      </c>
      <c r="M132" s="39">
        <f t="shared" si="114"/>
        <v>70.19</v>
      </c>
      <c r="N132" s="39">
        <f t="shared" si="114"/>
        <v>25.16</v>
      </c>
      <c r="O132" s="31"/>
      <c r="P132" s="26">
        <f>+C132+F132*PCG!$C$4+G132*PCG!$C$5+H132+I132+J132</f>
        <v>5382.594984252004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1.4759211820300546</v>
      </c>
      <c r="D134" s="26">
        <f>+D135+D136+D137</f>
        <v>1.4759211820300546</v>
      </c>
      <c r="E134" s="26">
        <f t="shared" ref="E134:N134" si="117">+E135+E136+E137</f>
        <v>0</v>
      </c>
      <c r="F134" s="26">
        <f t="shared" si="117"/>
        <v>55.743044535967911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3.33</v>
      </c>
      <c r="L134" s="26">
        <f t="shared" si="117"/>
        <v>29.42</v>
      </c>
      <c r="M134" s="26">
        <f t="shared" si="117"/>
        <v>5.910000000000001</v>
      </c>
      <c r="N134" s="26">
        <f t="shared" si="117"/>
        <v>0</v>
      </c>
      <c r="O134" s="31"/>
      <c r="P134" s="26">
        <f t="shared" ref="P134" si="118">+P135+P136+P137</f>
        <v>1395.0520345812279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1.8561604960000002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0.4</v>
      </c>
      <c r="N135" s="39">
        <f t="shared" si="122"/>
        <v>0</v>
      </c>
      <c r="O135" s="31"/>
      <c r="P135" s="26">
        <f>+C135+F135*PCG!$C$4+G135*PCG!$C$5+H135+I135+J135</f>
        <v>46.404012400000006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1.4759211820300546</v>
      </c>
      <c r="D136" s="39">
        <f>+D79</f>
        <v>1.4759211820300546</v>
      </c>
      <c r="E136" s="39">
        <f t="shared" ref="E136:G136" si="123">+E79</f>
        <v>0</v>
      </c>
      <c r="F136" s="39">
        <f t="shared" si="123"/>
        <v>53.88688403996791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3.33</v>
      </c>
      <c r="L136" s="39">
        <f t="shared" si="124"/>
        <v>29.42</v>
      </c>
      <c r="M136" s="39">
        <f t="shared" si="124"/>
        <v>5.5100000000000007</v>
      </c>
      <c r="N136" s="39">
        <f t="shared" si="124"/>
        <v>0</v>
      </c>
      <c r="O136" s="31"/>
      <c r="P136" s="26">
        <f>+C136+F136*PCG!$C$4+G136*PCG!$C$5+H136+I136+J136</f>
        <v>1348.6480221812278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5303.7724630000002</v>
      </c>
      <c r="D144" s="26">
        <f>+D145+D146</f>
        <v>5303.7724630000002</v>
      </c>
      <c r="E144" s="26"/>
      <c r="F144" s="26">
        <f t="shared" ref="F144:N144" si="135">+F145+F146</f>
        <v>0.37925790999999992</v>
      </c>
      <c r="G144" s="26">
        <f t="shared" si="135"/>
        <v>0.13982724000000002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10.137578457762645</v>
      </c>
      <c r="L144" s="26">
        <f t="shared" si="135"/>
        <v>104.33302905747762</v>
      </c>
      <c r="M144" s="26">
        <f t="shared" si="135"/>
        <v>3.7270313831050581</v>
      </c>
      <c r="N144" s="26">
        <f t="shared" si="135"/>
        <v>0.6</v>
      </c>
      <c r="O144" s="31"/>
      <c r="P144" s="26">
        <f t="shared" ref="P144" si="136">+P145+P146</f>
        <v>5354.9224282700006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1211.5117299999999</v>
      </c>
      <c r="D145" s="39">
        <f>+D113</f>
        <v>1211.5117299999999</v>
      </c>
      <c r="E145" s="39">
        <f t="shared" ref="E145:G145" si="139">+E113</f>
        <v>0</v>
      </c>
      <c r="F145" s="39">
        <f t="shared" si="139"/>
        <v>8.4721100000000014E-3</v>
      </c>
      <c r="G145" s="39">
        <f t="shared" si="139"/>
        <v>3.3888440000000006E-2</v>
      </c>
      <c r="H145" s="27"/>
      <c r="I145" s="27"/>
      <c r="J145" s="27"/>
      <c r="K145" s="39">
        <f t="shared" ref="K145:N145" si="140">+K113</f>
        <v>0.76757845776264566</v>
      </c>
      <c r="L145" s="39">
        <f t="shared" si="140"/>
        <v>3.9530290574776257</v>
      </c>
      <c r="M145" s="39">
        <f t="shared" si="140"/>
        <v>0.30703138310505829</v>
      </c>
      <c r="N145" s="39">
        <f t="shared" si="140"/>
        <v>0.59</v>
      </c>
      <c r="O145" s="31"/>
      <c r="P145" s="26">
        <f>+C145+F145*PCG!$C$4+G145*PCG!$C$5+H145+I145+J145</f>
        <v>1221.8222878700001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4092.2607330000001</v>
      </c>
      <c r="D146" s="39">
        <f t="shared" ref="D146:G147" si="141">+D114</f>
        <v>4092.2607330000001</v>
      </c>
      <c r="E146" s="39">
        <f t="shared" si="141"/>
        <v>0</v>
      </c>
      <c r="F146" s="39">
        <f t="shared" si="141"/>
        <v>0.37078579999999994</v>
      </c>
      <c r="G146" s="39">
        <f t="shared" si="141"/>
        <v>0.1059388</v>
      </c>
      <c r="H146" s="27"/>
      <c r="I146" s="27"/>
      <c r="J146" s="27"/>
      <c r="K146" s="39">
        <f t="shared" ref="K146:N146" si="142">+K114</f>
        <v>9.3699999999999992</v>
      </c>
      <c r="L146" s="39">
        <f t="shared" si="142"/>
        <v>100.38</v>
      </c>
      <c r="M146" s="39">
        <f t="shared" si="142"/>
        <v>3.42</v>
      </c>
      <c r="N146" s="39">
        <f t="shared" si="142"/>
        <v>0.01</v>
      </c>
      <c r="O146" s="31"/>
      <c r="P146" s="26">
        <f>+C146+F146*PCG!$C$4+G146*PCG!$C$5+H146+I146+J146</f>
        <v>4133.1001404000008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21071.439200000001</v>
      </c>
      <c r="D148" s="26">
        <f>+D116</f>
        <v>21071.439200000001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21071.439200000001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55691.695804714029</v>
      </c>
      <c r="D159" s="26">
        <f>+D160+D161+D162</f>
        <v>55691.695804714029</v>
      </c>
      <c r="E159" s="26">
        <f t="shared" ref="E159:N159" si="144">+E160+E161+E162</f>
        <v>0</v>
      </c>
      <c r="F159" s="26">
        <f t="shared" si="144"/>
        <v>98.020237387080343</v>
      </c>
      <c r="G159" s="26">
        <f t="shared" si="144"/>
        <v>2.2347100930083461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188.4569941938436</v>
      </c>
      <c r="L159" s="26">
        <f t="shared" si="144"/>
        <v>799.79596320652195</v>
      </c>
      <c r="M159" s="26">
        <f t="shared" si="144"/>
        <v>199.54044232712837</v>
      </c>
      <c r="N159" s="26">
        <f t="shared" si="144"/>
        <v>445.83000000000004</v>
      </c>
      <c r="O159" s="31"/>
      <c r="P159" s="26">
        <f t="shared" ref="P159" si="145">+P160+P161+P162</f>
        <v>58808.145347107522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55690.219883532001</v>
      </c>
      <c r="D160" s="26">
        <f>+D6</f>
        <v>55690.219883532001</v>
      </c>
      <c r="E160" s="26">
        <f t="shared" ref="E160:G160" si="148">+E6</f>
        <v>0</v>
      </c>
      <c r="F160" s="26">
        <f t="shared" si="148"/>
        <v>42.277192851112432</v>
      </c>
      <c r="G160" s="26">
        <f t="shared" si="148"/>
        <v>2.2347100930083461</v>
      </c>
      <c r="H160" s="27"/>
      <c r="I160" s="27"/>
      <c r="J160" s="27"/>
      <c r="K160" s="26">
        <f t="shared" ref="K160:N160" si="149">+K6</f>
        <v>185.12699419384359</v>
      </c>
      <c r="L160" s="26">
        <f t="shared" si="149"/>
        <v>770.37596320652199</v>
      </c>
      <c r="M160" s="26">
        <f t="shared" si="149"/>
        <v>193.63044232712838</v>
      </c>
      <c r="N160" s="26">
        <f t="shared" si="149"/>
        <v>445.83000000000004</v>
      </c>
      <c r="O160" s="31"/>
      <c r="P160" s="26">
        <f>+C160+F160*PCG!$C$4+G160*PCG!$C$5+H160+I160+J160</f>
        <v>57413.093312526296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1.4759211820300546</v>
      </c>
      <c r="D161" s="26">
        <f>+D66</f>
        <v>1.4759211820300546</v>
      </c>
      <c r="E161" s="26">
        <f t="shared" ref="E161:G161" si="150">+E66</f>
        <v>0</v>
      </c>
      <c r="F161" s="26">
        <f t="shared" si="150"/>
        <v>55.743044535967911</v>
      </c>
      <c r="G161" s="26">
        <f t="shared" si="150"/>
        <v>0</v>
      </c>
      <c r="H161" s="27"/>
      <c r="I161" s="27"/>
      <c r="J161" s="27"/>
      <c r="K161" s="26">
        <f t="shared" ref="K161:N161" si="151">+K66</f>
        <v>3.33</v>
      </c>
      <c r="L161" s="26">
        <f t="shared" si="151"/>
        <v>29.42</v>
      </c>
      <c r="M161" s="26">
        <f t="shared" si="151"/>
        <v>5.910000000000001</v>
      </c>
      <c r="N161" s="26">
        <f t="shared" si="151"/>
        <v>0</v>
      </c>
      <c r="O161" s="31"/>
      <c r="P161" s="26">
        <f>+C161+F161*PCG!$C$4+G161*PCG!$C$5+H161+I161+J161</f>
        <v>1395.0520345812279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5303.7724630000002</v>
      </c>
      <c r="D165" s="26">
        <f>+D166+D167</f>
        <v>5303.7724630000002</v>
      </c>
      <c r="E165" s="26">
        <f t="shared" ref="E165:N165" si="154">+E166+E167</f>
        <v>0</v>
      </c>
      <c r="F165" s="26">
        <f t="shared" si="154"/>
        <v>0.37925790999999992</v>
      </c>
      <c r="G165" s="26">
        <f t="shared" si="154"/>
        <v>0.13982724000000002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5354.9224282700006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1211.5117299999999</v>
      </c>
      <c r="D166" s="39">
        <f>+D113</f>
        <v>1211.5117299999999</v>
      </c>
      <c r="E166" s="39">
        <f t="shared" ref="E166:G166" si="158">+E113</f>
        <v>0</v>
      </c>
      <c r="F166" s="39">
        <f t="shared" si="158"/>
        <v>8.4721100000000014E-3</v>
      </c>
      <c r="G166" s="39">
        <f t="shared" si="158"/>
        <v>3.3888440000000006E-2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1221.8222878700001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4092.2607330000001</v>
      </c>
      <c r="D167" s="39">
        <f t="shared" ref="D167:G168" si="159">+D114</f>
        <v>4092.2607330000001</v>
      </c>
      <c r="E167" s="39">
        <f t="shared" si="159"/>
        <v>0</v>
      </c>
      <c r="F167" s="39">
        <f t="shared" si="159"/>
        <v>0.37078579999999994</v>
      </c>
      <c r="G167" s="39">
        <f t="shared" si="159"/>
        <v>0.1059388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4133.1001404000008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21071.439200000001</v>
      </c>
      <c r="D169" s="26">
        <f>+D148</f>
        <v>21071.439200000001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21071.439200000001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33" priority="2" operator="lessThan">
      <formula>0</formula>
    </cfRule>
  </conditionalFormatting>
  <conditionalFormatting sqref="P2">
    <cfRule type="cellIs" dxfId="32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300-000000000000}"/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65389.285549053486</v>
      </c>
      <c r="D4" s="26">
        <f t="shared" ref="D4:N4" si="1">+D6+D66+D101</f>
        <v>65389.285549053486</v>
      </c>
      <c r="E4" s="26">
        <f t="shared" si="1"/>
        <v>0</v>
      </c>
      <c r="F4" s="26">
        <f t="shared" si="1"/>
        <v>88.878508788277472</v>
      </c>
      <c r="G4" s="26">
        <f t="shared" si="1"/>
        <v>2.4867460643400658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219.77063118367917</v>
      </c>
      <c r="L4" s="26">
        <f t="shared" si="1"/>
        <v>827.1941343560386</v>
      </c>
      <c r="M4" s="26">
        <f t="shared" si="1"/>
        <v>209.63208426026267</v>
      </c>
      <c r="N4" s="26">
        <f t="shared" si="1"/>
        <v>511.2700000000001</v>
      </c>
      <c r="O4" s="31"/>
      <c r="P4" s="26">
        <f t="shared" ref="P4" si="2">+P6+P66+P101</f>
        <v>68352.298595933768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66079.523909666663</v>
      </c>
      <c r="D5" s="32">
        <f>+'[20]Table 1.5 - Reference Approach'!$S$76</f>
        <v>66079.523909666663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66079.523909666663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65388.237883695983</v>
      </c>
      <c r="D6" s="26">
        <f t="shared" ref="D6:N6" si="5">+D7+D16+D30+D52+D59</f>
        <v>65388.237883695983</v>
      </c>
      <c r="E6" s="26">
        <f t="shared" si="5"/>
        <v>0</v>
      </c>
      <c r="F6" s="26">
        <f t="shared" si="5"/>
        <v>43.264331487208544</v>
      </c>
      <c r="G6" s="26">
        <f t="shared" si="5"/>
        <v>2.4867460643400658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216.68063118367917</v>
      </c>
      <c r="L6" s="26">
        <f t="shared" si="5"/>
        <v>799.67413435603862</v>
      </c>
      <c r="M6" s="26">
        <f t="shared" si="5"/>
        <v>204.26208426026267</v>
      </c>
      <c r="N6" s="26">
        <f t="shared" si="5"/>
        <v>511.2700000000001</v>
      </c>
      <c r="O6" s="31"/>
      <c r="P6" s="26">
        <f t="shared" ref="P6" si="6">+P7+P16+P30+P52+P59</f>
        <v>67210.896498049537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26529.867890999998</v>
      </c>
      <c r="D7" s="26">
        <f t="shared" ref="D7:N7" si="9">+D8+D12+D13</f>
        <v>26529.867890999998</v>
      </c>
      <c r="E7" s="26">
        <f t="shared" si="9"/>
        <v>0</v>
      </c>
      <c r="F7" s="26">
        <f t="shared" si="9"/>
        <v>0.58682080999999997</v>
      </c>
      <c r="G7" s="26">
        <f t="shared" si="9"/>
        <v>0.29631294099999994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56.62</v>
      </c>
      <c r="L7" s="26">
        <f t="shared" si="9"/>
        <v>25.14</v>
      </c>
      <c r="M7" s="26">
        <f t="shared" si="9"/>
        <v>0.41</v>
      </c>
      <c r="N7" s="26">
        <f t="shared" si="9"/>
        <v>134.4</v>
      </c>
      <c r="O7" s="31"/>
      <c r="P7" s="26">
        <f t="shared" ref="P7" si="10">+P8+P12+P13</f>
        <v>26632.839667668002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23870.42353</v>
      </c>
      <c r="D8" s="26">
        <f t="shared" ref="D8:G8" si="11">+D9+D10+D11</f>
        <v>23870.42353</v>
      </c>
      <c r="E8" s="26">
        <f t="shared" si="11"/>
        <v>0</v>
      </c>
      <c r="F8" s="26">
        <f t="shared" si="11"/>
        <v>0.53221063000000002</v>
      </c>
      <c r="G8" s="26">
        <f t="shared" si="11"/>
        <v>0.28748797699999995</v>
      </c>
      <c r="H8" s="26"/>
      <c r="I8" s="26"/>
      <c r="J8" s="26"/>
      <c r="K8" s="26">
        <f t="shared" ref="K8:N8" si="12">+K9+K10+K11</f>
        <v>55.46</v>
      </c>
      <c r="L8" s="26">
        <f t="shared" si="12"/>
        <v>24.8</v>
      </c>
      <c r="M8" s="26">
        <f t="shared" si="12"/>
        <v>0.37</v>
      </c>
      <c r="N8" s="26">
        <f t="shared" si="12"/>
        <v>110.92</v>
      </c>
      <c r="O8" s="31"/>
      <c r="P8" s="26">
        <f t="shared" ref="P8" si="13">+P9+P10+P11</f>
        <v>23969.400212896002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23870.42353</v>
      </c>
      <c r="D9" s="32">
        <f>+'[3]2007'!C8</f>
        <v>23870.42353</v>
      </c>
      <c r="E9" s="32">
        <v>0</v>
      </c>
      <c r="F9" s="32">
        <f>+'[3]2007'!D8</f>
        <v>0.53221063000000002</v>
      </c>
      <c r="G9" s="32">
        <f>+'[3]2007'!E8</f>
        <v>0.28748797699999995</v>
      </c>
      <c r="H9" s="27"/>
      <c r="I9" s="27"/>
      <c r="J9" s="27"/>
      <c r="K9" s="32">
        <f>+'[3]2007'!F8</f>
        <v>55.46</v>
      </c>
      <c r="L9" s="32">
        <f>+'[3]2007'!G8</f>
        <v>24.8</v>
      </c>
      <c r="M9" s="32">
        <f>+'[3]2007'!H8</f>
        <v>0.37</v>
      </c>
      <c r="N9" s="32">
        <f>+'[3]2007'!I8</f>
        <v>110.92</v>
      </c>
      <c r="O9" s="31"/>
      <c r="P9" s="26">
        <f>+C9+F9*PCG!$C$4+G9*PCG!$C$5+H9+I9+J9</f>
        <v>23969.400212896002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+'[3]2007'!F9</f>
        <v>0</v>
      </c>
      <c r="L10" s="32">
        <f>+'[3]2007'!G9</f>
        <v>0</v>
      </c>
      <c r="M10" s="32">
        <f>+'[3]2007'!H9</f>
        <v>0</v>
      </c>
      <c r="N10" s="32">
        <f>+'[3]2007'!I9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+'[3]2007'!F10</f>
        <v>0</v>
      </c>
      <c r="L11" s="32">
        <f>+'[3]2007'!G10</f>
        <v>0</v>
      </c>
      <c r="M11" s="32">
        <f>+'[3]2007'!H10</f>
        <v>0</v>
      </c>
      <c r="N11" s="32">
        <f>+'[3]2007'!I10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1671.8073300000001</v>
      </c>
      <c r="D12" s="32">
        <f>+'[3]2007'!C11</f>
        <v>1671.8073300000001</v>
      </c>
      <c r="E12" s="32">
        <v>0</v>
      </c>
      <c r="F12" s="32">
        <f>+'[3]2007'!D11</f>
        <v>4.5010309999999998E-2</v>
      </c>
      <c r="G12" s="32">
        <f>+'[3]2007'!E11</f>
        <v>7.3326350000000005E-3</v>
      </c>
      <c r="H12" s="27"/>
      <c r="I12" s="27"/>
      <c r="J12" s="27"/>
      <c r="K12" s="32">
        <f>+'[3]2007'!F11</f>
        <v>1.1599999999999999</v>
      </c>
      <c r="L12" s="32">
        <f>+'[3]2007'!G11</f>
        <v>0.34</v>
      </c>
      <c r="M12" s="32">
        <f>+'[3]2007'!H11</f>
        <v>0.04</v>
      </c>
      <c r="N12" s="32">
        <f>+'[3]2007'!I11</f>
        <v>19.329999999999998</v>
      </c>
      <c r="O12" s="31"/>
      <c r="P12" s="26">
        <f>+C12+F12*PCG!$C$4+G12*PCG!$C$5+H12+I12+J12</f>
        <v>1675.1177129800001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987.63703099999998</v>
      </c>
      <c r="D13" s="26">
        <f t="shared" ref="D13:N13" si="14">+D14+D15</f>
        <v>987.63703099999998</v>
      </c>
      <c r="E13" s="26">
        <f t="shared" si="14"/>
        <v>0</v>
      </c>
      <c r="F13" s="26">
        <f t="shared" si="14"/>
        <v>9.5998699999999999E-3</v>
      </c>
      <c r="G13" s="26">
        <f t="shared" si="14"/>
        <v>1.4923289999999999E-3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4.1499999999999995</v>
      </c>
      <c r="O13" s="31"/>
      <c r="P13" s="26">
        <f t="shared" ref="P13" si="15">+P14+P15</f>
        <v>988.32174179200001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984.37534800000003</v>
      </c>
      <c r="D14" s="32">
        <f>+'[3]2007'!C13</f>
        <v>984.37534800000003</v>
      </c>
      <c r="E14" s="32">
        <v>0</v>
      </c>
      <c r="F14" s="32">
        <f>+'[3]2007'!D13</f>
        <v>9.4775699999999994E-3</v>
      </c>
      <c r="G14" s="32">
        <f>+'[3]2007'!E13</f>
        <v>1.465425E-3</v>
      </c>
      <c r="H14" s="27"/>
      <c r="I14" s="27"/>
      <c r="J14" s="27"/>
      <c r="K14" s="32">
        <f>+'[3]2007'!F13</f>
        <v>0</v>
      </c>
      <c r="L14" s="32">
        <f>+'[3]2007'!G13</f>
        <v>0</v>
      </c>
      <c r="M14" s="32">
        <f>+'[3]2007'!H13</f>
        <v>0</v>
      </c>
      <c r="N14" s="32">
        <f>+'[3]2007'!I13</f>
        <v>4.0599999999999996</v>
      </c>
      <c r="O14" s="31"/>
      <c r="P14" s="26">
        <f>+C14+F14*PCG!$C$4+G14*PCG!$C$5+H14+I14+J14</f>
        <v>985.04898390000005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3.2616830000000001</v>
      </c>
      <c r="D15" s="32">
        <f>+'[3]2007'!C14</f>
        <v>3.2616830000000001</v>
      </c>
      <c r="E15" s="32">
        <v>0</v>
      </c>
      <c r="F15" s="32">
        <f>+'[3]2007'!D14</f>
        <v>1.2229999999999999E-4</v>
      </c>
      <c r="G15" s="32">
        <f>+'[3]2007'!E14</f>
        <v>2.6903999999999999E-5</v>
      </c>
      <c r="H15" s="27"/>
      <c r="I15" s="27"/>
      <c r="J15" s="27"/>
      <c r="K15" s="32">
        <f>+'[3]2007'!F14</f>
        <v>0</v>
      </c>
      <c r="L15" s="32">
        <f>+'[3]2007'!G14</f>
        <v>0</v>
      </c>
      <c r="M15" s="32">
        <f>+'[3]2007'!H14</f>
        <v>0</v>
      </c>
      <c r="N15" s="32">
        <f>+'[3]2007'!I14</f>
        <v>0.09</v>
      </c>
      <c r="O15" s="31"/>
      <c r="P15" s="26">
        <f>+C15+F15*PCG!$C$4+G15*PCG!$C$5+H15+I15+J15</f>
        <v>3.2727578920000004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14333.708203696</v>
      </c>
      <c r="D16" s="26">
        <f t="shared" ref="D16:N16" si="16">+D17+D18+D19+D20+D21+D22+D23+D24+D25+D26+D27+D28+D29</f>
        <v>14333.708203696</v>
      </c>
      <c r="E16" s="26">
        <f t="shared" si="16"/>
        <v>0</v>
      </c>
      <c r="F16" s="26">
        <f t="shared" si="16"/>
        <v>3.1105235100000002</v>
      </c>
      <c r="G16" s="26">
        <f t="shared" si="16"/>
        <v>0.44385874799999991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69.72</v>
      </c>
      <c r="L16" s="26">
        <f t="shared" si="16"/>
        <v>80.56</v>
      </c>
      <c r="M16" s="26">
        <f t="shared" si="16"/>
        <v>29.700000000000003</v>
      </c>
      <c r="N16" s="26">
        <f t="shared" si="16"/>
        <v>150.18</v>
      </c>
      <c r="O16" s="31"/>
      <c r="P16" s="26">
        <f t="shared" ref="P16" si="17">+P17+P18+P19+P20+P21+P22+P23+P24+P25+P26+P27+P28+P29</f>
        <v>14543.741198350001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1516.812228</v>
      </c>
      <c r="D17" s="32">
        <f>+'[3]2007'!C16</f>
        <v>1516.812228</v>
      </c>
      <c r="E17" s="32">
        <v>0</v>
      </c>
      <c r="F17" s="32">
        <f>+'[3]2007'!D16</f>
        <v>0.10149802999999999</v>
      </c>
      <c r="G17" s="32">
        <f>+'[3]2007'!E16</f>
        <v>1.5187355000000001E-2</v>
      </c>
      <c r="H17" s="27"/>
      <c r="I17" s="27"/>
      <c r="J17" s="27"/>
      <c r="K17" s="32">
        <f>+'[3]2007'!F16</f>
        <v>3.44</v>
      </c>
      <c r="L17" s="32">
        <f>+'[3]2007'!G16</f>
        <v>8.91</v>
      </c>
      <c r="M17" s="32">
        <f>+'[3]2007'!H16</f>
        <v>0.92</v>
      </c>
      <c r="N17" s="32">
        <f>+'[3]2007'!I16</f>
        <v>7.12</v>
      </c>
      <c r="O17" s="31"/>
      <c r="P17" s="26">
        <f>+C17+F17*PCG!$C$4+G17*PCG!$C$5+H17+I17+J17</f>
        <v>1523.8755105400001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+'[3]2007'!F17</f>
        <v>0</v>
      </c>
      <c r="L18" s="32">
        <f>+'[3]2007'!G17</f>
        <v>0</v>
      </c>
      <c r="M18" s="32">
        <f>+'[3]2007'!H17</f>
        <v>0</v>
      </c>
      <c r="N18" s="32">
        <f>+'[3]2007'!I17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271.97635400000001</v>
      </c>
      <c r="D19" s="34">
        <f>+'[3]2007'!C18</f>
        <v>271.97635400000001</v>
      </c>
      <c r="E19" s="34">
        <v>0</v>
      </c>
      <c r="F19" s="34">
        <f>+'[3]2007'!D18</f>
        <v>4.9351600000000001E-3</v>
      </c>
      <c r="G19" s="34">
        <f>+'[3]2007'!E18</f>
        <v>5.10094E-4</v>
      </c>
      <c r="H19" s="27"/>
      <c r="I19" s="27"/>
      <c r="J19" s="27"/>
      <c r="K19" s="32">
        <f>+'[3]2007'!F18</f>
        <v>0.38</v>
      </c>
      <c r="L19" s="32">
        <f>+'[3]2007'!G18</f>
        <v>0.14000000000000001</v>
      </c>
      <c r="M19" s="32">
        <f>+'[3]2007'!H18</f>
        <v>0.11</v>
      </c>
      <c r="N19" s="32">
        <f>+'[3]2007'!I18</f>
        <v>1.49</v>
      </c>
      <c r="O19" s="31"/>
      <c r="P19" s="26">
        <f>+C19+F19*PCG!$C$4+G19*PCG!$C$5+H19+I19+J19</f>
        <v>272.25174101200002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1104.9055409999999</v>
      </c>
      <c r="D20" s="34">
        <f>+'[3]2007'!C19</f>
        <v>1104.9055409999999</v>
      </c>
      <c r="E20" s="34">
        <v>0</v>
      </c>
      <c r="F20" s="34">
        <f>+'[3]2007'!D19</f>
        <v>1.9857262199999999</v>
      </c>
      <c r="G20" s="34">
        <f>+'[3]2007'!E19</f>
        <v>0.26689205399999999</v>
      </c>
      <c r="H20" s="27"/>
      <c r="I20" s="27"/>
      <c r="J20" s="27"/>
      <c r="K20" s="32">
        <f>+'[3]2007'!F19</f>
        <v>7.5</v>
      </c>
      <c r="L20" s="32">
        <f>+'[3]2007'!G19</f>
        <v>37.46</v>
      </c>
      <c r="M20" s="32">
        <f>+'[3]2007'!H19</f>
        <v>19.61</v>
      </c>
      <c r="N20" s="32">
        <f>+'[3]2007'!I19</f>
        <v>29.1</v>
      </c>
      <c r="O20" s="31"/>
      <c r="P20" s="26">
        <f>+C20+F20*PCG!$C$4+G20*PCG!$C$5+H20+I20+J20</f>
        <v>1234.0825285919998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322.28257400000001</v>
      </c>
      <c r="D21" s="34">
        <f>+'[3]2007'!C20</f>
        <v>322.28257400000001</v>
      </c>
      <c r="E21" s="34">
        <v>0</v>
      </c>
      <c r="F21" s="34">
        <f>+'[3]2007'!D20</f>
        <v>3.2331800000000001E-2</v>
      </c>
      <c r="G21" s="34">
        <f>+'[3]2007'!E20</f>
        <v>4.8928999999999995E-3</v>
      </c>
      <c r="H21" s="27"/>
      <c r="I21" s="27"/>
      <c r="J21" s="27"/>
      <c r="K21" s="32">
        <f>+'[3]2007'!F20</f>
        <v>0.56999999999999995</v>
      </c>
      <c r="L21" s="32">
        <f>+'[3]2007'!G20</f>
        <v>2.94</v>
      </c>
      <c r="M21" s="32">
        <f>+'[3]2007'!H20</f>
        <v>0.28000000000000003</v>
      </c>
      <c r="N21" s="32">
        <f>+'[3]2007'!I20</f>
        <v>1.65</v>
      </c>
      <c r="O21" s="31"/>
      <c r="P21" s="26">
        <f>+C21+F21*PCG!$C$4+G21*PCG!$C$5+H21+I21+J21</f>
        <v>324.54895319999997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953.83084099999996</v>
      </c>
      <c r="D22" s="34">
        <f>+'[3]2007'!C21</f>
        <v>953.83084099999996</v>
      </c>
      <c r="E22" s="34">
        <v>0</v>
      </c>
      <c r="F22" s="34">
        <f>+'[3]2007'!D21</f>
        <v>9.0292839999999999E-2</v>
      </c>
      <c r="G22" s="34">
        <f>+'[3]2007'!E21</f>
        <v>1.3792779000000002E-2</v>
      </c>
      <c r="H22" s="27"/>
      <c r="I22" s="27"/>
      <c r="J22" s="27"/>
      <c r="K22" s="32">
        <f>+'[3]2007'!F21</f>
        <v>1.74</v>
      </c>
      <c r="L22" s="32">
        <f>+'[3]2007'!G21</f>
        <v>7.99</v>
      </c>
      <c r="M22" s="32">
        <f>+'[3]2007'!H21</f>
        <v>0.77</v>
      </c>
      <c r="N22" s="32">
        <f>+'[3]2007'!I21</f>
        <v>6.1</v>
      </c>
      <c r="O22" s="31"/>
      <c r="P22" s="26">
        <f>+C22+F22*PCG!$C$4+G22*PCG!$C$5+H22+I22+J22</f>
        <v>960.19841014200006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+'[3]2007'!F22</f>
        <v>0</v>
      </c>
      <c r="L23" s="32">
        <f>+'[3]2007'!G22</f>
        <v>0</v>
      </c>
      <c r="M23" s="32">
        <f>+'[3]2007'!H22</f>
        <v>0</v>
      </c>
      <c r="N23" s="32">
        <f>+'[3]2007'!I22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+'[3]2007'!F23</f>
        <v>0</v>
      </c>
      <c r="L24" s="32">
        <f>+'[3]2007'!G23</f>
        <v>0</v>
      </c>
      <c r="M24" s="32">
        <f>+'[3]2007'!H23</f>
        <v>0</v>
      </c>
      <c r="N24" s="32">
        <f>+'[3]2007'!I23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5116.0878150000008</v>
      </c>
      <c r="D25" s="34">
        <f>+'[3]2007'!C24</f>
        <v>5116.0878150000008</v>
      </c>
      <c r="E25" s="34">
        <v>0</v>
      </c>
      <c r="F25" s="34">
        <f>+'[3]2007'!D24</f>
        <v>0.21841282999999997</v>
      </c>
      <c r="G25" s="34">
        <f>+'[3]2007'!E24</f>
        <v>4.2068093999999993E-2</v>
      </c>
      <c r="H25" s="27"/>
      <c r="I25" s="27"/>
      <c r="J25" s="27"/>
      <c r="K25" s="32">
        <f>+'[3]2007'!F24</f>
        <v>28.04</v>
      </c>
      <c r="L25" s="32">
        <f>+'[3]2007'!G24</f>
        <v>6.27</v>
      </c>
      <c r="M25" s="32">
        <f>+'[3]2007'!H24</f>
        <v>1.62</v>
      </c>
      <c r="N25" s="32">
        <f>+'[3]2007'!I24</f>
        <v>51.13</v>
      </c>
      <c r="O25" s="31"/>
      <c r="P25" s="26">
        <f>+C25+F25*PCG!$C$4+G25*PCG!$C$5+H25+I25+J25</f>
        <v>5134.0844277620008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+'[3]2007'!F25</f>
        <v>0</v>
      </c>
      <c r="L26" s="32">
        <f>+'[3]2007'!G25</f>
        <v>0</v>
      </c>
      <c r="M26" s="32">
        <f>+'[3]2007'!H25</f>
        <v>0</v>
      </c>
      <c r="N26" s="32">
        <f>+'[3]2007'!I25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+'[3]2007'!F26</f>
        <v>0</v>
      </c>
      <c r="L27" s="32">
        <f>+'[3]2007'!G26</f>
        <v>0</v>
      </c>
      <c r="M27" s="32">
        <f>+'[3]2007'!H26</f>
        <v>0</v>
      </c>
      <c r="N27" s="32">
        <f>+'[3]2007'!I26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+'[3]2007'!F27</f>
        <v>0</v>
      </c>
      <c r="L28" s="32">
        <f>+'[3]2007'!G27</f>
        <v>0</v>
      </c>
      <c r="M28" s="32">
        <f>+'[3]2007'!H27</f>
        <v>0</v>
      </c>
      <c r="N28" s="32">
        <f>+'[3]2007'!I27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5047.8128506960002</v>
      </c>
      <c r="D29" s="32">
        <f>+'[3]2007'!C28</f>
        <v>5047.8128506960002</v>
      </c>
      <c r="E29" s="32">
        <v>0</v>
      </c>
      <c r="F29" s="32">
        <f>+'[3]2007'!D28</f>
        <v>0.67732663000000004</v>
      </c>
      <c r="G29" s="32">
        <f>+'[3]2007'!E28</f>
        <v>0.10051547199999999</v>
      </c>
      <c r="H29" s="27"/>
      <c r="I29" s="27"/>
      <c r="J29" s="27"/>
      <c r="K29" s="32">
        <f>+'[3]2007'!F28</f>
        <v>28.05</v>
      </c>
      <c r="L29" s="32">
        <f>+'[3]2007'!G28</f>
        <v>16.850000000000001</v>
      </c>
      <c r="M29" s="32">
        <f>+'[3]2007'!H28</f>
        <v>6.39</v>
      </c>
      <c r="N29" s="32">
        <f>+'[3]2007'!I28</f>
        <v>53.59</v>
      </c>
      <c r="O29" s="31"/>
      <c r="P29" s="26">
        <f>+C29+F29*PCG!$C$4+G29*PCG!$C$5+H29+I29+J29</f>
        <v>5094.6996271019998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19790.364093258118</v>
      </c>
      <c r="D30" s="26">
        <f t="shared" ref="D30:N30" si="20">+D31+D34+D45+D46+D49</f>
        <v>19790.364093258118</v>
      </c>
      <c r="E30" s="26">
        <f t="shared" si="20"/>
        <v>0</v>
      </c>
      <c r="F30" s="26">
        <f t="shared" si="20"/>
        <v>4.0152725569398573</v>
      </c>
      <c r="G30" s="26">
        <f t="shared" si="20"/>
        <v>1.2652344957239443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77.050631183679172</v>
      </c>
      <c r="L30" s="26">
        <f t="shared" si="20"/>
        <v>222.41413435603869</v>
      </c>
      <c r="M30" s="26">
        <f t="shared" si="20"/>
        <v>103.58208426026265</v>
      </c>
      <c r="N30" s="26">
        <f t="shared" si="20"/>
        <v>197.72</v>
      </c>
      <c r="O30" s="31"/>
      <c r="P30" s="26">
        <f t="shared" ref="P30" si="21">+P31+P34+P45+P46+P49</f>
        <v>20267.785786907352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972.52072600000008</v>
      </c>
      <c r="D31" s="26">
        <f t="shared" ref="D31:N31" si="24">+D33</f>
        <v>972.52072600000008</v>
      </c>
      <c r="E31" s="26">
        <f t="shared" si="24"/>
        <v>0</v>
      </c>
      <c r="F31" s="26">
        <f t="shared" si="24"/>
        <v>6.8028300000000002E-3</v>
      </c>
      <c r="G31" s="26">
        <f t="shared" si="24"/>
        <v>2.7211320000000001E-2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3.14</v>
      </c>
      <c r="L31" s="26">
        <f t="shared" si="24"/>
        <v>5.33</v>
      </c>
      <c r="M31" s="26">
        <f t="shared" si="24"/>
        <v>0.32</v>
      </c>
      <c r="N31" s="26">
        <f t="shared" si="24"/>
        <v>4.29</v>
      </c>
      <c r="O31" s="31"/>
      <c r="P31" s="26">
        <f t="shared" ref="P31" si="25">+P33</f>
        <v>980.79977011000017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972.52072600000008</v>
      </c>
      <c r="D33" s="32">
        <f>+'[3]2007'!C32</f>
        <v>972.52072600000008</v>
      </c>
      <c r="E33" s="32">
        <v>0</v>
      </c>
      <c r="F33" s="32">
        <f>+'[3]2007'!D32</f>
        <v>6.8028300000000002E-3</v>
      </c>
      <c r="G33" s="32">
        <f>+'[3]2007'!E32</f>
        <v>2.7211320000000001E-2</v>
      </c>
      <c r="H33" s="27"/>
      <c r="I33" s="27"/>
      <c r="J33" s="27"/>
      <c r="K33" s="32">
        <f>+'[3]2007'!F32</f>
        <v>3.14</v>
      </c>
      <c r="L33" s="32">
        <f>+'[3]2007'!G32</f>
        <v>5.33</v>
      </c>
      <c r="M33" s="32">
        <f>+'[3]2007'!H32</f>
        <v>0.32</v>
      </c>
      <c r="N33" s="32">
        <f>+'[3]2007'!I32</f>
        <v>4.29</v>
      </c>
      <c r="O33" s="31"/>
      <c r="P33" s="26">
        <f>+C33+F33*PCG!$C$4+G33*PCG!$C$5+H33+I33+J33</f>
        <v>980.79977011000017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16314.904355737588</v>
      </c>
      <c r="D34" s="26">
        <f t="shared" ref="D34:G34" si="26">+D35+D38+D41+D42+D43+D44</f>
        <v>16314.904355737588</v>
      </c>
      <c r="E34" s="26">
        <f t="shared" si="26"/>
        <v>0</v>
      </c>
      <c r="F34" s="26">
        <f t="shared" si="26"/>
        <v>3.0724350133906335</v>
      </c>
      <c r="G34" s="26">
        <f t="shared" si="26"/>
        <v>1.1221574738035487</v>
      </c>
      <c r="H34" s="26"/>
      <c r="I34" s="26"/>
      <c r="J34" s="26"/>
      <c r="K34" s="26">
        <f t="shared" ref="K34:N34" si="27">+K35+K38+K41+K42+K43+K44</f>
        <v>26.850631183679173</v>
      </c>
      <c r="L34" s="26">
        <f t="shared" si="27"/>
        <v>206.55413435603867</v>
      </c>
      <c r="M34" s="26">
        <f t="shared" si="27"/>
        <v>99.662084260262645</v>
      </c>
      <c r="N34" s="26">
        <f t="shared" si="27"/>
        <v>82.009999999999991</v>
      </c>
      <c r="O34" s="31"/>
      <c r="P34" s="26">
        <f t="shared" ref="P34" si="28">+P35+P38+P41+P42+P43+P44</f>
        <v>16726.118158265814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4282.345504875866</v>
      </c>
      <c r="D35" s="26">
        <f t="shared" ref="D35:G35" si="29">+D36+D37</f>
        <v>4282.345504875866</v>
      </c>
      <c r="E35" s="26">
        <f t="shared" si="29"/>
        <v>0</v>
      </c>
      <c r="F35" s="26">
        <f t="shared" si="29"/>
        <v>1.4651431960149752</v>
      </c>
      <c r="G35" s="26">
        <f t="shared" si="29"/>
        <v>0.40906183423477599</v>
      </c>
      <c r="H35" s="26"/>
      <c r="I35" s="26"/>
      <c r="J35" s="26"/>
      <c r="K35" s="26">
        <f t="shared" ref="K35:N35" si="30">+K36+K37</f>
        <v>23.100631183679173</v>
      </c>
      <c r="L35" s="26">
        <f t="shared" si="30"/>
        <v>191.63413435603869</v>
      </c>
      <c r="M35" s="26">
        <f t="shared" si="30"/>
        <v>34.242084260262644</v>
      </c>
      <c r="N35" s="26">
        <f t="shared" si="30"/>
        <v>48.3</v>
      </c>
      <c r="O35" s="31"/>
      <c r="P35" s="26">
        <f t="shared" ref="P35" si="31">+P36+P37</f>
        <v>4440.8745113782034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3257.0992658984055</v>
      </c>
      <c r="D36" s="32">
        <f>+'[3]2007'!C35</f>
        <v>3257.0992658984055</v>
      </c>
      <c r="E36" s="32">
        <v>0</v>
      </c>
      <c r="F36" s="32">
        <f>+'[3]2007'!D35</f>
        <v>1.0960413684662822</v>
      </c>
      <c r="G36" s="32">
        <f>+'[3]2007'!E35</f>
        <v>0.35990463074299828</v>
      </c>
      <c r="H36" s="27"/>
      <c r="I36" s="27"/>
      <c r="J36" s="27"/>
      <c r="K36" s="32">
        <f>+'[3]2007'!F35</f>
        <v>23.100631183679173</v>
      </c>
      <c r="L36" s="32">
        <f>+'[3]2007'!G35</f>
        <v>191.63413435603869</v>
      </c>
      <c r="M36" s="32">
        <f>+'[3]2007'!H35</f>
        <v>34.242084260262644</v>
      </c>
      <c r="N36" s="32">
        <f>+'[3]2007'!I35</f>
        <v>48.3</v>
      </c>
      <c r="O36" s="31"/>
      <c r="P36" s="26">
        <f>+C36+F36*PCG!$C$4+G36*PCG!$C$5+H36+I36+J36</f>
        <v>3391.7518800714761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1025.2462389774605</v>
      </c>
      <c r="D37" s="32">
        <f>+'[3]2007'!C36</f>
        <v>1025.2462389774605</v>
      </c>
      <c r="E37" s="32">
        <v>0</v>
      </c>
      <c r="F37" s="32">
        <f>+'[3]2007'!D36</f>
        <v>0.36910182754869308</v>
      </c>
      <c r="G37" s="32">
        <f>+'[3]2007'!E36</f>
        <v>4.9157203491777712E-2</v>
      </c>
      <c r="H37" s="27"/>
      <c r="I37" s="27"/>
      <c r="J37" s="27"/>
      <c r="K37" s="32">
        <f>+'[3]2007'!F36</f>
        <v>0</v>
      </c>
      <c r="L37" s="32">
        <f>+'[3]2007'!G36</f>
        <v>0</v>
      </c>
      <c r="M37" s="32">
        <f>+'[3]2007'!H36</f>
        <v>0</v>
      </c>
      <c r="N37" s="32">
        <f>+'[3]2007'!I36</f>
        <v>0</v>
      </c>
      <c r="O37" s="31"/>
      <c r="P37" s="26">
        <f>+C37+F37*PCG!$C$4+G37*PCG!$C$5+H37+I37+J37</f>
        <v>1049.1226313067275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3319.564287297615</v>
      </c>
      <c r="D38" s="26">
        <f t="shared" ref="D38:G38" si="32">+D39+D40</f>
        <v>3319.564287297615</v>
      </c>
      <c r="E38" s="26">
        <f t="shared" si="32"/>
        <v>0</v>
      </c>
      <c r="F38" s="26">
        <f t="shared" si="32"/>
        <v>0.8455462887589773</v>
      </c>
      <c r="G38" s="26">
        <f t="shared" si="32"/>
        <v>0.25817930114249066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3417.6403762570517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2550.4059171807558</v>
      </c>
      <c r="D39" s="32">
        <f>+'[3]2007'!C38</f>
        <v>2550.4059171807558</v>
      </c>
      <c r="E39" s="32">
        <v>0</v>
      </c>
      <c r="F39" s="32">
        <f>+'[3]2007'!D38</f>
        <v>0.5618698986368944</v>
      </c>
      <c r="G39" s="32">
        <f>+'[3]2007'!E38</f>
        <v>0.22140384818669956</v>
      </c>
      <c r="H39" s="27"/>
      <c r="I39" s="27"/>
      <c r="J39" s="27"/>
      <c r="K39" s="32">
        <f>+'[3]2007'!F38</f>
        <v>0</v>
      </c>
      <c r="L39" s="32">
        <f>+'[3]2007'!G38</f>
        <v>0</v>
      </c>
      <c r="M39" s="32">
        <f>+'[3]2007'!H38</f>
        <v>0</v>
      </c>
      <c r="N39" s="32">
        <f>+'[3]2007'!I38</f>
        <v>0</v>
      </c>
      <c r="O39" s="31"/>
      <c r="P39" s="26">
        <f>+C39+F39*PCG!$C$4+G39*PCG!$C$5+H39+I39+J39</f>
        <v>2630.4310114063146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769.15837011685915</v>
      </c>
      <c r="D40" s="32">
        <f>+'[3]2007'!C39</f>
        <v>769.15837011685915</v>
      </c>
      <c r="E40" s="32">
        <v>0</v>
      </c>
      <c r="F40" s="32">
        <f>+'[3]2007'!D39</f>
        <v>0.28367639012208284</v>
      </c>
      <c r="G40" s="32">
        <f>+'[3]2007'!E39</f>
        <v>3.6775452955791113E-2</v>
      </c>
      <c r="H40" s="27"/>
      <c r="I40" s="27"/>
      <c r="J40" s="27"/>
      <c r="K40" s="32">
        <f>+'[3]2007'!F39</f>
        <v>0</v>
      </c>
      <c r="L40" s="32">
        <f>+'[3]2007'!G39</f>
        <v>0</v>
      </c>
      <c r="M40" s="32">
        <f>+'[3]2007'!H39</f>
        <v>0</v>
      </c>
      <c r="N40" s="32">
        <f>+'[3]2007'!I39</f>
        <v>0</v>
      </c>
      <c r="O40" s="31"/>
      <c r="P40" s="26">
        <f>+C40+F40*PCG!$C$4+G40*PCG!$C$5+H40+I40+J40</f>
        <v>787.20936485073696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8680.6404602492294</v>
      </c>
      <c r="D41" s="32">
        <f>+'[3]2007'!C40</f>
        <v>8680.6404602492294</v>
      </c>
      <c r="E41" s="32">
        <v>0</v>
      </c>
      <c r="F41" s="32">
        <f>+'[3]2007'!D40</f>
        <v>0.75997150393105861</v>
      </c>
      <c r="G41" s="32">
        <f>+'[3]2007'!E40</f>
        <v>0.45225628103283666</v>
      </c>
      <c r="H41" s="27"/>
      <c r="I41" s="27"/>
      <c r="J41" s="27"/>
      <c r="K41" s="32">
        <f>+'[3]2007'!F40</f>
        <v>3.75</v>
      </c>
      <c r="L41" s="32">
        <f>+'[3]2007'!G40</f>
        <v>14.92</v>
      </c>
      <c r="M41" s="32">
        <f>+'[3]2007'!H40</f>
        <v>65.42</v>
      </c>
      <c r="N41" s="32">
        <f>+'[3]2007'!I40</f>
        <v>33.71</v>
      </c>
      <c r="O41" s="31"/>
      <c r="P41" s="26">
        <f>+C41+F41*PCG!$C$4+G41*PCG!$C$5+H41+I41+J41</f>
        <v>8834.4121195952921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32.354103314877293</v>
      </c>
      <c r="D42" s="32">
        <f>+'[3]2007'!C41</f>
        <v>32.354103314877293</v>
      </c>
      <c r="E42" s="32">
        <v>0</v>
      </c>
      <c r="F42" s="32">
        <f>+'[3]2007'!D41</f>
        <v>1.774024685622017E-3</v>
      </c>
      <c r="G42" s="32">
        <f>+'[3]2007'!E41</f>
        <v>2.6600573934454554E-3</v>
      </c>
      <c r="H42" s="27"/>
      <c r="I42" s="27"/>
      <c r="J42" s="27"/>
      <c r="K42" s="32">
        <f>+'[3]2007'!F41</f>
        <v>0</v>
      </c>
      <c r="L42" s="32">
        <f>+'[3]2007'!G41</f>
        <v>0</v>
      </c>
      <c r="M42" s="32">
        <f>+'[3]2007'!H41</f>
        <v>0</v>
      </c>
      <c r="N42" s="32">
        <f>+'[3]2007'!I41</f>
        <v>0</v>
      </c>
      <c r="O42" s="31"/>
      <c r="P42" s="26">
        <f>+C42+F42*PCG!$C$4+G42*PCG!$C$5+H42+I42+J42</f>
        <v>33.191151035264589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+'[3]2007'!C43</f>
        <v>0</v>
      </c>
      <c r="E44" s="32">
        <v>0</v>
      </c>
      <c r="F44" s="27"/>
      <c r="G44" s="27"/>
      <c r="H44" s="27"/>
      <c r="I44" s="27"/>
      <c r="J44" s="27"/>
      <c r="K44" s="32">
        <f>+'[3]2007'!F43</f>
        <v>0</v>
      </c>
      <c r="L44" s="32">
        <f>+'[3]2007'!G43</f>
        <v>0</v>
      </c>
      <c r="M44" s="32">
        <f>+'[3]2007'!H43</f>
        <v>0</v>
      </c>
      <c r="N44" s="32">
        <f>+'[3]2007'!I43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61.457372999999997</v>
      </c>
      <c r="D45" s="32">
        <f>+'[3]2007'!C44</f>
        <v>61.457372999999997</v>
      </c>
      <c r="E45" s="32">
        <v>0</v>
      </c>
      <c r="F45" s="32">
        <f>+'[3]2007'!D44</f>
        <v>3.43677E-3</v>
      </c>
      <c r="G45" s="32">
        <f>+'[3]2007'!E44</f>
        <v>2.3665934999999999E-2</v>
      </c>
      <c r="H45" s="27"/>
      <c r="I45" s="27"/>
      <c r="J45" s="27"/>
      <c r="K45" s="32">
        <f>+'[3]2007'!F44</f>
        <v>1</v>
      </c>
      <c r="L45" s="32">
        <f>+'[3]2007'!G44</f>
        <v>0.2</v>
      </c>
      <c r="M45" s="32">
        <f>+'[3]2007'!H44</f>
        <v>0.09</v>
      </c>
      <c r="N45" s="32">
        <f>+'[3]2007'!I44</f>
        <v>67.38</v>
      </c>
      <c r="O45" s="31"/>
      <c r="P45" s="26">
        <f>+C45+F45*PCG!$C$4+G45*PCG!$C$5+H45+I45+J45</f>
        <v>68.595740879999994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1923.0873839999997</v>
      </c>
      <c r="D46" s="26">
        <f t="shared" ref="D46:N46" si="35">+D48</f>
        <v>1923.0873839999997</v>
      </c>
      <c r="E46" s="26">
        <f t="shared" si="35"/>
        <v>0</v>
      </c>
      <c r="F46" s="26">
        <f t="shared" si="35"/>
        <v>0.17810792999999997</v>
      </c>
      <c r="G46" s="26">
        <f t="shared" si="35"/>
        <v>5.0887980000000013E-2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46.06</v>
      </c>
      <c r="L46" s="26">
        <f t="shared" si="35"/>
        <v>10.33</v>
      </c>
      <c r="M46" s="26">
        <f t="shared" si="35"/>
        <v>3.51</v>
      </c>
      <c r="N46" s="26">
        <f t="shared" si="35"/>
        <v>44.04</v>
      </c>
      <c r="O46" s="31"/>
      <c r="P46" s="26">
        <f t="shared" ref="P46" si="36">+P48</f>
        <v>1942.7047002899997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1923.0873839999997</v>
      </c>
      <c r="D48" s="32">
        <f>+'[3]2007'!C47</f>
        <v>1923.0873839999997</v>
      </c>
      <c r="E48" s="32">
        <v>0</v>
      </c>
      <c r="F48" s="32">
        <f>+'[3]2007'!D47</f>
        <v>0.17810792999999997</v>
      </c>
      <c r="G48" s="32">
        <f>+'[3]2007'!E47</f>
        <v>5.0887980000000013E-2</v>
      </c>
      <c r="H48" s="27"/>
      <c r="I48" s="27"/>
      <c r="J48" s="27"/>
      <c r="K48" s="32">
        <f>+'[3]2007'!F47</f>
        <v>46.06</v>
      </c>
      <c r="L48" s="32">
        <f>+'[3]2007'!G47</f>
        <v>10.33</v>
      </c>
      <c r="M48" s="32">
        <f>+'[3]2007'!H47</f>
        <v>3.51</v>
      </c>
      <c r="N48" s="32">
        <f>+'[3]2007'!I47</f>
        <v>44.04</v>
      </c>
      <c r="O48" s="31"/>
      <c r="P48" s="26">
        <f>+C48+F48*PCG!$C$4+G48*PCG!$C$5+H48+I48+J48</f>
        <v>1942.7047002899997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518.39425452053342</v>
      </c>
      <c r="D49" s="26">
        <f t="shared" ref="D49:N49" si="37">+D50+D51</f>
        <v>518.39425452053342</v>
      </c>
      <c r="E49" s="26">
        <f t="shared" si="37"/>
        <v>0</v>
      </c>
      <c r="F49" s="26">
        <f t="shared" si="37"/>
        <v>0.75449001354922407</v>
      </c>
      <c r="G49" s="26">
        <f t="shared" si="37"/>
        <v>4.1311786920395915E-2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549.56741736154208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+'[3]2007'!F49</f>
        <v>0</v>
      </c>
      <c r="L50" s="32">
        <f>+'[3]2007'!G49</f>
        <v>0</v>
      </c>
      <c r="M50" s="32">
        <f>+'[3]2007'!H49</f>
        <v>0</v>
      </c>
      <c r="N50" s="32">
        <f>+'[3]2007'!I49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518.39425452053342</v>
      </c>
      <c r="D51" s="32">
        <f>+'[3]2007'!C50</f>
        <v>518.39425452053342</v>
      </c>
      <c r="E51" s="32">
        <v>0</v>
      </c>
      <c r="F51" s="32">
        <f>+'[3]2007'!D50</f>
        <v>0.75449001354922407</v>
      </c>
      <c r="G51" s="32">
        <f>+'[3]2007'!E50</f>
        <v>4.1311786920395915E-2</v>
      </c>
      <c r="H51" s="27"/>
      <c r="I51" s="27"/>
      <c r="J51" s="27"/>
      <c r="K51" s="32">
        <f>+'[3]2007'!F50</f>
        <v>0</v>
      </c>
      <c r="L51" s="32">
        <f>+'[3]2007'!G50</f>
        <v>0</v>
      </c>
      <c r="M51" s="32">
        <f>+'[3]2007'!H50</f>
        <v>0</v>
      </c>
      <c r="N51" s="32">
        <f>+'[3]2007'!I50</f>
        <v>0</v>
      </c>
      <c r="O51" s="31"/>
      <c r="P51" s="26">
        <f>+C51+F51*PCG!$C$4+G51*PCG!$C$5+H51+I51+J51</f>
        <v>549.56741736154208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4734.2976957418623</v>
      </c>
      <c r="D52" s="26">
        <f t="shared" ref="D52:N52" si="39">+D53+D54+D55</f>
        <v>4734.2976957418623</v>
      </c>
      <c r="E52" s="26">
        <f t="shared" si="39"/>
        <v>0</v>
      </c>
      <c r="F52" s="26">
        <f t="shared" si="39"/>
        <v>35.551714610268689</v>
      </c>
      <c r="G52" s="26">
        <f t="shared" si="39"/>
        <v>0.48133987961612135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13.290000000000001</v>
      </c>
      <c r="L52" s="26">
        <f t="shared" si="39"/>
        <v>471.55999999999995</v>
      </c>
      <c r="M52" s="26">
        <f t="shared" si="39"/>
        <v>70.570000000000007</v>
      </c>
      <c r="N52" s="26">
        <f t="shared" si="39"/>
        <v>28.970000000000002</v>
      </c>
      <c r="O52" s="31"/>
      <c r="P52" s="26">
        <f t="shared" ref="P52" si="40">+P53+P54+P55</f>
        <v>5766.5298451241833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1010.286476</v>
      </c>
      <c r="D53" s="32">
        <f>+'[3]2007'!C52</f>
        <v>1010.286476</v>
      </c>
      <c r="E53" s="32">
        <v>0</v>
      </c>
      <c r="F53" s="32">
        <f>+'[3]2007'!D52</f>
        <v>0.1049316</v>
      </c>
      <c r="G53" s="32">
        <f>+'[3]2007'!E52</f>
        <v>4.3824440000000001E-3</v>
      </c>
      <c r="H53" s="27"/>
      <c r="I53" s="27"/>
      <c r="J53" s="27"/>
      <c r="K53" s="32">
        <f>+'[3]2007'!F52</f>
        <v>3.49</v>
      </c>
      <c r="L53" s="32">
        <f>+'[3]2007'!G52</f>
        <v>1.26</v>
      </c>
      <c r="M53" s="32">
        <f>+'[3]2007'!H52</f>
        <v>0.34</v>
      </c>
      <c r="N53" s="32">
        <f>+'[3]2007'!I52</f>
        <v>7.35</v>
      </c>
      <c r="O53" s="31"/>
      <c r="P53" s="26">
        <f>+C53+F53*PCG!$C$4+G53*PCG!$C$5+H53+I53+J53</f>
        <v>1014.215734312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3382.2744600000001</v>
      </c>
      <c r="D54" s="32">
        <f>+'[3]2007'!C53</f>
        <v>3382.2744600000001</v>
      </c>
      <c r="E54" s="32">
        <v>0</v>
      </c>
      <c r="F54" s="32">
        <f>+'[3]2007'!D53</f>
        <v>35.323807950000003</v>
      </c>
      <c r="G54" s="32">
        <f>+'[3]2007'!E53</f>
        <v>0.47426679100000002</v>
      </c>
      <c r="H54" s="27"/>
      <c r="I54" s="27"/>
      <c r="J54" s="27"/>
      <c r="K54" s="32">
        <f>+'[3]2007'!F53</f>
        <v>8.65</v>
      </c>
      <c r="L54" s="32">
        <f>+'[3]2007'!G53</f>
        <v>469.71</v>
      </c>
      <c r="M54" s="32">
        <f>+'[3]2007'!H53</f>
        <v>70.12</v>
      </c>
      <c r="N54" s="32">
        <f>+'[3]2007'!I53</f>
        <v>16.18</v>
      </c>
      <c r="O54" s="31"/>
      <c r="P54" s="26">
        <f>+C54+F54*PCG!$C$4+G54*PCG!$C$5+H54+I54+J54</f>
        <v>4406.7011624679999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341.73675974186204</v>
      </c>
      <c r="D55" s="26">
        <f t="shared" ref="D55:N55" si="43">+D56+D57+D58</f>
        <v>341.73675974186204</v>
      </c>
      <c r="E55" s="26">
        <f t="shared" si="43"/>
        <v>0</v>
      </c>
      <c r="F55" s="26">
        <f t="shared" si="43"/>
        <v>0.12297506026868922</v>
      </c>
      <c r="G55" s="26">
        <f t="shared" si="43"/>
        <v>2.690644616121353E-3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1.1499999999999999</v>
      </c>
      <c r="L55" s="26">
        <f t="shared" si="43"/>
        <v>0.59</v>
      </c>
      <c r="M55" s="26">
        <f t="shared" si="43"/>
        <v>0.11</v>
      </c>
      <c r="N55" s="26">
        <f t="shared" si="43"/>
        <v>5.44</v>
      </c>
      <c r="O55" s="31"/>
      <c r="P55" s="26">
        <f t="shared" ref="P55" si="44">+P56+P57+P58</f>
        <v>345.61294834418345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+'[3]2007'!F55</f>
        <v>0</v>
      </c>
      <c r="L56" s="32">
        <f>+'[3]2007'!G55</f>
        <v>0</v>
      </c>
      <c r="M56" s="32">
        <f>+'[3]2007'!H55</f>
        <v>0</v>
      </c>
      <c r="N56" s="32">
        <f>+'[3]2007'!I55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27.607324741862119</v>
      </c>
      <c r="D57" s="34">
        <f>+'[3]2007'!C56</f>
        <v>27.607324741862119</v>
      </c>
      <c r="E57" s="34">
        <v>0</v>
      </c>
      <c r="F57" s="34">
        <f>+'[3]2007'!D56</f>
        <v>3.7520602686892147E-3</v>
      </c>
      <c r="G57" s="34">
        <f>+'[3]2007'!E56</f>
        <v>2.2512361612135289E-4</v>
      </c>
      <c r="H57" s="27"/>
      <c r="I57" s="27"/>
      <c r="J57" s="27"/>
      <c r="K57" s="32">
        <f>+'[3]2007'!F56</f>
        <v>0</v>
      </c>
      <c r="L57" s="32">
        <f>+'[3]2007'!G56</f>
        <v>0</v>
      </c>
      <c r="M57" s="32">
        <f>+'[3]2007'!H56</f>
        <v>0</v>
      </c>
      <c r="N57" s="32">
        <f>+'[3]2007'!I56</f>
        <v>0</v>
      </c>
      <c r="O57" s="31"/>
      <c r="P57" s="26">
        <f>+C57+F57*PCG!$C$4+G57*PCG!$C$5+H57+I57+J57</f>
        <v>27.768213086183511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314.12943499999994</v>
      </c>
      <c r="D58" s="34">
        <f>+'[3]2007'!C57</f>
        <v>314.12943499999994</v>
      </c>
      <c r="E58" s="34">
        <v>0</v>
      </c>
      <c r="F58" s="34">
        <f>+'[3]2007'!D57</f>
        <v>0.11922300000000001</v>
      </c>
      <c r="G58" s="34">
        <f>+'[3]2007'!E57</f>
        <v>2.465521E-3</v>
      </c>
      <c r="H58" s="27"/>
      <c r="I58" s="27"/>
      <c r="J58" s="27"/>
      <c r="K58" s="32">
        <f>+'[3]2007'!F57</f>
        <v>1.1499999999999999</v>
      </c>
      <c r="L58" s="32">
        <f>+'[3]2007'!G57</f>
        <v>0.59</v>
      </c>
      <c r="M58" s="32">
        <f>+'[3]2007'!H57</f>
        <v>0.11</v>
      </c>
      <c r="N58" s="32">
        <f>+'[3]2007'!I57</f>
        <v>5.44</v>
      </c>
      <c r="O58" s="31"/>
      <c r="P58" s="26">
        <f>+C58+F58*PCG!$C$4+G58*PCG!$C$5+H58+I58+J58</f>
        <v>317.84473525799996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+'[3]2007'!F59</f>
        <v>0</v>
      </c>
      <c r="L60" s="32">
        <f>+'[3]2007'!G59</f>
        <v>0</v>
      </c>
      <c r="M60" s="32">
        <f>+'[3]2007'!H59</f>
        <v>0</v>
      </c>
      <c r="N60" s="32">
        <f>+'[3]2007'!I59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+'[3]2007'!F61</f>
        <v>0</v>
      </c>
      <c r="L62" s="32">
        <f>+'[3]2007'!G61</f>
        <v>0</v>
      </c>
      <c r="M62" s="32">
        <f>+'[3]2007'!H61</f>
        <v>0</v>
      </c>
      <c r="N62" s="32">
        <f>+'[3]2007'!I61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+'[3]2007'!F62</f>
        <v>0</v>
      </c>
      <c r="L63" s="32">
        <f>+'[3]2007'!G62</f>
        <v>0</v>
      </c>
      <c r="M63" s="32">
        <f>+'[3]2007'!H62</f>
        <v>0</v>
      </c>
      <c r="N63" s="32">
        <f>+'[3]2007'!I62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+'[3]2007'!F63</f>
        <v>0</v>
      </c>
      <c r="L64" s="32">
        <f>+'[3]2007'!G63</f>
        <v>0</v>
      </c>
      <c r="M64" s="32">
        <f>+'[3]2007'!H63</f>
        <v>0</v>
      </c>
      <c r="N64" s="32">
        <f>+'[3]2007'!I63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1.0476653575047146</v>
      </c>
      <c r="D66" s="26">
        <f t="shared" ref="D66:N66" si="51">+D67+D79+D100</f>
        <v>1.0476653575047146</v>
      </c>
      <c r="E66" s="26">
        <f t="shared" si="51"/>
        <v>0</v>
      </c>
      <c r="F66" s="26">
        <f t="shared" si="51"/>
        <v>45.614177301068928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3.09</v>
      </c>
      <c r="L66" s="26">
        <f t="shared" si="51"/>
        <v>27.52</v>
      </c>
      <c r="M66" s="26">
        <f t="shared" si="51"/>
        <v>5.3699999999999992</v>
      </c>
      <c r="N66" s="26">
        <f t="shared" si="51"/>
        <v>0</v>
      </c>
      <c r="O66" s="31"/>
      <c r="P66" s="26">
        <f t="shared" ref="P66" si="52">+P67+P79+P100</f>
        <v>1141.4020978842282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2.6193873110000001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0.33999999999999997</v>
      </c>
      <c r="N67" s="26">
        <f t="shared" si="55"/>
        <v>0</v>
      </c>
      <c r="O67" s="31"/>
      <c r="P67" s="26">
        <f t="shared" si="55"/>
        <v>65.484682774999996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2.6193873110000001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0.33999999999999997</v>
      </c>
      <c r="N68" s="26">
        <f t="shared" si="65"/>
        <v>0</v>
      </c>
      <c r="O68" s="31"/>
      <c r="P68" s="26">
        <f t="shared" ref="P68" si="66">+P69+P74</f>
        <v>65.484682774999996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2.5289156699999999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0.3</v>
      </c>
      <c r="N69" s="26">
        <f t="shared" si="67"/>
        <v>0</v>
      </c>
      <c r="O69" s="31"/>
      <c r="P69" s="26">
        <f t="shared" ref="P69" si="68">+P70+P71+P72+P73</f>
        <v>63.222891750000002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+'[3]2007'!C69</f>
        <v>0</v>
      </c>
      <c r="E70" s="32">
        <v>0</v>
      </c>
      <c r="F70" s="32">
        <f>+'[3]2007'!D69</f>
        <v>2.22051132</v>
      </c>
      <c r="G70" s="27"/>
      <c r="H70" s="27"/>
      <c r="I70" s="27"/>
      <c r="J70" s="27"/>
      <c r="K70" s="27"/>
      <c r="L70" s="27"/>
      <c r="M70" s="32">
        <f>+'[3]2007'!H69</f>
        <v>0.15</v>
      </c>
      <c r="N70" s="27"/>
      <c r="O70" s="31"/>
      <c r="P70" s="26">
        <f>+C70+F70*PCG!$C$4+G70*PCG!$C$5+H70+I70+J70</f>
        <v>55.512782999999999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+'[3]2007'!C70</f>
        <v>0</v>
      </c>
      <c r="E71" s="32">
        <v>0</v>
      </c>
      <c r="F71" s="32">
        <f>+'[3]2007'!D70</f>
        <v>0.30840434999999999</v>
      </c>
      <c r="G71" s="27"/>
      <c r="H71" s="27"/>
      <c r="I71" s="27"/>
      <c r="J71" s="27"/>
      <c r="K71" s="27"/>
      <c r="L71" s="27"/>
      <c r="M71" s="32">
        <f>+'[3]2007'!H70</f>
        <v>0.15</v>
      </c>
      <c r="N71" s="27"/>
      <c r="O71" s="31"/>
      <c r="P71" s="26">
        <f>+C71+F71*PCG!$C$4+G71*PCG!$C$5+H71+I71+J71</f>
        <v>7.7101087499999998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+'[3]2007'!H71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+'[3]2007'!C72</f>
        <v>0</v>
      </c>
      <c r="E73" s="32">
        <v>0</v>
      </c>
      <c r="F73" s="32">
        <f>+'[3]2007'!D72</f>
        <v>0</v>
      </c>
      <c r="G73" s="27"/>
      <c r="H73" s="27"/>
      <c r="I73" s="27"/>
      <c r="J73" s="27"/>
      <c r="K73" s="27"/>
      <c r="L73" s="27"/>
      <c r="M73" s="32">
        <f>+'[3]2007'!H72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9.0471641000000005E-2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0.04</v>
      </c>
      <c r="N74" s="26">
        <f t="shared" si="69"/>
        <v>0</v>
      </c>
      <c r="O74" s="31"/>
      <c r="P74" s="26">
        <f t="shared" ref="P74" si="70">+P75+P76</f>
        <v>2.261791025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+'[3]2007'!C74</f>
        <v>0</v>
      </c>
      <c r="E75" s="32">
        <v>0</v>
      </c>
      <c r="F75" s="32">
        <f>+'[3]2007'!D74</f>
        <v>8.3512284000000006E-2</v>
      </c>
      <c r="G75" s="27"/>
      <c r="H75" s="27"/>
      <c r="I75" s="27"/>
      <c r="J75" s="27"/>
      <c r="K75" s="27"/>
      <c r="L75" s="27"/>
      <c r="M75" s="32">
        <f>+'[3]2007'!H74</f>
        <v>0.02</v>
      </c>
      <c r="N75" s="27"/>
      <c r="O75" s="31"/>
      <c r="P75" s="26">
        <f>+C75+F75*PCG!$C$4+G75*PCG!$C$5+H75+I75+J75</f>
        <v>2.0878071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+'[3]2007'!C75</f>
        <v>0</v>
      </c>
      <c r="E76" s="32">
        <v>0</v>
      </c>
      <c r="F76" s="32">
        <f>+'[3]2007'!D75</f>
        <v>6.9593570000000011E-3</v>
      </c>
      <c r="G76" s="27"/>
      <c r="H76" s="27"/>
      <c r="I76" s="27"/>
      <c r="J76" s="27"/>
      <c r="K76" s="27"/>
      <c r="L76" s="27"/>
      <c r="M76" s="32">
        <f>+'[3]2007'!H75</f>
        <v>0.02</v>
      </c>
      <c r="N76" s="27"/>
      <c r="O76" s="31"/>
      <c r="P76" s="26">
        <f>+C76+F76*PCG!$C$4+G76*PCG!$C$5+H76+I76+J76</f>
        <v>0.17398392500000004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+'[3]2007'!F76</f>
        <v>0</v>
      </c>
      <c r="L77" s="32">
        <f>+'[3]2007'!G76</f>
        <v>0</v>
      </c>
      <c r="M77" s="32">
        <f>+'[3]2007'!H76</f>
        <v>0</v>
      </c>
      <c r="N77" s="32">
        <f>+'[3]2007'!I76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+'[3]2007'!F77</f>
        <v>0</v>
      </c>
      <c r="L78" s="32">
        <f>+'[3]2007'!G77</f>
        <v>0</v>
      </c>
      <c r="M78" s="32">
        <f>+'[3]2007'!H77</f>
        <v>0</v>
      </c>
      <c r="N78" s="32">
        <f>+'[3]2007'!I77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1.0476653575047146</v>
      </c>
      <c r="D79" s="26">
        <f t="shared" ref="D79:N79" si="71">+D80+D90</f>
        <v>1.0476653575047146</v>
      </c>
      <c r="E79" s="26">
        <f t="shared" si="71"/>
        <v>0</v>
      </c>
      <c r="F79" s="26">
        <f t="shared" si="71"/>
        <v>42.994789990068931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3.09</v>
      </c>
      <c r="L79" s="26">
        <f t="shared" si="71"/>
        <v>27.52</v>
      </c>
      <c r="M79" s="26">
        <f t="shared" si="71"/>
        <v>5.0299999999999994</v>
      </c>
      <c r="N79" s="26">
        <f t="shared" si="71"/>
        <v>0</v>
      </c>
      <c r="O79" s="31"/>
      <c r="P79" s="26">
        <f t="shared" ref="P79" si="72">+P80+P90</f>
        <v>1075.9174151092282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0.30190964154099997</v>
      </c>
      <c r="D80" s="26">
        <f t="shared" ref="D80:N80" si="75">+D81+D82+D83</f>
        <v>0.30190964154099997</v>
      </c>
      <c r="E80" s="26">
        <f t="shared" si="75"/>
        <v>0</v>
      </c>
      <c r="F80" s="26">
        <f t="shared" si="75"/>
        <v>4.7523521324799995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1.03</v>
      </c>
      <c r="L80" s="26">
        <f t="shared" si="75"/>
        <v>2.75</v>
      </c>
      <c r="M80" s="26">
        <f t="shared" si="75"/>
        <v>4.6099999999999994</v>
      </c>
      <c r="N80" s="26">
        <f t="shared" si="75"/>
        <v>0</v>
      </c>
      <c r="O80" s="31"/>
      <c r="P80" s="26">
        <f t="shared" ref="P80" si="76">+P81+P82+P83</f>
        <v>119.11071295354097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3.2249999999999998E-4</v>
      </c>
      <c r="D81" s="32">
        <f>+'[3]2007'!C80</f>
        <v>3.2249999999999998E-4</v>
      </c>
      <c r="E81" s="32">
        <v>0</v>
      </c>
      <c r="F81" s="32">
        <f>+'[3]2007'!D80</f>
        <v>1.5524999999999998E-3</v>
      </c>
      <c r="G81" s="27"/>
      <c r="H81" s="27"/>
      <c r="I81" s="27"/>
      <c r="J81" s="27"/>
      <c r="K81" s="32">
        <f>+'[3]2007'!F80</f>
        <v>0</v>
      </c>
      <c r="L81" s="32">
        <f>+'[3]2007'!G80</f>
        <v>0.01</v>
      </c>
      <c r="M81" s="32">
        <f>+'[3]2007'!H80</f>
        <v>0</v>
      </c>
      <c r="N81" s="32">
        <f>+'[3]2007'!I80</f>
        <v>0</v>
      </c>
      <c r="O81" s="31"/>
      <c r="P81" s="26">
        <f>+C81+F81*PCG!$C$4+G81*PCG!$C$5+H81+I81+J81</f>
        <v>3.9134999999999996E-2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+'[3]2007'!F81</f>
        <v>0</v>
      </c>
      <c r="L82" s="32">
        <f>+'[3]2007'!G81</f>
        <v>0</v>
      </c>
      <c r="M82" s="32">
        <f>+'[3]2007'!H81</f>
        <v>0</v>
      </c>
      <c r="N82" s="32">
        <f>+'[3]2007'!I81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0.30158714154099997</v>
      </c>
      <c r="D83" s="26">
        <f t="shared" ref="D83:N83" si="77">+D84+D85+D86+D87+D88+D89</f>
        <v>0.30158714154099997</v>
      </c>
      <c r="E83" s="26">
        <f t="shared" si="77"/>
        <v>0</v>
      </c>
      <c r="F83" s="26">
        <f t="shared" si="77"/>
        <v>4.7507996324799997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1.03</v>
      </c>
      <c r="L83" s="26">
        <f t="shared" si="77"/>
        <v>2.74</v>
      </c>
      <c r="M83" s="26">
        <f t="shared" si="77"/>
        <v>4.6099999999999994</v>
      </c>
      <c r="N83" s="26">
        <f t="shared" si="77"/>
        <v>0</v>
      </c>
      <c r="O83" s="31"/>
      <c r="P83" s="26">
        <f t="shared" ref="P83" si="78">+P84+P85+P86+P87+P88+P89</f>
        <v>119.07157795354097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+'[3]2007'!F83</f>
        <v>0</v>
      </c>
      <c r="L84" s="32">
        <f>+'[3]2007'!G83</f>
        <v>0</v>
      </c>
      <c r="M84" s="32">
        <f>+'[3]2007'!H83</f>
        <v>0</v>
      </c>
      <c r="N84" s="32">
        <f>+'[3]2007'!I83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0.29598379999999996</v>
      </c>
      <c r="D85" s="32">
        <f>+'[3]2007'!C84</f>
        <v>0.29598379999999996</v>
      </c>
      <c r="E85" s="32">
        <v>0</v>
      </c>
      <c r="F85" s="32">
        <f>+'[3]2007'!D84</f>
        <v>4.4397569999999993</v>
      </c>
      <c r="G85" s="32">
        <f>+'[3]2007'!E84</f>
        <v>0</v>
      </c>
      <c r="H85" s="27"/>
      <c r="I85" s="27"/>
      <c r="J85" s="27"/>
      <c r="K85" s="32">
        <f>+'[3]2007'!F84</f>
        <v>0</v>
      </c>
      <c r="L85" s="32">
        <f>+'[3]2007'!G84</f>
        <v>0</v>
      </c>
      <c r="M85" s="32">
        <f>+'[3]2007'!H84</f>
        <v>0.03</v>
      </c>
      <c r="N85" s="32">
        <f>+'[3]2007'!I84</f>
        <v>0</v>
      </c>
      <c r="O85" s="31"/>
      <c r="P85" s="26">
        <f>+C85+F85*PCG!$C$4+G85*PCG!$C$5+H85+I85+J85</f>
        <v>111.28990879999998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5.6033415409999995E-3</v>
      </c>
      <c r="D86" s="32">
        <f>+'[3]2007'!C85</f>
        <v>5.6033415409999995E-3</v>
      </c>
      <c r="E86" s="32">
        <v>0</v>
      </c>
      <c r="F86" s="32">
        <f>+'[3]2007'!D85</f>
        <v>6.175111086E-2</v>
      </c>
      <c r="G86" s="32">
        <f>+'[3]2007'!E85</f>
        <v>0</v>
      </c>
      <c r="H86" s="27"/>
      <c r="I86" s="27"/>
      <c r="J86" s="27"/>
      <c r="K86" s="32">
        <f>+'[3]2007'!F85</f>
        <v>0</v>
      </c>
      <c r="L86" s="32">
        <f>+'[3]2007'!G85</f>
        <v>0</v>
      </c>
      <c r="M86" s="32">
        <f>+'[3]2007'!H85</f>
        <v>2.29</v>
      </c>
      <c r="N86" s="32">
        <f>+'[3]2007'!I85</f>
        <v>0</v>
      </c>
      <c r="O86" s="31"/>
      <c r="P86" s="26">
        <f>+C86+F86*PCG!$C$4+G86*PCG!$C$5+H86+I86+J86</f>
        <v>1.549381113041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+'[3]2007'!C86</f>
        <v>0</v>
      </c>
      <c r="E87" s="32">
        <v>0</v>
      </c>
      <c r="F87" s="32">
        <f>+'[3]2007'!D86</f>
        <v>0.24929152162000001</v>
      </c>
      <c r="G87" s="27"/>
      <c r="H87" s="27"/>
      <c r="I87" s="27"/>
      <c r="J87" s="27"/>
      <c r="K87" s="32">
        <f>+'[3]2007'!F86</f>
        <v>1.03</v>
      </c>
      <c r="L87" s="32">
        <f>+'[3]2007'!G86</f>
        <v>2.74</v>
      </c>
      <c r="M87" s="32">
        <f>+'[3]2007'!H86</f>
        <v>2.29</v>
      </c>
      <c r="N87" s="32">
        <f>+'[3]2007'!I86</f>
        <v>0</v>
      </c>
      <c r="O87" s="31"/>
      <c r="P87" s="26">
        <f>+C87+F87*PCG!$C$4+G87*PCG!$C$5+H87+I87+J87</f>
        <v>6.2322880405000003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+'[3]2007'!H87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0.7457557159637147</v>
      </c>
      <c r="D90" s="26">
        <f t="shared" ref="D90:N90" si="79">+D91+D92+D93</f>
        <v>0.7457557159637147</v>
      </c>
      <c r="E90" s="26">
        <f t="shared" si="79"/>
        <v>0</v>
      </c>
      <c r="F90" s="26">
        <f t="shared" si="79"/>
        <v>38.242437857588932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2.06</v>
      </c>
      <c r="L90" s="26">
        <f t="shared" si="79"/>
        <v>24.77</v>
      </c>
      <c r="M90" s="26">
        <f t="shared" si="79"/>
        <v>0.42</v>
      </c>
      <c r="N90" s="26">
        <f t="shared" si="79"/>
        <v>0</v>
      </c>
      <c r="O90" s="31"/>
      <c r="P90" s="26">
        <f t="shared" ref="P90" si="80">+P91+P92+P93</f>
        <v>956.80670215568716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1.0734204000000001E-2</v>
      </c>
      <c r="D91" s="32">
        <f>+'[3]2007'!C90</f>
        <v>1.0734204000000001E-2</v>
      </c>
      <c r="E91" s="32">
        <v>0</v>
      </c>
      <c r="F91" s="32">
        <f>+'[3]2007'!D90</f>
        <v>0.80919383999999994</v>
      </c>
      <c r="G91" s="27"/>
      <c r="H91" s="27"/>
      <c r="I91" s="27"/>
      <c r="J91" s="27"/>
      <c r="K91" s="32">
        <f>+'[3]2007'!F90</f>
        <v>2.06</v>
      </c>
      <c r="L91" s="32">
        <f>+'[3]2007'!G90</f>
        <v>24.77</v>
      </c>
      <c r="M91" s="32">
        <f>+'[3]2007'!H90</f>
        <v>0.21</v>
      </c>
      <c r="N91" s="32">
        <f>+'[3]2007'!I90</f>
        <v>0</v>
      </c>
      <c r="O91" s="31"/>
      <c r="P91" s="26">
        <f>+C91+F91*PCG!$C$4+G91*PCG!$C$5+H91+I91+J91</f>
        <v>20.240580203999997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+'[3]2007'!F91</f>
        <v>0</v>
      </c>
      <c r="L92" s="32">
        <f>+'[3]2007'!G91</f>
        <v>0</v>
      </c>
      <c r="M92" s="32">
        <f>+'[3]2007'!H91</f>
        <v>0</v>
      </c>
      <c r="N92" s="32">
        <f>+'[3]2007'!I91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0.73502151196371468</v>
      </c>
      <c r="D93" s="26">
        <f t="shared" ref="D93:N93" si="81">+D94+D95+D96+D97+D98+D99</f>
        <v>0.73502151196371468</v>
      </c>
      <c r="E93" s="26">
        <f t="shared" si="81"/>
        <v>0</v>
      </c>
      <c r="F93" s="26">
        <f t="shared" si="81"/>
        <v>37.433244017588933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0.21</v>
      </c>
      <c r="N93" s="26">
        <f t="shared" si="81"/>
        <v>0</v>
      </c>
      <c r="O93" s="31"/>
      <c r="P93" s="26">
        <f t="shared" ref="P93" si="82">+P94+P95+P96+P97+P98+P99</f>
        <v>936.56612195168714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+'[3]2007'!F93</f>
        <v>0</v>
      </c>
      <c r="L94" s="32">
        <f>+'[3]2007'!G93</f>
        <v>0</v>
      </c>
      <c r="M94" s="32">
        <f>+'[3]2007'!H93</f>
        <v>0</v>
      </c>
      <c r="N94" s="32">
        <f>+'[3]2007'!I93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0.20023378839429987</v>
      </c>
      <c r="D95" s="32">
        <f>+'[3]2007'!C94</f>
        <v>0.20023378839429987</v>
      </c>
      <c r="E95" s="32">
        <v>0</v>
      </c>
      <c r="F95" s="32">
        <f>+'[3]2007'!D94</f>
        <v>25.163400830170261</v>
      </c>
      <c r="G95" s="27"/>
      <c r="H95" s="27"/>
      <c r="I95" s="27"/>
      <c r="J95" s="27"/>
      <c r="K95" s="32">
        <f>+'[3]2007'!F94</f>
        <v>0</v>
      </c>
      <c r="L95" s="32">
        <f>+'[3]2007'!G94</f>
        <v>0</v>
      </c>
      <c r="M95" s="32">
        <f>+'[3]2007'!H94</f>
        <v>0.21</v>
      </c>
      <c r="N95" s="32">
        <f>+'[3]2007'!I94</f>
        <v>0</v>
      </c>
      <c r="O95" s="31"/>
      <c r="P95" s="26">
        <f>+C95+F95*PCG!$C$4+G95*PCG!$C$5+H95+I95+J95</f>
        <v>629.28525454265082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9.1463609298685619E-2</v>
      </c>
      <c r="D96" s="32">
        <f>+'[3]2007'!C95</f>
        <v>9.1463609298685619E-2</v>
      </c>
      <c r="E96" s="32">
        <v>0</v>
      </c>
      <c r="F96" s="32">
        <f>+'[3]2007'!D95</f>
        <v>1.1432951162335701</v>
      </c>
      <c r="G96" s="27"/>
      <c r="H96" s="27"/>
      <c r="I96" s="27"/>
      <c r="J96" s="27"/>
      <c r="K96" s="32">
        <f>+'[3]2007'!F95</f>
        <v>0</v>
      </c>
      <c r="L96" s="32">
        <f>+'[3]2007'!G95</f>
        <v>0</v>
      </c>
      <c r="M96" s="32">
        <f>+'[3]2007'!H95</f>
        <v>0</v>
      </c>
      <c r="N96" s="32">
        <f>+'[3]2007'!I95</f>
        <v>0</v>
      </c>
      <c r="O96" s="31"/>
      <c r="P96" s="26">
        <f>+C96+F96*PCG!$C$4+G96*PCG!$C$5+H96+I96+J96</f>
        <v>28.673841515137937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6.5853798695053633E-3</v>
      </c>
      <c r="D97" s="32">
        <f>+'[3]2007'!C96</f>
        <v>6.5853798695053633E-3</v>
      </c>
      <c r="E97" s="32">
        <v>0</v>
      </c>
      <c r="F97" s="32">
        <f>+'[3]2007'!D96</f>
        <v>2.8948232343033995</v>
      </c>
      <c r="G97" s="27"/>
      <c r="H97" s="27"/>
      <c r="I97" s="27"/>
      <c r="J97" s="27"/>
      <c r="K97" s="32">
        <f>+'[3]2007'!F96</f>
        <v>0</v>
      </c>
      <c r="L97" s="32">
        <f>+'[3]2007'!G96</f>
        <v>0</v>
      </c>
      <c r="M97" s="32">
        <f>+'[3]2007'!H96</f>
        <v>0</v>
      </c>
      <c r="N97" s="32">
        <f>+'[3]2007'!I96</f>
        <v>0</v>
      </c>
      <c r="O97" s="31"/>
      <c r="P97" s="26">
        <f>+C97+F97*PCG!$C$4+G97*PCG!$C$5+H97+I97+J97</f>
        <v>72.377166237454489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0.43673873440122379</v>
      </c>
      <c r="D98" s="32">
        <f>+'[3]2007'!C97</f>
        <v>0.43673873440122379</v>
      </c>
      <c r="E98" s="32">
        <v>0</v>
      </c>
      <c r="F98" s="32">
        <f>+'[3]2007'!D97</f>
        <v>8.2317248368817051</v>
      </c>
      <c r="G98" s="27"/>
      <c r="H98" s="27"/>
      <c r="I98" s="27"/>
      <c r="J98" s="27"/>
      <c r="K98" s="32">
        <f>+'[3]2007'!F97</f>
        <v>0</v>
      </c>
      <c r="L98" s="32">
        <f>+'[3]2007'!G97</f>
        <v>0</v>
      </c>
      <c r="M98" s="32">
        <f>+'[3]2007'!H97</f>
        <v>0</v>
      </c>
      <c r="N98" s="32">
        <f>+'[3]2007'!I97</f>
        <v>0</v>
      </c>
      <c r="O98" s="31"/>
      <c r="P98" s="26">
        <f>+C98+F98*PCG!$C$4+G98*PCG!$C$5+H98+I98+J98</f>
        <v>206.22985965644384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+'[3]2007'!F98</f>
        <v>0</v>
      </c>
      <c r="L99" s="32">
        <f>+'[3]2007'!G98</f>
        <v>0</v>
      </c>
      <c r="M99" s="32">
        <f>+'[3]2007'!H98</f>
        <v>0</v>
      </c>
      <c r="N99" s="32">
        <f>+'[3]2007'!I98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+'[3]2007'!F99</f>
        <v>0</v>
      </c>
      <c r="L100" s="32">
        <f>+'[3]2007'!G99</f>
        <v>0</v>
      </c>
      <c r="M100" s="32">
        <f>+'[3]2007'!H99</f>
        <v>0</v>
      </c>
      <c r="N100" s="32">
        <f>+'[3]2007'!I99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+'[3]2007'!C102</f>
        <v>0</v>
      </c>
      <c r="E103" s="32">
        <v>0</v>
      </c>
      <c r="F103" s="27"/>
      <c r="G103" s="27"/>
      <c r="H103" s="27"/>
      <c r="I103" s="27"/>
      <c r="J103" s="27"/>
      <c r="K103" s="32">
        <f>+'[3]2007'!F102</f>
        <v>0</v>
      </c>
      <c r="L103" s="32">
        <f>+'[3]2007'!G102</f>
        <v>0</v>
      </c>
      <c r="M103" s="32">
        <f>+'[3]2007'!H102</f>
        <v>0</v>
      </c>
      <c r="N103" s="32">
        <f>+'[3]2007'!I102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+'[3]2007'!C103</f>
        <v>0</v>
      </c>
      <c r="E104" s="32">
        <v>0</v>
      </c>
      <c r="F104" s="27"/>
      <c r="G104" s="27"/>
      <c r="H104" s="27"/>
      <c r="I104" s="27"/>
      <c r="J104" s="27"/>
      <c r="K104" s="32">
        <f>+'[3]2007'!F103</f>
        <v>0</v>
      </c>
      <c r="L104" s="32">
        <f>+'[3]2007'!G103</f>
        <v>0</v>
      </c>
      <c r="M104" s="32">
        <f>+'[3]2007'!H103</f>
        <v>0</v>
      </c>
      <c r="N104" s="32">
        <f>+'[3]2007'!I103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+'[3]2007'!C104</f>
        <v>0</v>
      </c>
      <c r="E105" s="32">
        <v>0</v>
      </c>
      <c r="F105" s="27"/>
      <c r="G105" s="27"/>
      <c r="H105" s="27"/>
      <c r="I105" s="27"/>
      <c r="J105" s="27"/>
      <c r="K105" s="32">
        <f>+'[3]2007'!F104</f>
        <v>0</v>
      </c>
      <c r="L105" s="32">
        <f>+'[3]2007'!G104</f>
        <v>0</v>
      </c>
      <c r="M105" s="32">
        <f>+'[3]2007'!H104</f>
        <v>0</v>
      </c>
      <c r="N105" s="32">
        <f>+'[3]2007'!I104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+'[3]2007'!C106</f>
        <v>0</v>
      </c>
      <c r="E107" s="32">
        <v>0</v>
      </c>
      <c r="F107" s="27"/>
      <c r="G107" s="27"/>
      <c r="H107" s="27"/>
      <c r="I107" s="27"/>
      <c r="J107" s="27"/>
      <c r="K107" s="32">
        <f>+'[3]2007'!F106</f>
        <v>0</v>
      </c>
      <c r="L107" s="32">
        <f>+'[3]2007'!G106</f>
        <v>0</v>
      </c>
      <c r="M107" s="32">
        <f>+'[3]2007'!H106</f>
        <v>0</v>
      </c>
      <c r="N107" s="32">
        <f>+'[3]2007'!I106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+'[3]2007'!C107</f>
        <v>0</v>
      </c>
      <c r="E108" s="32">
        <v>0</v>
      </c>
      <c r="F108" s="27"/>
      <c r="G108" s="27"/>
      <c r="H108" s="27"/>
      <c r="I108" s="27"/>
      <c r="J108" s="27"/>
      <c r="K108" s="32">
        <f>+'[3]2007'!F107</f>
        <v>0</v>
      </c>
      <c r="L108" s="32">
        <f>+'[3]2007'!G107</f>
        <v>0</v>
      </c>
      <c r="M108" s="32">
        <f>+'[3]2007'!H107</f>
        <v>0</v>
      </c>
      <c r="N108" s="32">
        <f>+'[3]2007'!I107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+'[3]2007'!C108</f>
        <v>0</v>
      </c>
      <c r="E109" s="32">
        <v>0</v>
      </c>
      <c r="F109" s="27"/>
      <c r="G109" s="27"/>
      <c r="H109" s="27"/>
      <c r="I109" s="27"/>
      <c r="J109" s="27"/>
      <c r="K109" s="32">
        <f>+'[3]2007'!F108</f>
        <v>0</v>
      </c>
      <c r="L109" s="32">
        <f>+'[3]2007'!G108</f>
        <v>0</v>
      </c>
      <c r="M109" s="32">
        <f>+'[3]2007'!H108</f>
        <v>0</v>
      </c>
      <c r="N109" s="32">
        <f>+'[3]2007'!I108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5316.1661460000005</v>
      </c>
      <c r="D112" s="26">
        <f>+D113+D114</f>
        <v>5316.1661460000005</v>
      </c>
      <c r="E112" s="26">
        <f t="shared" ref="E112:N112" si="95">+E113+E114</f>
        <v>0</v>
      </c>
      <c r="F112" s="26">
        <f t="shared" si="95"/>
        <v>0.36780827500000002</v>
      </c>
      <c r="G112" s="26">
        <f t="shared" si="95"/>
        <v>0.14042258000000002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9.921895972997028</v>
      </c>
      <c r="L112" s="26">
        <f t="shared" si="95"/>
        <v>101.46876426093469</v>
      </c>
      <c r="M112" s="26">
        <f t="shared" si="95"/>
        <v>3.6547583891988111</v>
      </c>
      <c r="N112" s="26">
        <f t="shared" si="95"/>
        <v>119.26</v>
      </c>
      <c r="O112" s="31"/>
      <c r="P112" s="26">
        <f>+P113+P114</f>
        <v>5367.2072817150001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1360.378305</v>
      </c>
      <c r="D113" s="32">
        <f>+'[3]2007'!C115</f>
        <v>1360.378305</v>
      </c>
      <c r="E113" s="32">
        <v>0</v>
      </c>
      <c r="F113" s="32">
        <f>+'[3]2007'!D115</f>
        <v>9.5131350000000007E-3</v>
      </c>
      <c r="G113" s="32">
        <f>+'[3]2007'!E115</f>
        <v>3.8052540000000003E-2</v>
      </c>
      <c r="H113" s="27"/>
      <c r="I113" s="27"/>
      <c r="J113" s="27"/>
      <c r="K113" s="12">
        <f>'[3]2007'!F115</f>
        <v>0.86189597299702736</v>
      </c>
      <c r="L113" s="12">
        <f>'[3]2007'!G115</f>
        <v>4.4387642609346916</v>
      </c>
      <c r="M113" s="12">
        <f>'[3]2007'!H115</f>
        <v>0.34475838919881097</v>
      </c>
      <c r="N113" s="12">
        <f>'[3]2007'!I115</f>
        <v>6</v>
      </c>
      <c r="O113" s="31"/>
      <c r="P113" s="26">
        <f>+C113+F113*PCG!$C$4+G113*PCG!$C$5+H113+I113+J113</f>
        <v>1371.9557902949998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3955.7878410000003</v>
      </c>
      <c r="D114" s="32">
        <f>+'[3]2007'!C116</f>
        <v>3955.7878410000003</v>
      </c>
      <c r="E114" s="32">
        <v>0</v>
      </c>
      <c r="F114" s="32">
        <f>+'[3]2007'!D116</f>
        <v>0.35829514000000001</v>
      </c>
      <c r="G114" s="32">
        <f>+'[3]2007'!E116</f>
        <v>0.10237004000000001</v>
      </c>
      <c r="H114" s="27"/>
      <c r="I114" s="27"/>
      <c r="J114" s="27"/>
      <c r="K114" s="12">
        <f>'[3]2007'!F116</f>
        <v>9.06</v>
      </c>
      <c r="L114" s="12">
        <f>'[3]2007'!G116</f>
        <v>97.03</v>
      </c>
      <c r="M114" s="12">
        <f>'[3]2007'!H116</f>
        <v>3.31</v>
      </c>
      <c r="N114" s="12">
        <f>'[3]2007'!I116</f>
        <v>113.26</v>
      </c>
      <c r="O114" s="31"/>
      <c r="P114" s="26">
        <f>+C114+F114*PCG!$C$4+G114*PCG!$C$5+H114+I114+J114</f>
        <v>3995.2514914200001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22202.967359999995</v>
      </c>
      <c r="D116" s="32">
        <f>+'[3]2007'!$C$119</f>
        <v>22202.967359999995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22202.967359999995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65389.285549053486</v>
      </c>
      <c r="D127" s="26">
        <f>+D128+D134+D138</f>
        <v>65389.285549053486</v>
      </c>
      <c r="E127" s="26">
        <f t="shared" ref="E127:N127" si="98">+E128+E134+E138</f>
        <v>0</v>
      </c>
      <c r="F127" s="26">
        <f t="shared" si="98"/>
        <v>88.878508788277472</v>
      </c>
      <c r="G127" s="26">
        <f t="shared" si="98"/>
        <v>2.4867460643400658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219.77063118367917</v>
      </c>
      <c r="L127" s="26">
        <f t="shared" si="98"/>
        <v>827.1941343560386</v>
      </c>
      <c r="M127" s="26">
        <f t="shared" si="98"/>
        <v>209.63208426026267</v>
      </c>
      <c r="N127" s="26">
        <f t="shared" si="98"/>
        <v>511.2700000000001</v>
      </c>
      <c r="O127" s="31"/>
      <c r="P127" s="26">
        <f t="shared" ref="P127" si="99">+P128+P134+P138</f>
        <v>68352.298595933768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65388.237883695983</v>
      </c>
      <c r="D128" s="26">
        <f>+D129+D130+D131+D132+D133</f>
        <v>65388.237883695983</v>
      </c>
      <c r="E128" s="26">
        <f t="shared" ref="E128:N128" si="102">+E129+E130+E131+E132+E133</f>
        <v>0</v>
      </c>
      <c r="F128" s="26">
        <f t="shared" si="102"/>
        <v>43.264331487208544</v>
      </c>
      <c r="G128" s="26">
        <f t="shared" si="102"/>
        <v>2.4867460643400658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216.68063118367917</v>
      </c>
      <c r="L128" s="26">
        <f t="shared" si="102"/>
        <v>799.67413435603862</v>
      </c>
      <c r="M128" s="26">
        <f t="shared" si="102"/>
        <v>204.26208426026267</v>
      </c>
      <c r="N128" s="26">
        <f t="shared" si="102"/>
        <v>511.2700000000001</v>
      </c>
      <c r="O128" s="31"/>
      <c r="P128" s="26">
        <f t="shared" ref="P128" si="103">+P129+P130+P131+P132+P133</f>
        <v>67210.896498049537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26529.867890999998</v>
      </c>
      <c r="D129" s="39">
        <f>+D7</f>
        <v>26529.867890999998</v>
      </c>
      <c r="E129" s="39">
        <f t="shared" ref="E129:G129" si="107">+E7</f>
        <v>0</v>
      </c>
      <c r="F129" s="39">
        <f t="shared" si="107"/>
        <v>0.58682080999999997</v>
      </c>
      <c r="G129" s="39">
        <f t="shared" si="107"/>
        <v>0.29631294099999994</v>
      </c>
      <c r="H129" s="27"/>
      <c r="I129" s="27"/>
      <c r="J129" s="27"/>
      <c r="K129" s="39">
        <f t="shared" ref="K129:N129" si="108">+K7</f>
        <v>56.62</v>
      </c>
      <c r="L129" s="39">
        <f t="shared" si="108"/>
        <v>25.14</v>
      </c>
      <c r="M129" s="39">
        <f t="shared" si="108"/>
        <v>0.41</v>
      </c>
      <c r="N129" s="39">
        <f t="shared" si="108"/>
        <v>134.4</v>
      </c>
      <c r="O129" s="31"/>
      <c r="P129" s="26">
        <f>+C129+F129*PCG!$C$4+G129*PCG!$C$5+H129+I129+J129</f>
        <v>26632.839667667999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14333.708203696</v>
      </c>
      <c r="D130" s="39">
        <f>+D16</f>
        <v>14333.708203696</v>
      </c>
      <c r="E130" s="39">
        <f t="shared" ref="E130:G130" si="109">+E16</f>
        <v>0</v>
      </c>
      <c r="F130" s="39">
        <f t="shared" si="109"/>
        <v>3.1105235100000002</v>
      </c>
      <c r="G130" s="39">
        <f t="shared" si="109"/>
        <v>0.44385874799999991</v>
      </c>
      <c r="H130" s="27"/>
      <c r="I130" s="27"/>
      <c r="J130" s="27"/>
      <c r="K130" s="39">
        <f t="shared" ref="K130:N130" si="110">+K16</f>
        <v>69.72</v>
      </c>
      <c r="L130" s="39">
        <f t="shared" si="110"/>
        <v>80.56</v>
      </c>
      <c r="M130" s="39">
        <f t="shared" si="110"/>
        <v>29.700000000000003</v>
      </c>
      <c r="N130" s="39">
        <f t="shared" si="110"/>
        <v>150.18</v>
      </c>
      <c r="O130" s="31"/>
      <c r="P130" s="26">
        <f>+C130+F130*PCG!$C$4+G130*PCG!$C$5+H130+I130+J130</f>
        <v>14543.741198349999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19790.364093258118</v>
      </c>
      <c r="D131" s="39">
        <f>+D30</f>
        <v>19790.364093258118</v>
      </c>
      <c r="E131" s="39">
        <f t="shared" ref="E131:G131" si="111">+E30</f>
        <v>0</v>
      </c>
      <c r="F131" s="39">
        <f t="shared" si="111"/>
        <v>4.0152725569398573</v>
      </c>
      <c r="G131" s="39">
        <f t="shared" si="111"/>
        <v>1.2652344957239443</v>
      </c>
      <c r="H131" s="27"/>
      <c r="I131" s="27"/>
      <c r="J131" s="27"/>
      <c r="K131" s="39">
        <f t="shared" ref="K131:N131" si="112">+K30</f>
        <v>77.050631183679172</v>
      </c>
      <c r="L131" s="39">
        <f t="shared" si="112"/>
        <v>222.41413435603869</v>
      </c>
      <c r="M131" s="39">
        <f t="shared" si="112"/>
        <v>103.58208426026265</v>
      </c>
      <c r="N131" s="39">
        <f t="shared" si="112"/>
        <v>197.72</v>
      </c>
      <c r="O131" s="31"/>
      <c r="P131" s="26">
        <f>+C131+F131*PCG!$C$4+G131*PCG!$C$5+H131+I131+J131</f>
        <v>20267.785786907352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4734.2976957418623</v>
      </c>
      <c r="D132" s="39">
        <f>+D52</f>
        <v>4734.2976957418623</v>
      </c>
      <c r="E132" s="39">
        <f t="shared" ref="E132:G132" si="113">+E52</f>
        <v>0</v>
      </c>
      <c r="F132" s="39">
        <f t="shared" si="113"/>
        <v>35.551714610268689</v>
      </c>
      <c r="G132" s="39">
        <f t="shared" si="113"/>
        <v>0.48133987961612135</v>
      </c>
      <c r="H132" s="27"/>
      <c r="I132" s="27"/>
      <c r="J132" s="27"/>
      <c r="K132" s="39">
        <f t="shared" ref="K132:N132" si="114">+K52</f>
        <v>13.290000000000001</v>
      </c>
      <c r="L132" s="39">
        <f t="shared" si="114"/>
        <v>471.55999999999995</v>
      </c>
      <c r="M132" s="39">
        <f t="shared" si="114"/>
        <v>70.570000000000007</v>
      </c>
      <c r="N132" s="39">
        <f t="shared" si="114"/>
        <v>28.970000000000002</v>
      </c>
      <c r="O132" s="31"/>
      <c r="P132" s="26">
        <f>+C132+F132*PCG!$C$4+G132*PCG!$C$5+H132+I132+J132</f>
        <v>5766.5298451241833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1.0476653575047146</v>
      </c>
      <c r="D134" s="26">
        <f>+D135+D136+D137</f>
        <v>1.0476653575047146</v>
      </c>
      <c r="E134" s="26">
        <f t="shared" ref="E134:N134" si="117">+E135+E136+E137</f>
        <v>0</v>
      </c>
      <c r="F134" s="26">
        <f t="shared" si="117"/>
        <v>45.614177301068928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3.09</v>
      </c>
      <c r="L134" s="26">
        <f t="shared" si="117"/>
        <v>27.52</v>
      </c>
      <c r="M134" s="26">
        <f t="shared" si="117"/>
        <v>5.3699999999999992</v>
      </c>
      <c r="N134" s="26">
        <f t="shared" si="117"/>
        <v>0</v>
      </c>
      <c r="O134" s="31"/>
      <c r="P134" s="26">
        <f t="shared" ref="P134" si="118">+P135+P136+P137</f>
        <v>1141.4020978842279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2.6193873110000001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0.33999999999999997</v>
      </c>
      <c r="N135" s="39">
        <f t="shared" si="122"/>
        <v>0</v>
      </c>
      <c r="O135" s="31"/>
      <c r="P135" s="26">
        <f>+C135+F135*PCG!$C$4+G135*PCG!$C$5+H135+I135+J135</f>
        <v>65.484682774999996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1.0476653575047146</v>
      </c>
      <c r="D136" s="39">
        <f>+D79</f>
        <v>1.0476653575047146</v>
      </c>
      <c r="E136" s="39">
        <f t="shared" ref="E136:G136" si="123">+E79</f>
        <v>0</v>
      </c>
      <c r="F136" s="39">
        <f t="shared" si="123"/>
        <v>42.994789990068931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3.09</v>
      </c>
      <c r="L136" s="39">
        <f t="shared" si="124"/>
        <v>27.52</v>
      </c>
      <c r="M136" s="39">
        <f t="shared" si="124"/>
        <v>5.0299999999999994</v>
      </c>
      <c r="N136" s="39">
        <f t="shared" si="124"/>
        <v>0</v>
      </c>
      <c r="O136" s="31"/>
      <c r="P136" s="26">
        <f>+C136+F136*PCG!$C$4+G136*PCG!$C$5+H136+I136+J136</f>
        <v>1075.9174151092279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5316.1661460000005</v>
      </c>
      <c r="D144" s="26">
        <f>+D145+D146</f>
        <v>5316.1661460000005</v>
      </c>
      <c r="E144" s="26"/>
      <c r="F144" s="26">
        <f t="shared" ref="F144:N144" si="135">+F145+F146</f>
        <v>0.36780827500000002</v>
      </c>
      <c r="G144" s="26">
        <f t="shared" si="135"/>
        <v>0.14042258000000002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9.921895972997028</v>
      </c>
      <c r="L144" s="26">
        <f t="shared" si="135"/>
        <v>101.46876426093469</v>
      </c>
      <c r="M144" s="26">
        <f t="shared" si="135"/>
        <v>3.6547583891988111</v>
      </c>
      <c r="N144" s="26">
        <f t="shared" si="135"/>
        <v>119.26</v>
      </c>
      <c r="O144" s="31"/>
      <c r="P144" s="26">
        <f t="shared" ref="P144" si="136">+P145+P146</f>
        <v>5367.2072817150001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1360.378305</v>
      </c>
      <c r="D145" s="39">
        <f>+D113</f>
        <v>1360.378305</v>
      </c>
      <c r="E145" s="39">
        <f t="shared" ref="E145:G145" si="139">+E113</f>
        <v>0</v>
      </c>
      <c r="F145" s="39">
        <f t="shared" si="139"/>
        <v>9.5131350000000007E-3</v>
      </c>
      <c r="G145" s="39">
        <f t="shared" si="139"/>
        <v>3.8052540000000003E-2</v>
      </c>
      <c r="H145" s="27"/>
      <c r="I145" s="27"/>
      <c r="J145" s="27"/>
      <c r="K145" s="39">
        <f t="shared" ref="K145:N145" si="140">+K113</f>
        <v>0.86189597299702736</v>
      </c>
      <c r="L145" s="39">
        <f t="shared" si="140"/>
        <v>4.4387642609346916</v>
      </c>
      <c r="M145" s="39">
        <f t="shared" si="140"/>
        <v>0.34475838919881097</v>
      </c>
      <c r="N145" s="39">
        <f t="shared" si="140"/>
        <v>6</v>
      </c>
      <c r="O145" s="31"/>
      <c r="P145" s="26">
        <f>+C145+F145*PCG!$C$4+G145*PCG!$C$5+H145+I145+J145</f>
        <v>1371.9557902949998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3955.7878410000003</v>
      </c>
      <c r="D146" s="39">
        <f t="shared" ref="D146:G147" si="141">+D114</f>
        <v>3955.7878410000003</v>
      </c>
      <c r="E146" s="39">
        <f t="shared" si="141"/>
        <v>0</v>
      </c>
      <c r="F146" s="39">
        <f t="shared" si="141"/>
        <v>0.35829514000000001</v>
      </c>
      <c r="G146" s="39">
        <f t="shared" si="141"/>
        <v>0.10237004000000001</v>
      </c>
      <c r="H146" s="27"/>
      <c r="I146" s="27"/>
      <c r="J146" s="27"/>
      <c r="K146" s="39">
        <f t="shared" ref="K146:N146" si="142">+K114</f>
        <v>9.06</v>
      </c>
      <c r="L146" s="39">
        <f t="shared" si="142"/>
        <v>97.03</v>
      </c>
      <c r="M146" s="39">
        <f t="shared" si="142"/>
        <v>3.31</v>
      </c>
      <c r="N146" s="39">
        <f t="shared" si="142"/>
        <v>113.26</v>
      </c>
      <c r="O146" s="31"/>
      <c r="P146" s="26">
        <f>+C146+F146*PCG!$C$4+G146*PCG!$C$5+H146+I146+J146</f>
        <v>3995.2514914200001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22202.967359999995</v>
      </c>
      <c r="D148" s="26">
        <f>+D116</f>
        <v>22202.967359999995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22202.967359999995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65389.285549053486</v>
      </c>
      <c r="D159" s="26">
        <f>+D160+D161+D162</f>
        <v>65389.285549053486</v>
      </c>
      <c r="E159" s="26">
        <f t="shared" ref="E159:N159" si="144">+E160+E161+E162</f>
        <v>0</v>
      </c>
      <c r="F159" s="26">
        <f t="shared" si="144"/>
        <v>88.878508788277472</v>
      </c>
      <c r="G159" s="26">
        <f t="shared" si="144"/>
        <v>2.4867460643400658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219.77063118367917</v>
      </c>
      <c r="L159" s="26">
        <f t="shared" si="144"/>
        <v>827.1941343560386</v>
      </c>
      <c r="M159" s="26">
        <f t="shared" si="144"/>
        <v>209.63208426026267</v>
      </c>
      <c r="N159" s="26">
        <f t="shared" si="144"/>
        <v>511.2700000000001</v>
      </c>
      <c r="O159" s="31"/>
      <c r="P159" s="26">
        <f t="shared" ref="P159" si="145">+P160+P161+P162</f>
        <v>68352.298595933782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65388.237883695983</v>
      </c>
      <c r="D160" s="26">
        <f>+D6</f>
        <v>65388.237883695983</v>
      </c>
      <c r="E160" s="26">
        <f t="shared" ref="E160:G160" si="148">+E6</f>
        <v>0</v>
      </c>
      <c r="F160" s="26">
        <f t="shared" si="148"/>
        <v>43.264331487208544</v>
      </c>
      <c r="G160" s="26">
        <f t="shared" si="148"/>
        <v>2.4867460643400658</v>
      </c>
      <c r="H160" s="27"/>
      <c r="I160" s="27"/>
      <c r="J160" s="27"/>
      <c r="K160" s="26">
        <f t="shared" ref="K160:N160" si="149">+K6</f>
        <v>216.68063118367917</v>
      </c>
      <c r="L160" s="26">
        <f t="shared" si="149"/>
        <v>799.67413435603862</v>
      </c>
      <c r="M160" s="26">
        <f t="shared" si="149"/>
        <v>204.26208426026267</v>
      </c>
      <c r="N160" s="26">
        <f t="shared" si="149"/>
        <v>511.2700000000001</v>
      </c>
      <c r="O160" s="31"/>
      <c r="P160" s="26">
        <f>+C160+F160*PCG!$C$4+G160*PCG!$C$5+H160+I160+J160</f>
        <v>67210.896498049551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1.0476653575047146</v>
      </c>
      <c r="D161" s="26">
        <f>+D66</f>
        <v>1.0476653575047146</v>
      </c>
      <c r="E161" s="26">
        <f t="shared" ref="E161:G161" si="150">+E66</f>
        <v>0</v>
      </c>
      <c r="F161" s="26">
        <f t="shared" si="150"/>
        <v>45.614177301068928</v>
      </c>
      <c r="G161" s="26">
        <f t="shared" si="150"/>
        <v>0</v>
      </c>
      <c r="H161" s="27"/>
      <c r="I161" s="27"/>
      <c r="J161" s="27"/>
      <c r="K161" s="26">
        <f t="shared" ref="K161:N161" si="151">+K66</f>
        <v>3.09</v>
      </c>
      <c r="L161" s="26">
        <f t="shared" si="151"/>
        <v>27.52</v>
      </c>
      <c r="M161" s="26">
        <f t="shared" si="151"/>
        <v>5.3699999999999992</v>
      </c>
      <c r="N161" s="26">
        <f t="shared" si="151"/>
        <v>0</v>
      </c>
      <c r="O161" s="31"/>
      <c r="P161" s="26">
        <f>+C161+F161*PCG!$C$4+G161*PCG!$C$5+H161+I161+J161</f>
        <v>1141.4020978842279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5316.1661460000005</v>
      </c>
      <c r="D165" s="26">
        <f>+D166+D167</f>
        <v>5316.1661460000005</v>
      </c>
      <c r="E165" s="26">
        <f t="shared" ref="E165:N165" si="154">+E166+E167</f>
        <v>0</v>
      </c>
      <c r="F165" s="26">
        <f t="shared" si="154"/>
        <v>0.36780827500000002</v>
      </c>
      <c r="G165" s="26">
        <f t="shared" si="154"/>
        <v>0.14042258000000002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5367.2072817150001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1360.378305</v>
      </c>
      <c r="D166" s="39">
        <f>+D113</f>
        <v>1360.378305</v>
      </c>
      <c r="E166" s="39">
        <f t="shared" ref="E166:G166" si="158">+E113</f>
        <v>0</v>
      </c>
      <c r="F166" s="39">
        <f t="shared" si="158"/>
        <v>9.5131350000000007E-3</v>
      </c>
      <c r="G166" s="39">
        <f t="shared" si="158"/>
        <v>3.8052540000000003E-2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1371.9557902949998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3955.7878410000003</v>
      </c>
      <c r="D167" s="39">
        <f t="shared" ref="D167:G168" si="159">+D114</f>
        <v>3955.7878410000003</v>
      </c>
      <c r="E167" s="39">
        <f t="shared" si="159"/>
        <v>0</v>
      </c>
      <c r="F167" s="39">
        <f t="shared" si="159"/>
        <v>0.35829514000000001</v>
      </c>
      <c r="G167" s="39">
        <f t="shared" si="159"/>
        <v>0.10237004000000001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3995.2514914200001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22202.967359999995</v>
      </c>
      <c r="D169" s="26">
        <f>+D148</f>
        <v>22202.967359999995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22202.967359999995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31" priority="2" operator="lessThan">
      <formula>0</formula>
    </cfRule>
  </conditionalFormatting>
  <conditionalFormatting sqref="P2">
    <cfRule type="cellIs" dxfId="30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400-000000000000}"/>
  </dataValidation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169"/>
  <sheetViews>
    <sheetView showGridLines="0" zoomScale="85" zoomScaleNormal="85" workbookViewId="0">
      <selection activeCell="N13" sqref="N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66756.933551627691</v>
      </c>
      <c r="D4" s="26">
        <f t="shared" ref="D4:N4" si="1">+D6+D66+D101</f>
        <v>66756.933551627691</v>
      </c>
      <c r="E4" s="26">
        <f t="shared" si="1"/>
        <v>0</v>
      </c>
      <c r="F4" s="26">
        <f t="shared" si="1"/>
        <v>84.996172707025281</v>
      </c>
      <c r="G4" s="26">
        <f t="shared" si="1"/>
        <v>2.6278834916210325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226.23722713832979</v>
      </c>
      <c r="L4" s="26">
        <f t="shared" si="1"/>
        <v>835.49793929383179</v>
      </c>
      <c r="M4" s="26">
        <f t="shared" si="1"/>
        <v>199.62807052621545</v>
      </c>
      <c r="N4" s="26">
        <f t="shared" si="1"/>
        <v>421.93076505454508</v>
      </c>
      <c r="O4" s="31"/>
      <c r="P4" s="26">
        <f t="shared" ref="P4" si="2">+P6+P66+P101</f>
        <v>69664.947149806409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66079.523909666663</v>
      </c>
      <c r="D5" s="32">
        <f>+'[21]Table 1.5 - Reference Approach'!$S$76</f>
        <v>66079.523909666663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66079.523909666663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66756.089616787998</v>
      </c>
      <c r="D6" s="26">
        <f t="shared" ref="D6:N6" si="5">+D7+D16+D30+D52+D59</f>
        <v>66756.089616787998</v>
      </c>
      <c r="E6" s="26">
        <f t="shared" si="5"/>
        <v>0</v>
      </c>
      <c r="F6" s="26">
        <f t="shared" si="5"/>
        <v>43.660998374927779</v>
      </c>
      <c r="G6" s="26">
        <f t="shared" si="5"/>
        <v>2.6278834916210325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223.05722713832978</v>
      </c>
      <c r="L6" s="26">
        <f t="shared" si="5"/>
        <v>807.33793929383182</v>
      </c>
      <c r="M6" s="26">
        <f t="shared" si="5"/>
        <v>196.22722713832979</v>
      </c>
      <c r="N6" s="26">
        <f t="shared" si="5"/>
        <v>421.93076505454508</v>
      </c>
      <c r="O6" s="31"/>
      <c r="P6" s="26">
        <f t="shared" ref="P6" si="6">+P7+P16+P30+P52+P59</f>
        <v>68630.723856664277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27053.130099999998</v>
      </c>
      <c r="D7" s="26">
        <f t="shared" ref="D7:N7" si="9">+D8+D12+D13</f>
        <v>27053.130099999998</v>
      </c>
      <c r="E7" s="26">
        <f t="shared" si="9"/>
        <v>0</v>
      </c>
      <c r="F7" s="26">
        <f t="shared" si="9"/>
        <v>0.58343299999999998</v>
      </c>
      <c r="G7" s="26">
        <f t="shared" si="9"/>
        <v>0.31563952099999998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59.49</v>
      </c>
      <c r="L7" s="26">
        <f t="shared" si="9"/>
        <v>26.42</v>
      </c>
      <c r="M7" s="26">
        <f t="shared" si="9"/>
        <v>0.38</v>
      </c>
      <c r="N7" s="26">
        <f t="shared" si="9"/>
        <v>129.82</v>
      </c>
      <c r="O7" s="31"/>
      <c r="P7" s="26">
        <f t="shared" ref="P7" si="10">+P8+P12+P13</f>
        <v>27161.776502257999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24347.355595000001</v>
      </c>
      <c r="D8" s="26">
        <f t="shared" ref="D8:G8" si="11">+D9+D10+D11</f>
        <v>24347.355595000001</v>
      </c>
      <c r="E8" s="26">
        <f t="shared" si="11"/>
        <v>0</v>
      </c>
      <c r="F8" s="26">
        <f t="shared" si="11"/>
        <v>0.53210820000000003</v>
      </c>
      <c r="G8" s="26">
        <f t="shared" si="11"/>
        <v>0.30777481800000001</v>
      </c>
      <c r="H8" s="26"/>
      <c r="I8" s="26"/>
      <c r="J8" s="26"/>
      <c r="K8" s="26">
        <f t="shared" ref="K8:N8" si="12">+K9+K10+K11</f>
        <v>58.27</v>
      </c>
      <c r="L8" s="26">
        <f t="shared" si="12"/>
        <v>26.19</v>
      </c>
      <c r="M8" s="26">
        <f t="shared" si="12"/>
        <v>0.34</v>
      </c>
      <c r="N8" s="26">
        <f t="shared" si="12"/>
        <v>100.73</v>
      </c>
      <c r="O8" s="31"/>
      <c r="P8" s="26">
        <f t="shared" ref="P8" si="13">+P9+P10+P11</f>
        <v>24452.375195763998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24347.355595000001</v>
      </c>
      <c r="D9" s="32">
        <f>+'[3]2008'!C8</f>
        <v>24347.355595000001</v>
      </c>
      <c r="E9" s="32">
        <v>0</v>
      </c>
      <c r="F9" s="32">
        <f>+'[3]2008'!D8</f>
        <v>0.53210820000000003</v>
      </c>
      <c r="G9" s="32">
        <f>+'[3]2008'!E8</f>
        <v>0.30777481800000001</v>
      </c>
      <c r="H9" s="27"/>
      <c r="I9" s="27"/>
      <c r="J9" s="27"/>
      <c r="K9" s="32">
        <f>+'[3]2008'!F8</f>
        <v>58.27</v>
      </c>
      <c r="L9" s="32">
        <f>+'[3]2008'!G8</f>
        <v>26.19</v>
      </c>
      <c r="M9" s="32">
        <f>+'[3]2008'!H8</f>
        <v>0.34</v>
      </c>
      <c r="N9" s="32">
        <f>+'[3]2008'!I8</f>
        <v>100.73</v>
      </c>
      <c r="O9" s="31"/>
      <c r="P9" s="26">
        <f>+C9+F9*PCG!$C$4+G9*PCG!$C$5+H9+I9+J9</f>
        <v>24452.375195763998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+'[3]2008'!F9</f>
        <v>0</v>
      </c>
      <c r="L10" s="32">
        <f>+'[3]2008'!G9</f>
        <v>0</v>
      </c>
      <c r="M10" s="32">
        <f>+'[3]2008'!H9</f>
        <v>0</v>
      </c>
      <c r="N10" s="32">
        <f>+'[3]2008'!I9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+'[3]2008'!F10</f>
        <v>0</v>
      </c>
      <c r="L11" s="32">
        <f>+'[3]2008'!G10</f>
        <v>0</v>
      </c>
      <c r="M11" s="32">
        <f>+'[3]2008'!H10</f>
        <v>0</v>
      </c>
      <c r="N11" s="32">
        <f>+'[3]2008'!I10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1695.8563409999999</v>
      </c>
      <c r="D12" s="32">
        <f>+'[3]2008'!C11</f>
        <v>1695.8563409999999</v>
      </c>
      <c r="E12" s="32">
        <v>0</v>
      </c>
      <c r="F12" s="32">
        <f>+'[3]2008'!D11</f>
        <v>4.1529379999999998E-2</v>
      </c>
      <c r="G12" s="32">
        <f>+'[3]2008'!E11</f>
        <v>6.353165E-3</v>
      </c>
      <c r="H12" s="27"/>
      <c r="I12" s="27"/>
      <c r="J12" s="27"/>
      <c r="K12" s="32">
        <f>+'[3]2008'!F11</f>
        <v>1.22</v>
      </c>
      <c r="L12" s="32">
        <f>+'[3]2008'!G11</f>
        <v>0.23</v>
      </c>
      <c r="M12" s="32">
        <f>+'[3]2008'!H11</f>
        <v>0.04</v>
      </c>
      <c r="N12" s="32">
        <f>+'[3]2008'!I11</f>
        <v>24.86</v>
      </c>
      <c r="O12" s="31"/>
      <c r="P12" s="26">
        <f>+C12+F12*PCG!$C$4+G12*PCG!$C$5+H12+I12+J12</f>
        <v>1698.78781867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1009.9181639999999</v>
      </c>
      <c r="D13" s="26">
        <f t="shared" ref="D13:N13" si="14">+D14+D15</f>
        <v>1009.9181639999999</v>
      </c>
      <c r="E13" s="26">
        <f t="shared" si="14"/>
        <v>0</v>
      </c>
      <c r="F13" s="26">
        <f t="shared" si="14"/>
        <v>9.7954199999999991E-3</v>
      </c>
      <c r="G13" s="26">
        <f t="shared" si="14"/>
        <v>1.511538E-3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4.2300000000000004</v>
      </c>
      <c r="O13" s="31"/>
      <c r="P13" s="26">
        <f t="shared" ref="P13" si="15">+P14+P15</f>
        <v>1010.6134878239999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1009.9181639999999</v>
      </c>
      <c r="D14" s="32">
        <f>+'[3]2008'!C13</f>
        <v>1009.9181639999999</v>
      </c>
      <c r="E14" s="32">
        <v>0</v>
      </c>
      <c r="F14" s="32">
        <f>+'[3]2008'!D13</f>
        <v>9.7954199999999991E-3</v>
      </c>
      <c r="G14" s="32">
        <f>+'[3]2008'!E13</f>
        <v>1.511538E-3</v>
      </c>
      <c r="H14" s="27"/>
      <c r="I14" s="27"/>
      <c r="J14" s="27"/>
      <c r="K14" s="32">
        <f>+'[3]2008'!F13</f>
        <v>0</v>
      </c>
      <c r="L14" s="32">
        <f>+'[3]2008'!G13</f>
        <v>0</v>
      </c>
      <c r="M14" s="32">
        <f>+'[3]2008'!H13</f>
        <v>0</v>
      </c>
      <c r="N14" s="32">
        <f>+'[3]2008'!I13</f>
        <v>4.2300000000000004</v>
      </c>
      <c r="O14" s="31"/>
      <c r="P14" s="26">
        <f>+C14+F14*PCG!$C$4+G14*PCG!$C$5+H14+I14+J14</f>
        <v>1010.6134878239999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+'[3]2008'!C14</f>
        <v>0</v>
      </c>
      <c r="E15" s="32">
        <v>0</v>
      </c>
      <c r="F15" s="32">
        <f>+'[3]2008'!D14</f>
        <v>0</v>
      </c>
      <c r="G15" s="32">
        <f>+'[3]2008'!E14</f>
        <v>0</v>
      </c>
      <c r="H15" s="27"/>
      <c r="I15" s="27"/>
      <c r="J15" s="27"/>
      <c r="K15" s="32">
        <f>+'[3]2008'!F14</f>
        <v>0</v>
      </c>
      <c r="L15" s="32">
        <f>+'[3]2008'!G14</f>
        <v>0</v>
      </c>
      <c r="M15" s="32">
        <f>+'[3]2008'!H14</f>
        <v>0</v>
      </c>
      <c r="N15" s="32">
        <f>+'[3]2008'!I14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14004.147826788001</v>
      </c>
      <c r="D16" s="26">
        <f t="shared" ref="D16:N16" si="16">+D17+D18+D19+D20+D21+D22+D23+D24+D25+D26+D27+D28+D29</f>
        <v>14004.147826788001</v>
      </c>
      <c r="E16" s="26">
        <f t="shared" si="16"/>
        <v>0</v>
      </c>
      <c r="F16" s="26">
        <f t="shared" si="16"/>
        <v>3.2475239300000003</v>
      </c>
      <c r="G16" s="26">
        <f t="shared" si="16"/>
        <v>0.46300572299999998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70.260000000000005</v>
      </c>
      <c r="L16" s="26">
        <f t="shared" si="16"/>
        <v>82.18</v>
      </c>
      <c r="M16" s="26">
        <f t="shared" si="16"/>
        <v>30.9</v>
      </c>
      <c r="N16" s="26">
        <f t="shared" si="16"/>
        <v>145.80000000000001</v>
      </c>
      <c r="O16" s="31"/>
      <c r="P16" s="26">
        <f t="shared" ref="P16" si="17">+P17+P18+P19+P20+P21+P22+P23+P24+P25+P26+P27+P28+P29</f>
        <v>14223.311630492004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1428.1803609999999</v>
      </c>
      <c r="D17" s="32">
        <f>+'[3]2008'!C16</f>
        <v>1428.1803609999999</v>
      </c>
      <c r="E17" s="32">
        <v>0</v>
      </c>
      <c r="F17" s="32">
        <f>+'[3]2008'!D16</f>
        <v>0.10012746</v>
      </c>
      <c r="G17" s="32">
        <f>+'[3]2008'!E16</f>
        <v>1.5114368E-2</v>
      </c>
      <c r="H17" s="27"/>
      <c r="I17" s="27"/>
      <c r="J17" s="27"/>
      <c r="K17" s="32">
        <f>+'[3]2008'!F16</f>
        <v>3.32</v>
      </c>
      <c r="L17" s="32">
        <f>+'[3]2008'!G16</f>
        <v>8.6999999999999993</v>
      </c>
      <c r="M17" s="32">
        <f>+'[3]2008'!H16</f>
        <v>0.89</v>
      </c>
      <c r="N17" s="32">
        <f>+'[3]2008'!I16</f>
        <v>8.26</v>
      </c>
      <c r="O17" s="31"/>
      <c r="P17" s="26">
        <f>+C17+F17*PCG!$C$4+G17*PCG!$C$5+H17+I17+J17</f>
        <v>1435.1876291640001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+'[3]2008'!F17</f>
        <v>0</v>
      </c>
      <c r="L18" s="32">
        <f>+'[3]2008'!G17</f>
        <v>0</v>
      </c>
      <c r="M18" s="32">
        <f>+'[3]2008'!H17</f>
        <v>0</v>
      </c>
      <c r="N18" s="32">
        <f>+'[3]2008'!I17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204.524373</v>
      </c>
      <c r="D19" s="34">
        <f>+'[3]2008'!C18</f>
        <v>204.524373</v>
      </c>
      <c r="E19" s="34">
        <v>0</v>
      </c>
      <c r="F19" s="34">
        <f>+'[3]2008'!D18</f>
        <v>3.7399700000000004E-3</v>
      </c>
      <c r="G19" s="34">
        <f>+'[3]2008'!E18</f>
        <v>3.91364E-4</v>
      </c>
      <c r="H19" s="27"/>
      <c r="I19" s="27"/>
      <c r="J19" s="27"/>
      <c r="K19" s="32">
        <f>+'[3]2008'!F18</f>
        <v>0.28000000000000003</v>
      </c>
      <c r="L19" s="32">
        <f>+'[3]2008'!G18</f>
        <v>0.11</v>
      </c>
      <c r="M19" s="32">
        <f>+'[3]2008'!H18</f>
        <v>0.08</v>
      </c>
      <c r="N19" s="32">
        <f>+'[3]2008'!I18</f>
        <v>1.1599999999999999</v>
      </c>
      <c r="O19" s="31"/>
      <c r="P19" s="26">
        <f>+C19+F19*PCG!$C$4+G19*PCG!$C$5+H19+I19+J19</f>
        <v>204.73449872200001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923.81486100000006</v>
      </c>
      <c r="D20" s="34">
        <f>+'[3]2008'!C19</f>
        <v>923.81486100000006</v>
      </c>
      <c r="E20" s="34">
        <v>0</v>
      </c>
      <c r="F20" s="34">
        <f>+'[3]2008'!D19</f>
        <v>2.1309095999999998</v>
      </c>
      <c r="G20" s="34">
        <f>+'[3]2008'!E19</f>
        <v>0.286353211</v>
      </c>
      <c r="H20" s="27"/>
      <c r="I20" s="27"/>
      <c r="J20" s="27"/>
      <c r="K20" s="32">
        <f>+'[3]2008'!F19</f>
        <v>7.75</v>
      </c>
      <c r="L20" s="32">
        <f>+'[3]2008'!G19</f>
        <v>40.18</v>
      </c>
      <c r="M20" s="32">
        <f>+'[3]2008'!H19</f>
        <v>21.02</v>
      </c>
      <c r="N20" s="32">
        <f>+'[3]2008'!I19</f>
        <v>28</v>
      </c>
      <c r="O20" s="31"/>
      <c r="P20" s="26">
        <f>+C20+F20*PCG!$C$4+G20*PCG!$C$5+H20+I20+J20</f>
        <v>1062.4208578780001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240.15032600000001</v>
      </c>
      <c r="D21" s="34">
        <f>+'[3]2008'!C20</f>
        <v>240.15032600000001</v>
      </c>
      <c r="E21" s="34">
        <v>0</v>
      </c>
      <c r="F21" s="34">
        <f>+'[3]2008'!D20</f>
        <v>2.1320780000000004E-2</v>
      </c>
      <c r="G21" s="34">
        <f>+'[3]2008'!E20</f>
        <v>3.3100509999999996E-3</v>
      </c>
      <c r="H21" s="27"/>
      <c r="I21" s="27"/>
      <c r="J21" s="27"/>
      <c r="K21" s="32">
        <f>+'[3]2008'!F20</f>
        <v>0.39</v>
      </c>
      <c r="L21" s="32">
        <f>+'[3]2008'!G20</f>
        <v>1.79</v>
      </c>
      <c r="M21" s="32">
        <f>+'[3]2008'!H20</f>
        <v>0.17</v>
      </c>
      <c r="N21" s="32">
        <f>+'[3]2008'!I20</f>
        <v>2.44</v>
      </c>
      <c r="O21" s="31"/>
      <c r="P21" s="26">
        <f>+C21+F21*PCG!$C$4+G21*PCG!$C$5+H21+I21+J21</f>
        <v>241.669740698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1097.9240180000002</v>
      </c>
      <c r="D22" s="34">
        <f>+'[3]2008'!C21</f>
        <v>1097.9240180000002</v>
      </c>
      <c r="E22" s="34">
        <v>0</v>
      </c>
      <c r="F22" s="34">
        <f>+'[3]2008'!D21</f>
        <v>0.10737188</v>
      </c>
      <c r="G22" s="34">
        <f>+'[3]2008'!E21</f>
        <v>1.6284560999999999E-2</v>
      </c>
      <c r="H22" s="27"/>
      <c r="I22" s="27"/>
      <c r="J22" s="27"/>
      <c r="K22" s="32">
        <f>+'[3]2008'!F21</f>
        <v>2.1</v>
      </c>
      <c r="L22" s="32">
        <f>+'[3]2008'!G21</f>
        <v>9.7100000000000009</v>
      </c>
      <c r="M22" s="32">
        <f>+'[3]2008'!H21</f>
        <v>0.94</v>
      </c>
      <c r="N22" s="32">
        <f>+'[3]2008'!I21</f>
        <v>5</v>
      </c>
      <c r="O22" s="31"/>
      <c r="P22" s="26">
        <f>+C22+F22*PCG!$C$4+G22*PCG!$C$5+H22+I22+J22</f>
        <v>1105.4611141780001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+'[3]2008'!F22</f>
        <v>0</v>
      </c>
      <c r="L23" s="32">
        <f>+'[3]2008'!G22</f>
        <v>0</v>
      </c>
      <c r="M23" s="32">
        <f>+'[3]2008'!H22</f>
        <v>0</v>
      </c>
      <c r="N23" s="32">
        <f>+'[3]2008'!I22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+'[3]2008'!F23</f>
        <v>0</v>
      </c>
      <c r="L24" s="32">
        <f>+'[3]2008'!G23</f>
        <v>0</v>
      </c>
      <c r="M24" s="32">
        <f>+'[3]2008'!H23</f>
        <v>0</v>
      </c>
      <c r="N24" s="32">
        <f>+'[3]2008'!I23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5164.9221030000017</v>
      </c>
      <c r="D25" s="34">
        <f>+'[3]2008'!C24</f>
        <v>5164.9221030000017</v>
      </c>
      <c r="E25" s="34">
        <v>0</v>
      </c>
      <c r="F25" s="34">
        <f>+'[3]2008'!D24</f>
        <v>0.22326029999999997</v>
      </c>
      <c r="G25" s="34">
        <f>+'[3]2008'!E24</f>
        <v>4.3068442999999998E-2</v>
      </c>
      <c r="H25" s="27"/>
      <c r="I25" s="27"/>
      <c r="J25" s="27"/>
      <c r="K25" s="32">
        <f>+'[3]2008'!F24</f>
        <v>28.55</v>
      </c>
      <c r="L25" s="32">
        <f>+'[3]2008'!G24</f>
        <v>6.51</v>
      </c>
      <c r="M25" s="32">
        <f>+'[3]2008'!H24</f>
        <v>1.63</v>
      </c>
      <c r="N25" s="32">
        <f>+'[3]2008'!I24</f>
        <v>47.07</v>
      </c>
      <c r="O25" s="31"/>
      <c r="P25" s="26">
        <f>+C25+F25*PCG!$C$4+G25*PCG!$C$5+H25+I25+J25</f>
        <v>5183.3380065140018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+'[3]2008'!F25</f>
        <v>0</v>
      </c>
      <c r="L26" s="32">
        <f>+'[3]2008'!G25</f>
        <v>0</v>
      </c>
      <c r="M26" s="32">
        <f>+'[3]2008'!H25</f>
        <v>0</v>
      </c>
      <c r="N26" s="32">
        <f>+'[3]2008'!I25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+'[3]2008'!F26</f>
        <v>0</v>
      </c>
      <c r="L27" s="32">
        <f>+'[3]2008'!G26</f>
        <v>0</v>
      </c>
      <c r="M27" s="32">
        <f>+'[3]2008'!H26</f>
        <v>0</v>
      </c>
      <c r="N27" s="32">
        <f>+'[3]2008'!I26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+'[3]2008'!F27</f>
        <v>0</v>
      </c>
      <c r="L28" s="32">
        <f>+'[3]2008'!G27</f>
        <v>0</v>
      </c>
      <c r="M28" s="32">
        <f>+'[3]2008'!H27</f>
        <v>0</v>
      </c>
      <c r="N28" s="32">
        <f>+'[3]2008'!I27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4944.6317847880009</v>
      </c>
      <c r="D29" s="32">
        <f>+'[3]2008'!C28</f>
        <v>4944.6317847880009</v>
      </c>
      <c r="E29" s="32">
        <v>0</v>
      </c>
      <c r="F29" s="32">
        <f>+'[3]2008'!D28</f>
        <v>0.66079394000000002</v>
      </c>
      <c r="G29" s="32">
        <f>+'[3]2008'!E28</f>
        <v>9.8483724999999994E-2</v>
      </c>
      <c r="H29" s="27"/>
      <c r="I29" s="27"/>
      <c r="J29" s="27"/>
      <c r="K29" s="32">
        <f>+'[3]2008'!F28</f>
        <v>27.87</v>
      </c>
      <c r="L29" s="32">
        <f>+'[3]2008'!G28</f>
        <v>15.18</v>
      </c>
      <c r="M29" s="32">
        <f>+'[3]2008'!H28</f>
        <v>6.17</v>
      </c>
      <c r="N29" s="32">
        <f>+'[3]2008'!I28</f>
        <v>53.87</v>
      </c>
      <c r="O29" s="31"/>
      <c r="P29" s="26">
        <f>+C29+F29*PCG!$C$4+G29*PCG!$C$5+H29+I29+J29</f>
        <v>4990.4997833380012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20712.700887481718</v>
      </c>
      <c r="D30" s="26">
        <f t="shared" ref="D30:N30" si="20">+D31+D34+D45+D46+D49</f>
        <v>20712.700887481718</v>
      </c>
      <c r="E30" s="26">
        <f t="shared" si="20"/>
        <v>0</v>
      </c>
      <c r="F30" s="26">
        <f t="shared" si="20"/>
        <v>4.0567717105759344</v>
      </c>
      <c r="G30" s="26">
        <f t="shared" si="20"/>
        <v>1.3623079275599215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78.197227138329794</v>
      </c>
      <c r="L30" s="26">
        <f>+L31+L34+L45+L46+L49</f>
        <v>224.3979392938318</v>
      </c>
      <c r="M30" s="26">
        <f t="shared" si="20"/>
        <v>93.917227138329793</v>
      </c>
      <c r="N30" s="26">
        <f t="shared" si="20"/>
        <v>112.34076505454502</v>
      </c>
      <c r="O30" s="31"/>
      <c r="P30" s="26">
        <f t="shared" ref="P30" si="21">+P31+P34+P45+P46+P49</f>
        <v>21220.087942658978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1296.927191</v>
      </c>
      <c r="D31" s="26">
        <f t="shared" ref="D31:N31" si="24">+D33</f>
        <v>1296.927191</v>
      </c>
      <c r="E31" s="26">
        <f t="shared" si="24"/>
        <v>0</v>
      </c>
      <c r="F31" s="26">
        <f t="shared" si="24"/>
        <v>9.0717450000000008E-3</v>
      </c>
      <c r="G31" s="26">
        <f t="shared" si="24"/>
        <v>3.6286980000000003E-2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2.78</v>
      </c>
      <c r="L31" s="26">
        <f t="shared" si="24"/>
        <v>5.84</v>
      </c>
      <c r="M31" s="26">
        <f t="shared" si="24"/>
        <v>0.54</v>
      </c>
      <c r="N31" s="26">
        <f t="shared" si="24"/>
        <v>5.7</v>
      </c>
      <c r="O31" s="31"/>
      <c r="P31" s="26">
        <f t="shared" ref="P31" si="25">+P33</f>
        <v>1307.967504665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1296.927191</v>
      </c>
      <c r="D33" s="32">
        <f>+'[3]2008'!C32</f>
        <v>1296.927191</v>
      </c>
      <c r="E33" s="32">
        <v>0</v>
      </c>
      <c r="F33" s="32">
        <f>+'[3]2008'!D32</f>
        <v>9.0717450000000008E-3</v>
      </c>
      <c r="G33" s="32">
        <f>+'[3]2008'!E32</f>
        <v>3.6286980000000003E-2</v>
      </c>
      <c r="H33" s="27"/>
      <c r="I33" s="27"/>
      <c r="J33" s="27"/>
      <c r="K33" s="32">
        <f>+'[3]2008'!F32</f>
        <v>2.78</v>
      </c>
      <c r="L33" s="32">
        <f>+'[3]2008'!G32</f>
        <v>5.84</v>
      </c>
      <c r="M33" s="32">
        <f>+'[3]2008'!H32</f>
        <v>0.54</v>
      </c>
      <c r="N33" s="32">
        <f>+'[3]2008'!I32</f>
        <v>5.7</v>
      </c>
      <c r="O33" s="31"/>
      <c r="P33" s="26">
        <f>+C33+F33*PCG!$C$4+G33*PCG!$C$5+H33+I33+J33</f>
        <v>1307.967504665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16921.512098927618</v>
      </c>
      <c r="D34" s="26">
        <f t="shared" ref="D34:G34" si="26">+D35+D38+D41+D42+D43+D44</f>
        <v>16921.512098927618</v>
      </c>
      <c r="E34" s="26">
        <f t="shared" si="26"/>
        <v>0</v>
      </c>
      <c r="F34" s="26">
        <f t="shared" si="26"/>
        <v>3.1546504053293325</v>
      </c>
      <c r="G34" s="26">
        <f t="shared" si="26"/>
        <v>1.1825571816213383</v>
      </c>
      <c r="H34" s="26"/>
      <c r="I34" s="26"/>
      <c r="J34" s="26"/>
      <c r="K34" s="26">
        <f t="shared" ref="K34:N34" si="27">+K35+K38+K41+K42+K43+K44</f>
        <v>27.807227138329797</v>
      </c>
      <c r="L34" s="26">
        <f t="shared" si="27"/>
        <v>213.8279392938318</v>
      </c>
      <c r="M34" s="26">
        <f t="shared" si="27"/>
        <v>91.587227138329794</v>
      </c>
      <c r="N34" s="26">
        <f t="shared" si="27"/>
        <v>71.599999999999994</v>
      </c>
      <c r="O34" s="31"/>
      <c r="P34" s="26">
        <f t="shared" ref="P34" si="28">+P35+P38+P41+P42+P43+P44</f>
        <v>17352.780399184008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4347.8398150068897</v>
      </c>
      <c r="D35" s="26">
        <f t="shared" ref="D35:G35" si="29">+D36+D37</f>
        <v>4347.8398150068897</v>
      </c>
      <c r="E35" s="26">
        <f t="shared" si="29"/>
        <v>0</v>
      </c>
      <c r="F35" s="26">
        <f t="shared" si="29"/>
        <v>1.5301190363837653</v>
      </c>
      <c r="G35" s="26">
        <f t="shared" si="29"/>
        <v>0.43257204594116216</v>
      </c>
      <c r="H35" s="26"/>
      <c r="I35" s="26"/>
      <c r="J35" s="26"/>
      <c r="K35" s="26">
        <f t="shared" ref="K35:N35" si="30">+K36+K37</f>
        <v>23.917227138329796</v>
      </c>
      <c r="L35" s="26">
        <f t="shared" si="30"/>
        <v>198.4279392938318</v>
      </c>
      <c r="M35" s="26">
        <f t="shared" si="30"/>
        <v>23.917227138329796</v>
      </c>
      <c r="N35" s="26">
        <f t="shared" si="30"/>
        <v>45.02</v>
      </c>
      <c r="O35" s="31"/>
      <c r="P35" s="26">
        <f t="shared" ref="P35" si="31">+P36+P37</f>
        <v>4514.99926060695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3622.6555853091095</v>
      </c>
      <c r="D36" s="32">
        <f>+'[3]2008'!C35</f>
        <v>3622.6555853091095</v>
      </c>
      <c r="E36" s="32">
        <v>0</v>
      </c>
      <c r="F36" s="32">
        <f>+'[3]2008'!D35</f>
        <v>1.2111379489121461</v>
      </c>
      <c r="G36" s="32">
        <f>+'[3]2008'!E35</f>
        <v>0.39868438088560348</v>
      </c>
      <c r="H36" s="27"/>
      <c r="I36" s="27"/>
      <c r="J36" s="27"/>
      <c r="K36" s="32">
        <f>+'[3]2008'!F35</f>
        <v>23.917227138329796</v>
      </c>
      <c r="L36" s="32">
        <f>+'[3]2008'!G35</f>
        <v>198.4279392938318</v>
      </c>
      <c r="M36" s="32">
        <f>+'[3]2008'!H35</f>
        <v>23.917227138329796</v>
      </c>
      <c r="N36" s="32">
        <f>+'[3]2008'!I35</f>
        <v>45.02</v>
      </c>
      <c r="O36" s="31"/>
      <c r="P36" s="26">
        <f>+C36+F36*PCG!$C$4+G36*PCG!$C$5+H36+I36+J36</f>
        <v>3771.7419795358228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725.18422969777998</v>
      </c>
      <c r="D37" s="32">
        <f>+'[3]2008'!C36</f>
        <v>725.18422969777998</v>
      </c>
      <c r="E37" s="32">
        <v>0</v>
      </c>
      <c r="F37" s="32">
        <f>+'[3]2008'!D36</f>
        <v>0.31898108747161924</v>
      </c>
      <c r="G37" s="32">
        <f>+'[3]2008'!E36</f>
        <v>3.3887665055558694E-2</v>
      </c>
      <c r="H37" s="27"/>
      <c r="I37" s="27"/>
      <c r="J37" s="27"/>
      <c r="K37" s="32">
        <f>+'[3]2008'!F36</f>
        <v>0</v>
      </c>
      <c r="L37" s="32">
        <f>+'[3]2008'!G36</f>
        <v>0</v>
      </c>
      <c r="M37" s="32">
        <f>+'[3]2008'!H36</f>
        <v>0</v>
      </c>
      <c r="N37" s="32">
        <f>+'[3]2008'!I36</f>
        <v>0</v>
      </c>
      <c r="O37" s="31"/>
      <c r="P37" s="26">
        <f>+C37+F37*PCG!$C$4+G37*PCG!$C$5+H37+I37+J37</f>
        <v>743.25728107112695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3451.0747658068753</v>
      </c>
      <c r="D38" s="26">
        <f t="shared" ref="D38:G38" si="32">+D39+D40</f>
        <v>3451.0747658068753</v>
      </c>
      <c r="E38" s="26">
        <f t="shared" si="32"/>
        <v>0</v>
      </c>
      <c r="F38" s="26">
        <f t="shared" si="32"/>
        <v>0.86335074390018474</v>
      </c>
      <c r="G38" s="26">
        <f t="shared" si="32"/>
        <v>0.27286326977560799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3553.9717887975112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2890.5469653356249</v>
      </c>
      <c r="D39" s="32">
        <f>+'[3]2008'!C38</f>
        <v>2890.5469653356249</v>
      </c>
      <c r="E39" s="32">
        <v>0</v>
      </c>
      <c r="F39" s="32">
        <f>+'[3]2008'!D38</f>
        <v>0.6159597584467279</v>
      </c>
      <c r="G39" s="32">
        <f>+'[3]2008'!E38</f>
        <v>0.24668269764419526</v>
      </c>
      <c r="H39" s="27"/>
      <c r="I39" s="27"/>
      <c r="J39" s="27"/>
      <c r="K39" s="32">
        <f>+'[3]2008'!F38</f>
        <v>0</v>
      </c>
      <c r="L39" s="32">
        <f>+'[3]2008'!G38</f>
        <v>0</v>
      </c>
      <c r="M39" s="32">
        <f>+'[3]2008'!H38</f>
        <v>0</v>
      </c>
      <c r="N39" s="32">
        <f>+'[3]2008'!I38</f>
        <v>0</v>
      </c>
      <c r="O39" s="31"/>
      <c r="P39" s="26">
        <f>+C39+F39*PCG!$C$4+G39*PCG!$C$5+H39+I39+J39</f>
        <v>2979.4574031947636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560.52780047125032</v>
      </c>
      <c r="D40" s="32">
        <f>+'[3]2008'!C39</f>
        <v>560.52780047125032</v>
      </c>
      <c r="E40" s="32">
        <v>0</v>
      </c>
      <c r="F40" s="32">
        <f>+'[3]2008'!D39</f>
        <v>0.24739098545345686</v>
      </c>
      <c r="G40" s="32">
        <f>+'[3]2008'!E39</f>
        <v>2.6180572131412724E-2</v>
      </c>
      <c r="H40" s="27"/>
      <c r="I40" s="27"/>
      <c r="J40" s="27"/>
      <c r="K40" s="32">
        <f>+'[3]2008'!F39</f>
        <v>0</v>
      </c>
      <c r="L40" s="32">
        <f>+'[3]2008'!G39</f>
        <v>0</v>
      </c>
      <c r="M40" s="32">
        <f>+'[3]2008'!H39</f>
        <v>0</v>
      </c>
      <c r="N40" s="32">
        <f>+'[3]2008'!I39</f>
        <v>0</v>
      </c>
      <c r="O40" s="31"/>
      <c r="P40" s="26">
        <f>+C40+F40*PCG!$C$4+G40*PCG!$C$5+H40+I40+J40</f>
        <v>574.51438560274778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9079.6583852326658</v>
      </c>
      <c r="D41" s="32">
        <f>+'[3]2008'!C40</f>
        <v>9079.6583852326658</v>
      </c>
      <c r="E41" s="32">
        <v>0</v>
      </c>
      <c r="F41" s="32">
        <f>+'[3]2008'!D40</f>
        <v>0.75882644625214146</v>
      </c>
      <c r="G41" s="32">
        <f>+'[3]2008'!E40</f>
        <v>0.47359475540037699</v>
      </c>
      <c r="H41" s="27"/>
      <c r="I41" s="27"/>
      <c r="J41" s="27"/>
      <c r="K41" s="32">
        <f>+'[3]2008'!F40</f>
        <v>3.89</v>
      </c>
      <c r="L41" s="32">
        <f>+'[3]2008'!G40</f>
        <v>15.4</v>
      </c>
      <c r="M41" s="32">
        <f>+'[3]2008'!H40</f>
        <v>67.67</v>
      </c>
      <c r="N41" s="32">
        <f>+'[3]2008'!I40</f>
        <v>26.58</v>
      </c>
      <c r="O41" s="31"/>
      <c r="P41" s="26">
        <f>+C41+F41*PCG!$C$4+G41*PCG!$C$5+H41+I41+J41</f>
        <v>9239.7602834982808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42.939132881185913</v>
      </c>
      <c r="D42" s="32">
        <f>+'[3]2008'!C41</f>
        <v>42.939132881185913</v>
      </c>
      <c r="E42" s="32">
        <v>0</v>
      </c>
      <c r="F42" s="32">
        <f>+'[3]2008'!D41</f>
        <v>2.3541787932412155E-3</v>
      </c>
      <c r="G42" s="32">
        <f>+'[3]2008'!E41</f>
        <v>3.5271105041910912E-3</v>
      </c>
      <c r="H42" s="27"/>
      <c r="I42" s="27"/>
      <c r="J42" s="27"/>
      <c r="K42" s="32">
        <f>+'[3]2008'!F41</f>
        <v>0</v>
      </c>
      <c r="L42" s="32">
        <f>+'[3]2008'!G41</f>
        <v>0</v>
      </c>
      <c r="M42" s="32">
        <f>+'[3]2008'!H41</f>
        <v>0</v>
      </c>
      <c r="N42" s="32">
        <f>+'[3]2008'!I41</f>
        <v>0</v>
      </c>
      <c r="O42" s="31"/>
      <c r="P42" s="26">
        <f>+C42+F42*PCG!$C$4+G42*PCG!$C$5+H42+I42+J42</f>
        <v>44.049066281265894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+'[3]2008'!C43</f>
        <v>0</v>
      </c>
      <c r="E44" s="32">
        <v>0</v>
      </c>
      <c r="F44" s="27"/>
      <c r="G44" s="27"/>
      <c r="H44" s="27"/>
      <c r="I44" s="27"/>
      <c r="J44" s="27"/>
      <c r="K44" s="32">
        <f>+'[3]2008'!F43</f>
        <v>0</v>
      </c>
      <c r="L44" s="32">
        <f>+'[3]2008'!G43</f>
        <v>0</v>
      </c>
      <c r="M44" s="32">
        <f>+'[3]2008'!H43</f>
        <v>0</v>
      </c>
      <c r="N44" s="32">
        <f>+'[3]2008'!I43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143.10826600000001</v>
      </c>
      <c r="D45" s="32">
        <f>+'[3]2008'!C44</f>
        <v>143.10826600000001</v>
      </c>
      <c r="E45" s="32">
        <v>0</v>
      </c>
      <c r="F45" s="32">
        <f>+'[3]2008'!D44</f>
        <v>8.0122650000000011E-3</v>
      </c>
      <c r="G45" s="32">
        <f>+'[3]2008'!E44</f>
        <v>5.5207720000000002E-2</v>
      </c>
      <c r="H45" s="27"/>
      <c r="I45" s="27"/>
      <c r="J45" s="27"/>
      <c r="K45" s="32">
        <f>+'[3]2008'!F44</f>
        <v>2.33</v>
      </c>
      <c r="L45" s="32">
        <f>+'[3]2008'!G44</f>
        <v>0.48</v>
      </c>
      <c r="M45" s="32">
        <f>+'[3]2008'!H44</f>
        <v>0.21</v>
      </c>
      <c r="N45" s="32">
        <f>+'[3]2008'!I44</f>
        <v>0.58076505454501559</v>
      </c>
      <c r="O45" s="31"/>
      <c r="P45" s="26">
        <f>+C45+F45*PCG!$C$4+G45*PCG!$C$5+H45+I45+J45</f>
        <v>159.76047318500002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1863.1633590000001</v>
      </c>
      <c r="D46" s="26">
        <f t="shared" ref="D46:N46" si="35">+D48</f>
        <v>1863.1633590000001</v>
      </c>
      <c r="E46" s="26">
        <f t="shared" si="35"/>
        <v>0</v>
      </c>
      <c r="F46" s="26">
        <f t="shared" si="35"/>
        <v>0.17235736000000001</v>
      </c>
      <c r="G46" s="26">
        <f t="shared" si="35"/>
        <v>4.9244959999999997E-2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45.28</v>
      </c>
      <c r="L46" s="26">
        <f t="shared" si="35"/>
        <v>4.25</v>
      </c>
      <c r="M46" s="26">
        <f t="shared" si="35"/>
        <v>1.58</v>
      </c>
      <c r="N46" s="26">
        <f t="shared" si="35"/>
        <v>34.46</v>
      </c>
      <c r="O46" s="31"/>
      <c r="P46" s="26">
        <f t="shared" ref="P46" si="36">+P48</f>
        <v>1882.1472910800001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1863.1633590000001</v>
      </c>
      <c r="D48" s="32">
        <f>+'[3]2008'!C47</f>
        <v>1863.1633590000001</v>
      </c>
      <c r="E48" s="32">
        <v>0</v>
      </c>
      <c r="F48" s="32">
        <f>+'[3]2008'!D47</f>
        <v>0.17235736000000001</v>
      </c>
      <c r="G48" s="32">
        <f>+'[3]2008'!E47</f>
        <v>4.9244959999999997E-2</v>
      </c>
      <c r="H48" s="27"/>
      <c r="I48" s="27"/>
      <c r="J48" s="27"/>
      <c r="K48" s="32">
        <f>+'[3]2008'!F47</f>
        <v>45.28</v>
      </c>
      <c r="L48" s="32">
        <f>+'[3]2008'!G47</f>
        <v>4.25</v>
      </c>
      <c r="M48" s="32">
        <f>+'[3]2008'!H47</f>
        <v>1.58</v>
      </c>
      <c r="N48" s="32">
        <f>+'[3]2008'!I47</f>
        <v>34.46</v>
      </c>
      <c r="O48" s="31"/>
      <c r="P48" s="26">
        <f>+C48+F48*PCG!$C$4+G48*PCG!$C$5+H48+I48+J48</f>
        <v>1882.1472910800001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487.98997255410484</v>
      </c>
      <c r="D49" s="26">
        <f t="shared" ref="D49:N49" si="37">+D50+D51</f>
        <v>487.98997255410484</v>
      </c>
      <c r="E49" s="26">
        <f t="shared" si="37"/>
        <v>0</v>
      </c>
      <c r="F49" s="26">
        <f t="shared" si="37"/>
        <v>0.71267993524660234</v>
      </c>
      <c r="G49" s="26">
        <f t="shared" si="37"/>
        <v>3.9011085938583059E-2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517.43227454496764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+'[3]2008'!F49</f>
        <v>0</v>
      </c>
      <c r="L50" s="32">
        <f>+'[3]2008'!G49</f>
        <v>0</v>
      </c>
      <c r="M50" s="32">
        <f>+'[3]2008'!H49</f>
        <v>0</v>
      </c>
      <c r="N50" s="32">
        <f>+'[3]2008'!I49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487.98997255410484</v>
      </c>
      <c r="D51" s="32">
        <f>+'[3]2008'!C50</f>
        <v>487.98997255410484</v>
      </c>
      <c r="E51" s="32">
        <v>0</v>
      </c>
      <c r="F51" s="32">
        <f>+'[3]2008'!D50</f>
        <v>0.71267993524660234</v>
      </c>
      <c r="G51" s="32">
        <f>+'[3]2008'!E50</f>
        <v>3.9011085938583059E-2</v>
      </c>
      <c r="H51" s="27"/>
      <c r="I51" s="27"/>
      <c r="J51" s="27"/>
      <c r="K51" s="32">
        <f>+'[3]2008'!F50</f>
        <v>0</v>
      </c>
      <c r="L51" s="32">
        <f>+'[3]2008'!G50</f>
        <v>0</v>
      </c>
      <c r="M51" s="32">
        <f>+'[3]2008'!H50</f>
        <v>0</v>
      </c>
      <c r="N51" s="32">
        <f>+'[3]2008'!I50</f>
        <v>0</v>
      </c>
      <c r="O51" s="31"/>
      <c r="P51" s="26">
        <f>+C51+F51*PCG!$C$4+G51*PCG!$C$5+H51+I51+J51</f>
        <v>517.43227454496764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4986.1108025182912</v>
      </c>
      <c r="D52" s="26">
        <f t="shared" ref="D52:N52" si="39">+D53+D54+D55</f>
        <v>4986.1108025182912</v>
      </c>
      <c r="E52" s="26">
        <f t="shared" si="39"/>
        <v>0</v>
      </c>
      <c r="F52" s="26">
        <f t="shared" si="39"/>
        <v>35.773269734351842</v>
      </c>
      <c r="G52" s="26">
        <f t="shared" si="39"/>
        <v>0.48693032006111087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15.11</v>
      </c>
      <c r="L52" s="26">
        <f t="shared" si="39"/>
        <v>474.34</v>
      </c>
      <c r="M52" s="26">
        <f t="shared" si="39"/>
        <v>71.03</v>
      </c>
      <c r="N52" s="26">
        <f t="shared" si="39"/>
        <v>33.97</v>
      </c>
      <c r="O52" s="31"/>
      <c r="P52" s="26">
        <f t="shared" ref="P52" si="40">+P53+P54+P55</f>
        <v>6025.5477812552981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1323.754361</v>
      </c>
      <c r="D53" s="32">
        <f>+'[3]2008'!C52</f>
        <v>1323.754361</v>
      </c>
      <c r="E53" s="32">
        <v>0</v>
      </c>
      <c r="F53" s="32">
        <f>+'[3]2008'!D52</f>
        <v>0.14750089999999999</v>
      </c>
      <c r="G53" s="32">
        <f>+'[3]2008'!E52</f>
        <v>6.9916569999999983E-3</v>
      </c>
      <c r="H53" s="27"/>
      <c r="I53" s="27"/>
      <c r="J53" s="27"/>
      <c r="K53" s="32">
        <f>+'[3]2008'!F52</f>
        <v>4.79</v>
      </c>
      <c r="L53" s="32">
        <f>+'[3]2008'!G52</f>
        <v>1.64</v>
      </c>
      <c r="M53" s="32">
        <f>+'[3]2008'!H52</f>
        <v>0.42</v>
      </c>
      <c r="N53" s="32">
        <f>+'[3]2008'!I52</f>
        <v>11.49</v>
      </c>
      <c r="O53" s="31"/>
      <c r="P53" s="26">
        <f>+C53+F53*PCG!$C$4+G53*PCG!$C$5+H53+I53+J53</f>
        <v>1329.5253972859998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3166.0868190000001</v>
      </c>
      <c r="D54" s="32">
        <f>+'[3]2008'!C53</f>
        <v>3166.0868190000001</v>
      </c>
      <c r="E54" s="32">
        <v>0</v>
      </c>
      <c r="F54" s="32">
        <f>+'[3]2008'!D53</f>
        <v>35.477347999999999</v>
      </c>
      <c r="G54" s="32">
        <f>+'[3]2008'!E53</f>
        <v>0.47582466600000006</v>
      </c>
      <c r="H54" s="27"/>
      <c r="I54" s="27"/>
      <c r="J54" s="27"/>
      <c r="K54" s="32">
        <f>+'[3]2008'!F53</f>
        <v>8.5</v>
      </c>
      <c r="L54" s="32">
        <f>+'[3]2008'!G53</f>
        <v>471.89</v>
      </c>
      <c r="M54" s="32">
        <f>+'[3]2008'!H53</f>
        <v>70.47</v>
      </c>
      <c r="N54" s="32">
        <f>+'[3]2008'!I53</f>
        <v>15.1</v>
      </c>
      <c r="O54" s="31"/>
      <c r="P54" s="26">
        <f>+C54+F54*PCG!$C$4+G54*PCG!$C$5+H54+I54+J54</f>
        <v>4194.8162694680004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496.26962251829076</v>
      </c>
      <c r="D55" s="26">
        <f t="shared" ref="D55:N55" si="43">+D56+D57+D58</f>
        <v>496.26962251829076</v>
      </c>
      <c r="E55" s="26">
        <f t="shared" si="43"/>
        <v>0</v>
      </c>
      <c r="F55" s="26">
        <f t="shared" si="43"/>
        <v>0.14842083435184697</v>
      </c>
      <c r="G55" s="26">
        <f t="shared" si="43"/>
        <v>4.113997061110819E-3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1.82</v>
      </c>
      <c r="L55" s="26">
        <f t="shared" si="43"/>
        <v>0.81</v>
      </c>
      <c r="M55" s="26">
        <f t="shared" si="43"/>
        <v>0.14000000000000001</v>
      </c>
      <c r="N55" s="26">
        <f t="shared" si="43"/>
        <v>7.38</v>
      </c>
      <c r="O55" s="31"/>
      <c r="P55" s="26">
        <f t="shared" ref="P55" si="44">+P56+P57+P58</f>
        <v>501.20611450129798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+'[3]2008'!F55</f>
        <v>0</v>
      </c>
      <c r="L56" s="32">
        <f>+'[3]2008'!G55</f>
        <v>0</v>
      </c>
      <c r="M56" s="32">
        <f>+'[3]2008'!H55</f>
        <v>0</v>
      </c>
      <c r="N56" s="32">
        <f>+'[3]2008'!I55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31.290772518290808</v>
      </c>
      <c r="D57" s="34">
        <f>+'[3]2008'!C56</f>
        <v>31.290772518290808</v>
      </c>
      <c r="E57" s="34">
        <v>0</v>
      </c>
      <c r="F57" s="34">
        <f>+'[3]2008'!D56</f>
        <v>4.2457843518469802E-3</v>
      </c>
      <c r="G57" s="34">
        <f>+'[3]2008'!E56</f>
        <v>2.5474706111081882E-4</v>
      </c>
      <c r="H57" s="27"/>
      <c r="I57" s="27"/>
      <c r="J57" s="27"/>
      <c r="K57" s="32">
        <f>+'[3]2008'!F56</f>
        <v>0</v>
      </c>
      <c r="L57" s="32">
        <f>+'[3]2008'!G56</f>
        <v>0</v>
      </c>
      <c r="M57" s="32">
        <f>+'[3]2008'!H56</f>
        <v>0</v>
      </c>
      <c r="N57" s="32">
        <f>+'[3]2008'!I56</f>
        <v>0</v>
      </c>
      <c r="O57" s="31"/>
      <c r="P57" s="26">
        <f>+C57+F57*PCG!$C$4+G57*PCG!$C$5+H57+I57+J57</f>
        <v>31.472831751298006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464.97884999999997</v>
      </c>
      <c r="D58" s="34">
        <f>+'[3]2008'!C57</f>
        <v>464.97884999999997</v>
      </c>
      <c r="E58" s="34">
        <v>0</v>
      </c>
      <c r="F58" s="34">
        <f>+'[3]2008'!D57</f>
        <v>0.14417505</v>
      </c>
      <c r="G58" s="34">
        <f>+'[3]2008'!E57</f>
        <v>3.8592499999999998E-3</v>
      </c>
      <c r="H58" s="27"/>
      <c r="I58" s="27"/>
      <c r="J58" s="27"/>
      <c r="K58" s="32">
        <f>+'[3]2008'!F57</f>
        <v>1.82</v>
      </c>
      <c r="L58" s="32">
        <f>+'[3]2008'!G57</f>
        <v>0.81</v>
      </c>
      <c r="M58" s="32">
        <f>+'[3]2008'!H57</f>
        <v>0.14000000000000001</v>
      </c>
      <c r="N58" s="32">
        <f>+'[3]2008'!I57</f>
        <v>7.38</v>
      </c>
      <c r="O58" s="31"/>
      <c r="P58" s="26">
        <f>+C58+F58*PCG!$C$4+G58*PCG!$C$5+H58+I58+J58</f>
        <v>469.73328274999994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+'[3]2008'!F59</f>
        <v>0</v>
      </c>
      <c r="L60" s="32">
        <f>+'[3]2008'!G59</f>
        <v>0</v>
      </c>
      <c r="M60" s="32">
        <f>+'[3]2008'!H59</f>
        <v>0</v>
      </c>
      <c r="N60" s="32">
        <f>+'[3]2008'!I59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+'[3]2008'!F61</f>
        <v>0</v>
      </c>
      <c r="L62" s="32">
        <f>+'[3]2008'!G61</f>
        <v>0</v>
      </c>
      <c r="M62" s="32">
        <f>+'[3]2008'!H61</f>
        <v>0</v>
      </c>
      <c r="N62" s="32">
        <f>+'[3]2008'!I61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+'[3]2008'!F62</f>
        <v>0</v>
      </c>
      <c r="L63" s="32">
        <f>+'[3]2008'!G62</f>
        <v>0</v>
      </c>
      <c r="M63" s="32">
        <f>+'[3]2008'!H62</f>
        <v>0</v>
      </c>
      <c r="N63" s="32">
        <f>+'[3]2008'!I62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+'[3]2008'!F63</f>
        <v>0</v>
      </c>
      <c r="L64" s="32">
        <f>+'[3]2008'!G63</f>
        <v>0</v>
      </c>
      <c r="M64" s="32">
        <f>+'[3]2008'!H63</f>
        <v>0</v>
      </c>
      <c r="N64" s="32">
        <f>+'[3]2008'!I63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0.84393483969313232</v>
      </c>
      <c r="D66" s="26">
        <f t="shared" ref="D66:N66" si="51">+D67+D79+D100</f>
        <v>0.84393483969313232</v>
      </c>
      <c r="E66" s="26">
        <f t="shared" si="51"/>
        <v>0</v>
      </c>
      <c r="F66" s="26">
        <f t="shared" si="51"/>
        <v>41.335174332097502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3.1799999999999997</v>
      </c>
      <c r="L66" s="26">
        <f t="shared" si="51"/>
        <v>28.16</v>
      </c>
      <c r="M66" s="26">
        <f t="shared" si="51"/>
        <v>3.400843387885665</v>
      </c>
      <c r="N66" s="26">
        <f t="shared" si="51"/>
        <v>0</v>
      </c>
      <c r="O66" s="31"/>
      <c r="P66" s="26">
        <f t="shared" ref="P66" si="52">+P67+P79+P100</f>
        <v>1034.2232931421308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3.1969248320000001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0.57000000000000006</v>
      </c>
      <c r="N67" s="26">
        <f t="shared" si="55"/>
        <v>0</v>
      </c>
      <c r="O67" s="31"/>
      <c r="P67" s="26">
        <f t="shared" si="55"/>
        <v>79.923120800000007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3.1969248320000001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0.57000000000000006</v>
      </c>
      <c r="N68" s="26">
        <f t="shared" si="65"/>
        <v>0</v>
      </c>
      <c r="O68" s="31"/>
      <c r="P68" s="26">
        <f t="shared" ref="P68" si="66">+P69+P74</f>
        <v>79.923120800000007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2.9169706250000003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0.34</v>
      </c>
      <c r="N69" s="26">
        <f t="shared" si="67"/>
        <v>0</v>
      </c>
      <c r="O69" s="31"/>
      <c r="P69" s="26">
        <f t="shared" ref="P69" si="68">+P70+P71+P72+P73</f>
        <v>72.924265625000004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+'[3]2008'!C69</f>
        <v>0</v>
      </c>
      <c r="E70" s="32">
        <v>0</v>
      </c>
      <c r="F70" s="32">
        <f>+'[3]2008'!D69</f>
        <v>2.5612425000000001</v>
      </c>
      <c r="G70" s="27"/>
      <c r="H70" s="27"/>
      <c r="I70" s="27"/>
      <c r="J70" s="27"/>
      <c r="K70" s="27"/>
      <c r="L70" s="27"/>
      <c r="M70" s="32">
        <f>+'[3]2008'!H69</f>
        <v>0.17</v>
      </c>
      <c r="N70" s="27"/>
      <c r="O70" s="31"/>
      <c r="P70" s="26">
        <f>+C70+F70*PCG!$C$4+G70*PCG!$C$5+H70+I70+J70</f>
        <v>64.031062500000004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+'[3]2008'!C70</f>
        <v>0</v>
      </c>
      <c r="E71" s="32">
        <v>0</v>
      </c>
      <c r="F71" s="32">
        <f>+'[3]2008'!D70</f>
        <v>0.35572812500000001</v>
      </c>
      <c r="G71" s="27"/>
      <c r="H71" s="27"/>
      <c r="I71" s="27"/>
      <c r="J71" s="27"/>
      <c r="K71" s="27"/>
      <c r="L71" s="27"/>
      <c r="M71" s="32">
        <f>+'[3]2008'!H70</f>
        <v>0.17</v>
      </c>
      <c r="N71" s="27"/>
      <c r="O71" s="31"/>
      <c r="P71" s="26">
        <f>+C71+F71*PCG!$C$4+G71*PCG!$C$5+H71+I71+J71</f>
        <v>8.8932031249999994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+'[3]2008'!H71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+'[3]2008'!C72</f>
        <v>0</v>
      </c>
      <c r="E73" s="32">
        <v>0</v>
      </c>
      <c r="F73" s="32">
        <f>+'[3]2008'!D72</f>
        <v>0</v>
      </c>
      <c r="G73" s="27"/>
      <c r="H73" s="27"/>
      <c r="I73" s="27"/>
      <c r="J73" s="27"/>
      <c r="K73" s="27"/>
      <c r="L73" s="27"/>
      <c r="M73" s="32">
        <f>+'[3]2008'!H72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0.27995420699999995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0.23</v>
      </c>
      <c r="N74" s="26">
        <f t="shared" si="69"/>
        <v>0</v>
      </c>
      <c r="O74" s="31"/>
      <c r="P74" s="26">
        <f t="shared" ref="P74" si="70">+P75+P76</f>
        <v>6.9988551750000001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+'[3]2008'!C74</f>
        <v>0</v>
      </c>
      <c r="E75" s="32">
        <v>0</v>
      </c>
      <c r="F75" s="32">
        <f>+'[3]2008'!D74</f>
        <v>0.25841926799999998</v>
      </c>
      <c r="G75" s="27"/>
      <c r="H75" s="27"/>
      <c r="I75" s="27"/>
      <c r="J75" s="27"/>
      <c r="K75" s="27"/>
      <c r="L75" s="27"/>
      <c r="M75" s="32">
        <f>+'[3]2008'!H74</f>
        <v>0.17</v>
      </c>
      <c r="N75" s="27"/>
      <c r="O75" s="31"/>
      <c r="P75" s="26">
        <f>+C75+F75*PCG!$C$4+G75*PCG!$C$5+H75+I75+J75</f>
        <v>6.4604816999999999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+'[3]2008'!C75</f>
        <v>0</v>
      </c>
      <c r="E76" s="32">
        <v>0</v>
      </c>
      <c r="F76" s="32">
        <f>+'[3]2008'!D75</f>
        <v>2.1534939000000003E-2</v>
      </c>
      <c r="G76" s="27"/>
      <c r="H76" s="27"/>
      <c r="I76" s="27"/>
      <c r="J76" s="27"/>
      <c r="K76" s="27"/>
      <c r="L76" s="27"/>
      <c r="M76" s="32">
        <f>+'[3]2008'!H75</f>
        <v>0.06</v>
      </c>
      <c r="N76" s="27"/>
      <c r="O76" s="31"/>
      <c r="P76" s="26">
        <f>+C76+F76*PCG!$C$4+G76*PCG!$C$5+H76+I76+J76</f>
        <v>0.5383734750000001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+'[3]2008'!F76</f>
        <v>0</v>
      </c>
      <c r="L77" s="32">
        <f>+'[3]2008'!G76</f>
        <v>0</v>
      </c>
      <c r="M77" s="32">
        <f>+'[3]2008'!H76</f>
        <v>0</v>
      </c>
      <c r="N77" s="32">
        <f>+'[3]2008'!I76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+'[3]2008'!F77</f>
        <v>0</v>
      </c>
      <c r="L78" s="32">
        <f>+'[3]2008'!G77</f>
        <v>0</v>
      </c>
      <c r="M78" s="32">
        <f>+'[3]2008'!H77</f>
        <v>0</v>
      </c>
      <c r="N78" s="32">
        <f>+'[3]2008'!I77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0.84393483969313232</v>
      </c>
      <c r="D79" s="26">
        <f t="shared" ref="D79:N79" si="71">+D80+D90</f>
        <v>0.84393483969313232</v>
      </c>
      <c r="E79" s="26">
        <f t="shared" si="71"/>
        <v>0</v>
      </c>
      <c r="F79" s="26">
        <f t="shared" si="71"/>
        <v>38.138249500097501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3.1799999999999997</v>
      </c>
      <c r="L79" s="26">
        <f t="shared" si="71"/>
        <v>28.16</v>
      </c>
      <c r="M79" s="26">
        <f t="shared" si="71"/>
        <v>2.8308433878856651</v>
      </c>
      <c r="N79" s="26">
        <f t="shared" si="71"/>
        <v>0</v>
      </c>
      <c r="O79" s="31"/>
      <c r="P79" s="26">
        <f t="shared" ref="P79" si="72">+P80+P90</f>
        <v>954.30017234213085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0.31320928321578001</v>
      </c>
      <c r="D80" s="26">
        <f t="shared" ref="D80:N80" si="75">+D81+D82+D83</f>
        <v>0.31320928321578001</v>
      </c>
      <c r="E80" s="26">
        <f t="shared" si="75"/>
        <v>0</v>
      </c>
      <c r="F80" s="26">
        <f t="shared" si="75"/>
        <v>4.9309681029984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1.07</v>
      </c>
      <c r="L80" s="26">
        <f t="shared" si="75"/>
        <v>2.86</v>
      </c>
      <c r="M80" s="26">
        <f t="shared" si="75"/>
        <v>2.4099999999999997</v>
      </c>
      <c r="N80" s="26">
        <f t="shared" si="75"/>
        <v>0</v>
      </c>
      <c r="O80" s="31"/>
      <c r="P80" s="26">
        <f t="shared" ref="P80" si="76">+P81+P82+P83</f>
        <v>123.5874118581758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3.2249999999999998E-4</v>
      </c>
      <c r="D81" s="32">
        <f>+'[3]2008'!C80</f>
        <v>3.2249999999999998E-4</v>
      </c>
      <c r="E81" s="32">
        <v>0</v>
      </c>
      <c r="F81" s="32">
        <f>+'[3]2008'!D80</f>
        <v>1.5524999999999998E-3</v>
      </c>
      <c r="G81" s="27"/>
      <c r="H81" s="27"/>
      <c r="I81" s="27"/>
      <c r="J81" s="27"/>
      <c r="K81" s="32">
        <f>+'[3]2008'!F80</f>
        <v>0</v>
      </c>
      <c r="L81" s="32">
        <f>+'[3]2008'!G80</f>
        <v>0.01</v>
      </c>
      <c r="M81" s="32">
        <f>+'[3]2008'!H80</f>
        <v>0</v>
      </c>
      <c r="N81" s="32">
        <f>+'[3]2008'!I80</f>
        <v>0</v>
      </c>
      <c r="O81" s="31"/>
      <c r="P81" s="26">
        <f>+C81+F81*PCG!$C$4+G81*PCG!$C$5+H81+I81+J81</f>
        <v>3.9134999999999996E-2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+'[3]2008'!F81</f>
        <v>0</v>
      </c>
      <c r="L82" s="32">
        <f>+'[3]2008'!G81</f>
        <v>0</v>
      </c>
      <c r="M82" s="32">
        <f>+'[3]2008'!H81</f>
        <v>0</v>
      </c>
      <c r="N82" s="32">
        <f>+'[3]2008'!I81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0.31288678321578001</v>
      </c>
      <c r="D83" s="26">
        <f t="shared" ref="D83:N83" si="77">+D84+D85+D86+D87+D88+D89</f>
        <v>0.31288678321578001</v>
      </c>
      <c r="E83" s="26">
        <f t="shared" si="77"/>
        <v>0</v>
      </c>
      <c r="F83" s="26">
        <f t="shared" si="77"/>
        <v>4.9294156029984002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1.07</v>
      </c>
      <c r="L83" s="26">
        <f t="shared" si="77"/>
        <v>2.85</v>
      </c>
      <c r="M83" s="26">
        <f t="shared" si="77"/>
        <v>2.4099999999999997</v>
      </c>
      <c r="N83" s="26">
        <f t="shared" si="77"/>
        <v>0</v>
      </c>
      <c r="O83" s="31"/>
      <c r="P83" s="26">
        <f t="shared" ref="P83" si="78">+P84+P85+P86+P87+P88+P89</f>
        <v>123.5482768581758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+'[3]2008'!F83</f>
        <v>0</v>
      </c>
      <c r="L84" s="32">
        <f>+'[3]2008'!G83</f>
        <v>0</v>
      </c>
      <c r="M84" s="32">
        <f>+'[3]2008'!H83</f>
        <v>0</v>
      </c>
      <c r="N84" s="32">
        <f>+'[3]2008'!I83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0.30705828000000002</v>
      </c>
      <c r="D85" s="32">
        <f>+'[3]2008'!C84</f>
        <v>0.30705828000000002</v>
      </c>
      <c r="E85" s="32">
        <v>0</v>
      </c>
      <c r="F85" s="32">
        <f>+'[3]2008'!D84</f>
        <v>4.6058742000000006</v>
      </c>
      <c r="G85" s="32">
        <f>+'[3]2008'!E84</f>
        <v>0</v>
      </c>
      <c r="H85" s="27"/>
      <c r="I85" s="27"/>
      <c r="J85" s="27"/>
      <c r="K85" s="32">
        <f>+'[3]2008'!F84</f>
        <v>0</v>
      </c>
      <c r="L85" s="32">
        <f>+'[3]2008'!G84</f>
        <v>0</v>
      </c>
      <c r="M85" s="32">
        <f>+'[3]2008'!H84</f>
        <v>0</v>
      </c>
      <c r="N85" s="32">
        <f>+'[3]2008'!I84</f>
        <v>0</v>
      </c>
      <c r="O85" s="31"/>
      <c r="P85" s="26">
        <f>+C85+F85*PCG!$C$4+G85*PCG!$C$5+H85+I85+J85</f>
        <v>115.45391328000002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5.8285032157800003E-3</v>
      </c>
      <c r="D86" s="32">
        <f>+'[3]2008'!C85</f>
        <v>5.8285032157800003E-3</v>
      </c>
      <c r="E86" s="32">
        <v>0</v>
      </c>
      <c r="F86" s="32">
        <f>+'[3]2008'!D85</f>
        <v>6.4232484418800001E-2</v>
      </c>
      <c r="G86" s="32">
        <f>+'[3]2008'!E85</f>
        <v>0</v>
      </c>
      <c r="H86" s="27"/>
      <c r="I86" s="27"/>
      <c r="J86" s="27"/>
      <c r="K86" s="32">
        <f>+'[3]2008'!F85</f>
        <v>0</v>
      </c>
      <c r="L86" s="32">
        <f>+'[3]2008'!G85</f>
        <v>0</v>
      </c>
      <c r="M86" s="32">
        <f>+'[3]2008'!H85</f>
        <v>0.03</v>
      </c>
      <c r="N86" s="32">
        <f>+'[3]2008'!I85</f>
        <v>0</v>
      </c>
      <c r="O86" s="31"/>
      <c r="P86" s="26">
        <f>+C86+F86*PCG!$C$4+G86*PCG!$C$5+H86+I86+J86</f>
        <v>1.6116406136857802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+'[3]2008'!C86</f>
        <v>0</v>
      </c>
      <c r="E87" s="32">
        <v>0</v>
      </c>
      <c r="F87" s="32">
        <f>+'[3]2008'!D86</f>
        <v>0.25930891857960003</v>
      </c>
      <c r="G87" s="27"/>
      <c r="H87" s="27"/>
      <c r="I87" s="27"/>
      <c r="J87" s="27"/>
      <c r="K87" s="32">
        <f>+'[3]2008'!F86</f>
        <v>1.07</v>
      </c>
      <c r="L87" s="32">
        <f>+'[3]2008'!G86</f>
        <v>2.85</v>
      </c>
      <c r="M87" s="32">
        <f>+'[3]2008'!H86</f>
        <v>2.38</v>
      </c>
      <c r="N87" s="32">
        <f>+'[3]2008'!I86</f>
        <v>0</v>
      </c>
      <c r="O87" s="31"/>
      <c r="P87" s="26">
        <f>+C87+F87*PCG!$C$4+G87*PCG!$C$5+H87+I87+J87</f>
        <v>6.4827229644900006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+'[3]2008'!H87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0.53072555647735231</v>
      </c>
      <c r="D90" s="26">
        <f t="shared" ref="D90:N90" si="79">+D91+D92+D93</f>
        <v>0.53072555647735231</v>
      </c>
      <c r="E90" s="26">
        <f t="shared" si="79"/>
        <v>0</v>
      </c>
      <c r="F90" s="26">
        <f t="shared" si="79"/>
        <v>33.207281397099102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2.11</v>
      </c>
      <c r="L90" s="26">
        <f t="shared" si="79"/>
        <v>25.3</v>
      </c>
      <c r="M90" s="26">
        <f t="shared" si="79"/>
        <v>0.42084338788566533</v>
      </c>
      <c r="N90" s="26">
        <f t="shared" si="79"/>
        <v>0</v>
      </c>
      <c r="O90" s="31"/>
      <c r="P90" s="26">
        <f t="shared" ref="P90" si="80">+P91+P92+P93</f>
        <v>830.71276048395509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1.0963835999999999E-2</v>
      </c>
      <c r="D91" s="32">
        <f>+'[3]2008'!C90</f>
        <v>1.0963835999999999E-2</v>
      </c>
      <c r="E91" s="32">
        <v>0</v>
      </c>
      <c r="F91" s="32">
        <f>+'[3]2008'!D90</f>
        <v>0.38373425999999999</v>
      </c>
      <c r="G91" s="27"/>
      <c r="H91" s="27"/>
      <c r="I91" s="27"/>
      <c r="J91" s="27"/>
      <c r="K91" s="32">
        <f>+'[3]2008'!F90</f>
        <v>2.11</v>
      </c>
      <c r="L91" s="32">
        <f>+'[3]2008'!G90</f>
        <v>25.3</v>
      </c>
      <c r="M91" s="32">
        <f>+'[3]2008'!H90</f>
        <v>0.21</v>
      </c>
      <c r="N91" s="32">
        <f>+'[3]2008'!I90</f>
        <v>0</v>
      </c>
      <c r="O91" s="31"/>
      <c r="P91" s="26">
        <f>+C91+F91*PCG!$C$4+G91*PCG!$C$5+H91+I91+J91</f>
        <v>9.6043203360000007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+'[3]2008'!F91</f>
        <v>0</v>
      </c>
      <c r="L92" s="32">
        <f>+'[3]2008'!G91</f>
        <v>0</v>
      </c>
      <c r="M92" s="32">
        <f>+'[3]2008'!H91</f>
        <v>0</v>
      </c>
      <c r="N92" s="32">
        <f>+'[3]2008'!I91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0.51976172047735236</v>
      </c>
      <c r="D93" s="26">
        <f t="shared" ref="D93:N93" si="81">+D94+D95+D96+D97+D98+D99</f>
        <v>0.51976172047735236</v>
      </c>
      <c r="E93" s="26">
        <f t="shared" si="81"/>
        <v>0</v>
      </c>
      <c r="F93" s="26">
        <f t="shared" si="81"/>
        <v>32.823547137099105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0.21084338788566537</v>
      </c>
      <c r="N93" s="26">
        <f t="shared" si="81"/>
        <v>0</v>
      </c>
      <c r="O93" s="31"/>
      <c r="P93" s="26">
        <f t="shared" ref="P93" si="82">+P94+P95+P96+P97+P98+P99</f>
        <v>821.10844014795509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+'[3]2008'!F93</f>
        <v>0</v>
      </c>
      <c r="L94" s="32">
        <f>+'[3]2008'!G93</f>
        <v>0</v>
      </c>
      <c r="M94" s="32">
        <f>+'[3]2008'!H93</f>
        <v>0</v>
      </c>
      <c r="N94" s="32">
        <f>+'[3]2008'!I93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0.21084338788566503</v>
      </c>
      <c r="D95" s="32">
        <f>+'[3]2008'!C94</f>
        <v>0.21084338788566503</v>
      </c>
      <c r="E95" s="32">
        <v>0</v>
      </c>
      <c r="F95" s="32">
        <f>+'[3]2008'!D94</f>
        <v>25.701808983262563</v>
      </c>
      <c r="G95" s="27"/>
      <c r="H95" s="27"/>
      <c r="I95" s="27"/>
      <c r="J95" s="27"/>
      <c r="K95" s="32">
        <f>+'[3]2008'!F94</f>
        <v>0</v>
      </c>
      <c r="L95" s="32">
        <f>+'[3]2008'!G94</f>
        <v>0</v>
      </c>
      <c r="M95" s="32">
        <f>+'[3]2008'!H94</f>
        <v>0.21084338788566537</v>
      </c>
      <c r="N95" s="32">
        <f>+'[3]2008'!I94</f>
        <v>0</v>
      </c>
      <c r="O95" s="31"/>
      <c r="P95" s="26">
        <f>+C95+F95*PCG!$C$4+G95*PCG!$C$5+H95+I95+J95</f>
        <v>642.75606796944976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5.3087872932065204E-2</v>
      </c>
      <c r="D96" s="32">
        <f>+'[3]2008'!C95</f>
        <v>5.3087872932065204E-2</v>
      </c>
      <c r="E96" s="32">
        <v>0</v>
      </c>
      <c r="F96" s="32">
        <f>+'[3]2008'!D95</f>
        <v>0.66359841165081501</v>
      </c>
      <c r="G96" s="27"/>
      <c r="H96" s="27"/>
      <c r="I96" s="27"/>
      <c r="J96" s="27"/>
      <c r="K96" s="32">
        <f>+'[3]2008'!F95</f>
        <v>0</v>
      </c>
      <c r="L96" s="32">
        <f>+'[3]2008'!G95</f>
        <v>0</v>
      </c>
      <c r="M96" s="32">
        <f>+'[3]2008'!H95</f>
        <v>0</v>
      </c>
      <c r="N96" s="32">
        <f>+'[3]2008'!I95</f>
        <v>0</v>
      </c>
      <c r="O96" s="31"/>
      <c r="P96" s="26">
        <f>+C96+F96*PCG!$C$4+G96*PCG!$C$5+H96+I96+J96</f>
        <v>16.64304816420244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2.3358664090108688E-3</v>
      </c>
      <c r="D97" s="32">
        <f>+'[3]2008'!C96</f>
        <v>2.3358664090108688E-3</v>
      </c>
      <c r="E97" s="32">
        <v>0</v>
      </c>
      <c r="F97" s="32">
        <f>+'[3]2008'!D96</f>
        <v>1.6802311782998636</v>
      </c>
      <c r="G97" s="27"/>
      <c r="H97" s="27"/>
      <c r="I97" s="27"/>
      <c r="J97" s="27"/>
      <c r="K97" s="32">
        <f>+'[3]2008'!F96</f>
        <v>0</v>
      </c>
      <c r="L97" s="32">
        <f>+'[3]2008'!G96</f>
        <v>0</v>
      </c>
      <c r="M97" s="32">
        <f>+'[3]2008'!H96</f>
        <v>0</v>
      </c>
      <c r="N97" s="32">
        <f>+'[3]2008'!I96</f>
        <v>0</v>
      </c>
      <c r="O97" s="31"/>
      <c r="P97" s="26">
        <f>+C97+F97*PCG!$C$4+G97*PCG!$C$5+H97+I97+J97</f>
        <v>42.008115323905599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0.25349459325061136</v>
      </c>
      <c r="D98" s="32">
        <f>+'[3]2008'!C97</f>
        <v>0.25349459325061136</v>
      </c>
      <c r="E98" s="32">
        <v>0</v>
      </c>
      <c r="F98" s="32">
        <f>+'[3]2008'!D97</f>
        <v>4.7779085638858678</v>
      </c>
      <c r="G98" s="27"/>
      <c r="H98" s="27"/>
      <c r="I98" s="27"/>
      <c r="J98" s="27"/>
      <c r="K98" s="32">
        <f>+'[3]2008'!F97</f>
        <v>0</v>
      </c>
      <c r="L98" s="32">
        <f>+'[3]2008'!G97</f>
        <v>0</v>
      </c>
      <c r="M98" s="32">
        <f>+'[3]2008'!H97</f>
        <v>0</v>
      </c>
      <c r="N98" s="32">
        <f>+'[3]2008'!I97</f>
        <v>0</v>
      </c>
      <c r="O98" s="31"/>
      <c r="P98" s="26">
        <f>+C98+F98*PCG!$C$4+G98*PCG!$C$5+H98+I98+J98</f>
        <v>119.70120869039731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+'[3]2008'!F98</f>
        <v>0</v>
      </c>
      <c r="L99" s="32">
        <f>+'[3]2008'!G98</f>
        <v>0</v>
      </c>
      <c r="M99" s="32">
        <f>+'[3]2008'!H98</f>
        <v>0</v>
      </c>
      <c r="N99" s="32">
        <f>+'[3]2008'!I98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+'[3]2008'!F99</f>
        <v>0</v>
      </c>
      <c r="L100" s="32">
        <f>+'[3]2008'!G99</f>
        <v>0</v>
      </c>
      <c r="M100" s="32">
        <f>+'[3]2008'!H99</f>
        <v>0</v>
      </c>
      <c r="N100" s="32">
        <f>+'[3]2008'!I99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+'[3]2008'!C102</f>
        <v>0</v>
      </c>
      <c r="E103" s="32">
        <v>0</v>
      </c>
      <c r="F103" s="27"/>
      <c r="G103" s="27"/>
      <c r="H103" s="27"/>
      <c r="I103" s="27"/>
      <c r="J103" s="27"/>
      <c r="K103" s="32">
        <f>+'[3]2008'!F102</f>
        <v>0</v>
      </c>
      <c r="L103" s="32">
        <f>+'[3]2008'!G102</f>
        <v>0</v>
      </c>
      <c r="M103" s="32">
        <f>+'[3]2008'!H102</f>
        <v>0</v>
      </c>
      <c r="N103" s="32">
        <f>+'[3]2008'!I102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+'[3]2008'!C103</f>
        <v>0</v>
      </c>
      <c r="E104" s="32">
        <v>0</v>
      </c>
      <c r="F104" s="27"/>
      <c r="G104" s="27"/>
      <c r="H104" s="27"/>
      <c r="I104" s="27"/>
      <c r="J104" s="27"/>
      <c r="K104" s="32">
        <f>+'[3]2008'!F103</f>
        <v>0</v>
      </c>
      <c r="L104" s="32">
        <f>+'[3]2008'!G103</f>
        <v>0</v>
      </c>
      <c r="M104" s="32">
        <f>+'[3]2008'!H103</f>
        <v>0</v>
      </c>
      <c r="N104" s="32">
        <f>+'[3]2008'!I103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+'[3]2008'!C104</f>
        <v>0</v>
      </c>
      <c r="E105" s="32">
        <v>0</v>
      </c>
      <c r="F105" s="27"/>
      <c r="G105" s="27"/>
      <c r="H105" s="27"/>
      <c r="I105" s="27"/>
      <c r="J105" s="27"/>
      <c r="K105" s="32">
        <f>+'[3]2008'!F104</f>
        <v>0</v>
      </c>
      <c r="L105" s="32">
        <f>+'[3]2008'!G104</f>
        <v>0</v>
      </c>
      <c r="M105" s="32">
        <f>+'[3]2008'!H104</f>
        <v>0</v>
      </c>
      <c r="N105" s="32">
        <f>+'[3]2008'!I104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+'[3]2008'!C106</f>
        <v>0</v>
      </c>
      <c r="E107" s="32">
        <v>0</v>
      </c>
      <c r="F107" s="27"/>
      <c r="G107" s="27"/>
      <c r="H107" s="27"/>
      <c r="I107" s="27"/>
      <c r="J107" s="27"/>
      <c r="K107" s="32">
        <f>+'[3]2008'!F106</f>
        <v>0</v>
      </c>
      <c r="L107" s="32">
        <f>+'[3]2008'!G106</f>
        <v>0</v>
      </c>
      <c r="M107" s="32">
        <f>+'[3]2008'!H106</f>
        <v>0</v>
      </c>
      <c r="N107" s="32">
        <f>+'[3]2008'!I106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+'[3]2008'!C107</f>
        <v>0</v>
      </c>
      <c r="E108" s="32">
        <v>0</v>
      </c>
      <c r="F108" s="27"/>
      <c r="G108" s="27"/>
      <c r="H108" s="27"/>
      <c r="I108" s="27"/>
      <c r="J108" s="27"/>
      <c r="K108" s="32">
        <f>+'[3]2008'!F107</f>
        <v>0</v>
      </c>
      <c r="L108" s="32">
        <f>+'[3]2008'!G107</f>
        <v>0</v>
      </c>
      <c r="M108" s="32">
        <f>+'[3]2008'!H107</f>
        <v>0</v>
      </c>
      <c r="N108" s="32">
        <f>+'[3]2008'!I107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+'[3]2008'!C108</f>
        <v>0</v>
      </c>
      <c r="E109" s="32">
        <v>0</v>
      </c>
      <c r="F109" s="27"/>
      <c r="G109" s="27"/>
      <c r="H109" s="27"/>
      <c r="I109" s="27"/>
      <c r="J109" s="27"/>
      <c r="K109" s="32">
        <f>+'[3]2008'!F108</f>
        <v>0</v>
      </c>
      <c r="L109" s="32">
        <f>+'[3]2008'!G108</f>
        <v>0</v>
      </c>
      <c r="M109" s="32">
        <f>+'[3]2008'!H108</f>
        <v>0</v>
      </c>
      <c r="N109" s="32">
        <f>+'[3]2008'!I108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5250.3550759999998</v>
      </c>
      <c r="D112" s="26">
        <f>+D113+D114</f>
        <v>5250.3550759999998</v>
      </c>
      <c r="E112" s="26">
        <f t="shared" ref="E112:N112" si="95">+E113+E114</f>
        <v>0</v>
      </c>
      <c r="F112" s="26">
        <f t="shared" si="95"/>
        <v>0.35695788500000009</v>
      </c>
      <c r="G112" s="26">
        <f t="shared" si="95"/>
        <v>0.13886178000000002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9.6694435898540529</v>
      </c>
      <c r="L112" s="26">
        <f t="shared" si="95"/>
        <v>98.592134487748368</v>
      </c>
      <c r="M112" s="26">
        <f t="shared" si="95"/>
        <v>3.5597774359416214</v>
      </c>
      <c r="N112" s="26">
        <f t="shared" si="95"/>
        <v>128.58000000000001</v>
      </c>
      <c r="O112" s="31"/>
      <c r="P112" s="26">
        <f>+P113+P114</f>
        <v>5300.6598335649996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1419.641795</v>
      </c>
      <c r="D113" s="32">
        <f>+'[3]2008'!C115</f>
        <v>1419.641795</v>
      </c>
      <c r="E113" s="32">
        <v>0</v>
      </c>
      <c r="F113" s="32">
        <f>+'[3]2008'!D115</f>
        <v>9.927565000000001E-3</v>
      </c>
      <c r="G113" s="32">
        <f>+'[3]2008'!E115</f>
        <v>3.9710260000000004E-2</v>
      </c>
      <c r="H113" s="27"/>
      <c r="I113" s="27"/>
      <c r="J113" s="27"/>
      <c r="K113" s="12">
        <f>'[3]2008'!F115</f>
        <v>0.89944358985405271</v>
      </c>
      <c r="L113" s="12">
        <f>'[3]2008'!G115</f>
        <v>4.6321344877483721</v>
      </c>
      <c r="M113" s="12">
        <f>'[3]2008'!H115</f>
        <v>0.35977743594162115</v>
      </c>
      <c r="N113" s="12">
        <f>'[3]2008'!I115</f>
        <v>6.24</v>
      </c>
      <c r="O113" s="31"/>
      <c r="P113" s="26">
        <f>+C113+F113*PCG!$C$4+G113*PCG!$C$5+H113+I113+J113</f>
        <v>1431.723641605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3830.7132810000003</v>
      </c>
      <c r="D114" s="32">
        <f>+'[3]2008'!C116</f>
        <v>3830.7132810000003</v>
      </c>
      <c r="E114" s="32">
        <v>0</v>
      </c>
      <c r="F114" s="32">
        <f>+'[3]2008'!D116</f>
        <v>0.34703032000000006</v>
      </c>
      <c r="G114" s="32">
        <f>+'[3]2008'!E116</f>
        <v>9.9151520000000007E-2</v>
      </c>
      <c r="H114" s="27"/>
      <c r="I114" s="27"/>
      <c r="J114" s="27"/>
      <c r="K114" s="12">
        <f>'[3]2008'!F116</f>
        <v>8.77</v>
      </c>
      <c r="L114" s="12">
        <f>'[3]2008'!G116</f>
        <v>93.96</v>
      </c>
      <c r="M114" s="12">
        <f>'[3]2008'!H116</f>
        <v>3.2</v>
      </c>
      <c r="N114" s="12">
        <f>'[3]2008'!I116</f>
        <v>122.34</v>
      </c>
      <c r="O114" s="31"/>
      <c r="P114" s="26">
        <f>+C114+F114*PCG!$C$4+G114*PCG!$C$5+H114+I114+J114</f>
        <v>3868.9361919600001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22794.79552</v>
      </c>
      <c r="D116" s="32">
        <f>+'[3]2008'!$C$119</f>
        <v>22794.79552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22794.79552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66756.933551627691</v>
      </c>
      <c r="D127" s="26">
        <f>+D128+D134+D138</f>
        <v>66756.933551627691</v>
      </c>
      <c r="E127" s="26">
        <f t="shared" ref="E127:N127" si="98">+E128+E134+E138</f>
        <v>0</v>
      </c>
      <c r="F127" s="26">
        <f t="shared" si="98"/>
        <v>84.996172707025281</v>
      </c>
      <c r="G127" s="26">
        <f t="shared" si="98"/>
        <v>2.6278834916210325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226.23722713832979</v>
      </c>
      <c r="L127" s="26">
        <f t="shared" si="98"/>
        <v>835.49793929383179</v>
      </c>
      <c r="M127" s="26">
        <f t="shared" si="98"/>
        <v>199.62807052621545</v>
      </c>
      <c r="N127" s="26">
        <f t="shared" si="98"/>
        <v>421.93076505454508</v>
      </c>
      <c r="O127" s="31"/>
      <c r="P127" s="26">
        <f t="shared" ref="P127" si="99">+P128+P134+P138</f>
        <v>69664.947149806394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66756.089616787998</v>
      </c>
      <c r="D128" s="26">
        <f>+D129+D130+D131+D132+D133</f>
        <v>66756.089616787998</v>
      </c>
      <c r="E128" s="26">
        <f t="shared" ref="E128:N128" si="102">+E129+E130+E131+E132+E133</f>
        <v>0</v>
      </c>
      <c r="F128" s="26">
        <f t="shared" si="102"/>
        <v>43.660998374927779</v>
      </c>
      <c r="G128" s="26">
        <f t="shared" si="102"/>
        <v>2.6278834916210325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223.05722713832978</v>
      </c>
      <c r="L128" s="26">
        <f>+L129+L130+L131+L132+L133</f>
        <v>807.33793929383182</v>
      </c>
      <c r="M128" s="26">
        <f t="shared" si="102"/>
        <v>196.22722713832979</v>
      </c>
      <c r="N128" s="26">
        <f t="shared" si="102"/>
        <v>421.93076505454508</v>
      </c>
      <c r="O128" s="31"/>
      <c r="P128" s="26">
        <f t="shared" ref="P128" si="103">+P129+P130+P131+P132+P133</f>
        <v>68630.723856664263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27053.130099999998</v>
      </c>
      <c r="D129" s="39">
        <f>+D7</f>
        <v>27053.130099999998</v>
      </c>
      <c r="E129" s="39">
        <f t="shared" ref="E129:G129" si="107">+E7</f>
        <v>0</v>
      </c>
      <c r="F129" s="39">
        <f t="shared" si="107"/>
        <v>0.58343299999999998</v>
      </c>
      <c r="G129" s="39">
        <f t="shared" si="107"/>
        <v>0.31563952099999998</v>
      </c>
      <c r="H129" s="27"/>
      <c r="I129" s="27"/>
      <c r="J129" s="27"/>
      <c r="K129" s="39">
        <f t="shared" ref="K129:N129" si="108">+K7</f>
        <v>59.49</v>
      </c>
      <c r="L129" s="39">
        <f t="shared" si="108"/>
        <v>26.42</v>
      </c>
      <c r="M129" s="39">
        <f t="shared" si="108"/>
        <v>0.38</v>
      </c>
      <c r="N129" s="39">
        <f t="shared" si="108"/>
        <v>129.82</v>
      </c>
      <c r="O129" s="31"/>
      <c r="P129" s="26">
        <f>+C129+F129*PCG!$C$4+G129*PCG!$C$5+H129+I129+J129</f>
        <v>27161.776502257995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14004.147826788001</v>
      </c>
      <c r="D130" s="39">
        <f>+D16</f>
        <v>14004.147826788001</v>
      </c>
      <c r="E130" s="39">
        <f t="shared" ref="E130:G130" si="109">+E16</f>
        <v>0</v>
      </c>
      <c r="F130" s="39">
        <f t="shared" si="109"/>
        <v>3.2475239300000003</v>
      </c>
      <c r="G130" s="39">
        <f t="shared" si="109"/>
        <v>0.46300572299999998</v>
      </c>
      <c r="H130" s="27"/>
      <c r="I130" s="27"/>
      <c r="J130" s="27"/>
      <c r="K130" s="39">
        <f t="shared" ref="K130:N130" si="110">+K16</f>
        <v>70.260000000000005</v>
      </c>
      <c r="L130" s="39">
        <f t="shared" si="110"/>
        <v>82.18</v>
      </c>
      <c r="M130" s="39">
        <f t="shared" si="110"/>
        <v>30.9</v>
      </c>
      <c r="N130" s="39">
        <f t="shared" si="110"/>
        <v>145.80000000000001</v>
      </c>
      <c r="O130" s="31"/>
      <c r="P130" s="26">
        <f>+C130+F130*PCG!$C$4+G130*PCG!$C$5+H130+I130+J130</f>
        <v>14223.311630492002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20712.700887481718</v>
      </c>
      <c r="D131" s="39">
        <f>+D30</f>
        <v>20712.700887481718</v>
      </c>
      <c r="E131" s="39">
        <f t="shared" ref="E131:G131" si="111">+E30</f>
        <v>0</v>
      </c>
      <c r="F131" s="39">
        <f t="shared" si="111"/>
        <v>4.0567717105759344</v>
      </c>
      <c r="G131" s="39">
        <f t="shared" si="111"/>
        <v>1.3623079275599215</v>
      </c>
      <c r="H131" s="27"/>
      <c r="I131" s="27"/>
      <c r="J131" s="27"/>
      <c r="K131" s="39">
        <f t="shared" ref="K131:N131" si="112">+K30</f>
        <v>78.197227138329794</v>
      </c>
      <c r="L131" s="39">
        <f t="shared" si="112"/>
        <v>224.3979392938318</v>
      </c>
      <c r="M131" s="39">
        <f t="shared" si="112"/>
        <v>93.917227138329793</v>
      </c>
      <c r="N131" s="39">
        <f t="shared" si="112"/>
        <v>112.34076505454502</v>
      </c>
      <c r="O131" s="31"/>
      <c r="P131" s="26">
        <f>+C131+F131*PCG!$C$4+G131*PCG!$C$5+H131+I131+J131</f>
        <v>21220.087942658974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4986.1108025182912</v>
      </c>
      <c r="D132" s="39">
        <f>+D52</f>
        <v>4986.1108025182912</v>
      </c>
      <c r="E132" s="39">
        <f t="shared" ref="E132:G132" si="113">+E52</f>
        <v>0</v>
      </c>
      <c r="F132" s="39">
        <f t="shared" si="113"/>
        <v>35.773269734351842</v>
      </c>
      <c r="G132" s="39">
        <f t="shared" si="113"/>
        <v>0.48693032006111087</v>
      </c>
      <c r="H132" s="27"/>
      <c r="I132" s="27"/>
      <c r="J132" s="27"/>
      <c r="K132" s="39">
        <f t="shared" ref="K132:N132" si="114">+K52</f>
        <v>15.11</v>
      </c>
      <c r="L132" s="39">
        <f t="shared" si="114"/>
        <v>474.34</v>
      </c>
      <c r="M132" s="39">
        <f t="shared" si="114"/>
        <v>71.03</v>
      </c>
      <c r="N132" s="39">
        <f t="shared" si="114"/>
        <v>33.97</v>
      </c>
      <c r="O132" s="31"/>
      <c r="P132" s="26">
        <f>+C132+F132*PCG!$C$4+G132*PCG!$C$5+H132+I132+J132</f>
        <v>6025.5477812552981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0.84393483969313232</v>
      </c>
      <c r="D134" s="26">
        <f>+D135+D136+D137</f>
        <v>0.84393483969313232</v>
      </c>
      <c r="E134" s="26">
        <f t="shared" ref="E134:N134" si="117">+E135+E136+E137</f>
        <v>0</v>
      </c>
      <c r="F134" s="26">
        <f t="shared" si="117"/>
        <v>41.335174332097502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3.1799999999999997</v>
      </c>
      <c r="L134" s="26">
        <f t="shared" si="117"/>
        <v>28.16</v>
      </c>
      <c r="M134" s="26">
        <f t="shared" si="117"/>
        <v>3.400843387885665</v>
      </c>
      <c r="N134" s="26">
        <f t="shared" si="117"/>
        <v>0</v>
      </c>
      <c r="O134" s="31"/>
      <c r="P134" s="26">
        <f t="shared" ref="P134" si="118">+P135+P136+P137</f>
        <v>1034.2232931421306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3.1969248320000001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0.57000000000000006</v>
      </c>
      <c r="N135" s="39">
        <f t="shared" si="122"/>
        <v>0</v>
      </c>
      <c r="O135" s="31"/>
      <c r="P135" s="26">
        <f>+C135+F135*PCG!$C$4+G135*PCG!$C$5+H135+I135+J135</f>
        <v>79.923120800000007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0.84393483969313232</v>
      </c>
      <c r="D136" s="39">
        <f>+D79</f>
        <v>0.84393483969313232</v>
      </c>
      <c r="E136" s="39">
        <f t="shared" ref="E136:G136" si="123">+E79</f>
        <v>0</v>
      </c>
      <c r="F136" s="39">
        <f t="shared" si="123"/>
        <v>38.138249500097501</v>
      </c>
      <c r="G136" s="39">
        <f t="shared" si="123"/>
        <v>0</v>
      </c>
      <c r="H136" s="27"/>
      <c r="I136" s="27"/>
      <c r="J136" s="27"/>
      <c r="K136" s="39">
        <f t="shared" ref="K136:N136" si="124">+K79</f>
        <v>3.1799999999999997</v>
      </c>
      <c r="L136" s="39">
        <f t="shared" si="124"/>
        <v>28.16</v>
      </c>
      <c r="M136" s="39">
        <f t="shared" si="124"/>
        <v>2.8308433878856651</v>
      </c>
      <c r="N136" s="39">
        <f t="shared" si="124"/>
        <v>0</v>
      </c>
      <c r="O136" s="31"/>
      <c r="P136" s="26">
        <f>+C136+F136*PCG!$C$4+G136*PCG!$C$5+H136+I136+J136</f>
        <v>954.30017234213062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5250.3550759999998</v>
      </c>
      <c r="D144" s="26">
        <f>+D145+D146</f>
        <v>5250.3550759999998</v>
      </c>
      <c r="E144" s="26"/>
      <c r="F144" s="26">
        <f t="shared" ref="F144:N144" si="135">+F145+F146</f>
        <v>0.35695788500000009</v>
      </c>
      <c r="G144" s="26">
        <f t="shared" si="135"/>
        <v>0.13886178000000002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9.6694435898540529</v>
      </c>
      <c r="L144" s="26">
        <f t="shared" si="135"/>
        <v>98.592134487748368</v>
      </c>
      <c r="M144" s="26">
        <f t="shared" si="135"/>
        <v>3.5597774359416214</v>
      </c>
      <c r="N144" s="26">
        <f t="shared" si="135"/>
        <v>128.58000000000001</v>
      </c>
      <c r="O144" s="31"/>
      <c r="P144" s="26">
        <f t="shared" ref="P144" si="136">+P145+P146</f>
        <v>5300.6598335649996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1419.641795</v>
      </c>
      <c r="D145" s="39">
        <f>+D113</f>
        <v>1419.641795</v>
      </c>
      <c r="E145" s="39">
        <f t="shared" ref="E145:G145" si="139">+E113</f>
        <v>0</v>
      </c>
      <c r="F145" s="39">
        <f t="shared" si="139"/>
        <v>9.927565000000001E-3</v>
      </c>
      <c r="G145" s="39">
        <f t="shared" si="139"/>
        <v>3.9710260000000004E-2</v>
      </c>
      <c r="H145" s="27"/>
      <c r="I145" s="27"/>
      <c r="J145" s="27"/>
      <c r="K145" s="39">
        <f t="shared" ref="K145:N145" si="140">+K113</f>
        <v>0.89944358985405271</v>
      </c>
      <c r="L145" s="39">
        <f t="shared" si="140"/>
        <v>4.6321344877483721</v>
      </c>
      <c r="M145" s="39">
        <f t="shared" si="140"/>
        <v>0.35977743594162115</v>
      </c>
      <c r="N145" s="39">
        <f t="shared" si="140"/>
        <v>6.24</v>
      </c>
      <c r="O145" s="31"/>
      <c r="P145" s="26">
        <f>+C145+F145*PCG!$C$4+G145*PCG!$C$5+H145+I145+J145</f>
        <v>1431.723641605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3830.7132810000003</v>
      </c>
      <c r="D146" s="39">
        <f t="shared" ref="D146:G147" si="141">+D114</f>
        <v>3830.7132810000003</v>
      </c>
      <c r="E146" s="39">
        <f t="shared" si="141"/>
        <v>0</v>
      </c>
      <c r="F146" s="39">
        <f t="shared" si="141"/>
        <v>0.34703032000000006</v>
      </c>
      <c r="G146" s="39">
        <f t="shared" si="141"/>
        <v>9.9151520000000007E-2</v>
      </c>
      <c r="H146" s="27"/>
      <c r="I146" s="27"/>
      <c r="J146" s="27"/>
      <c r="K146" s="39">
        <f t="shared" ref="K146:N146" si="142">+K114</f>
        <v>8.77</v>
      </c>
      <c r="L146" s="39">
        <f t="shared" si="142"/>
        <v>93.96</v>
      </c>
      <c r="M146" s="39">
        <f t="shared" si="142"/>
        <v>3.2</v>
      </c>
      <c r="N146" s="39">
        <f t="shared" si="142"/>
        <v>122.34</v>
      </c>
      <c r="O146" s="31"/>
      <c r="P146" s="26">
        <f>+C146+F146*PCG!$C$4+G146*PCG!$C$5+H146+I146+J146</f>
        <v>3868.9361919600001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22794.79552</v>
      </c>
      <c r="D148" s="26">
        <f>+D116</f>
        <v>22794.79552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22794.79552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66756.933551627691</v>
      </c>
      <c r="D159" s="26">
        <f>+D160+D161+D162</f>
        <v>66756.933551627691</v>
      </c>
      <c r="E159" s="26">
        <f t="shared" ref="E159:N159" si="144">+E160+E161+E162</f>
        <v>0</v>
      </c>
      <c r="F159" s="26">
        <f t="shared" si="144"/>
        <v>84.996172707025281</v>
      </c>
      <c r="G159" s="26">
        <f t="shared" si="144"/>
        <v>2.6278834916210325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226.23722713832979</v>
      </c>
      <c r="L159" s="26">
        <f t="shared" si="144"/>
        <v>835.49793929383179</v>
      </c>
      <c r="M159" s="26">
        <f t="shared" si="144"/>
        <v>199.62807052621545</v>
      </c>
      <c r="N159" s="26">
        <f t="shared" si="144"/>
        <v>421.93076505454508</v>
      </c>
      <c r="O159" s="31"/>
      <c r="P159" s="26">
        <f t="shared" ref="P159" si="145">+P160+P161+P162</f>
        <v>69664.947149806394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66756.089616787998</v>
      </c>
      <c r="D160" s="26">
        <f>+D6</f>
        <v>66756.089616787998</v>
      </c>
      <c r="E160" s="26">
        <f t="shared" ref="E160:G160" si="148">+E6</f>
        <v>0</v>
      </c>
      <c r="F160" s="26">
        <f t="shared" si="148"/>
        <v>43.660998374927779</v>
      </c>
      <c r="G160" s="26">
        <f t="shared" si="148"/>
        <v>2.6278834916210325</v>
      </c>
      <c r="H160" s="27"/>
      <c r="I160" s="27"/>
      <c r="J160" s="27"/>
      <c r="K160" s="26">
        <f t="shared" ref="K160:N160" si="149">+K6</f>
        <v>223.05722713832978</v>
      </c>
      <c r="L160" s="26">
        <f t="shared" si="149"/>
        <v>807.33793929383182</v>
      </c>
      <c r="M160" s="26">
        <f t="shared" si="149"/>
        <v>196.22722713832979</v>
      </c>
      <c r="N160" s="26">
        <f t="shared" si="149"/>
        <v>421.93076505454508</v>
      </c>
      <c r="O160" s="31"/>
      <c r="P160" s="26">
        <f>+C160+F160*PCG!$C$4+G160*PCG!$C$5+H160+I160+J160</f>
        <v>68630.723856664263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0.84393483969313232</v>
      </c>
      <c r="D161" s="26">
        <f>+D66</f>
        <v>0.84393483969313232</v>
      </c>
      <c r="E161" s="26">
        <f t="shared" ref="E161:G161" si="150">+E66</f>
        <v>0</v>
      </c>
      <c r="F161" s="26">
        <f t="shared" si="150"/>
        <v>41.335174332097502</v>
      </c>
      <c r="G161" s="26">
        <f t="shared" si="150"/>
        <v>0</v>
      </c>
      <c r="H161" s="27"/>
      <c r="I161" s="27"/>
      <c r="J161" s="27"/>
      <c r="K161" s="26">
        <f t="shared" ref="K161:N161" si="151">+K66</f>
        <v>3.1799999999999997</v>
      </c>
      <c r="L161" s="26">
        <f t="shared" si="151"/>
        <v>28.16</v>
      </c>
      <c r="M161" s="26">
        <f t="shared" si="151"/>
        <v>3.400843387885665</v>
      </c>
      <c r="N161" s="26">
        <f t="shared" si="151"/>
        <v>0</v>
      </c>
      <c r="O161" s="31"/>
      <c r="P161" s="26">
        <f>+C161+F161*PCG!$C$4+G161*PCG!$C$5+H161+I161+J161</f>
        <v>1034.2232931421306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5250.3550759999998</v>
      </c>
      <c r="D165" s="26">
        <f>+D166+D167</f>
        <v>5250.3550759999998</v>
      </c>
      <c r="E165" s="26">
        <f t="shared" ref="E165:N165" si="154">+E166+E167</f>
        <v>0</v>
      </c>
      <c r="F165" s="26">
        <f t="shared" si="154"/>
        <v>0.35695788500000009</v>
      </c>
      <c r="G165" s="26">
        <f t="shared" si="154"/>
        <v>0.13886178000000002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5300.6598335649996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1419.641795</v>
      </c>
      <c r="D166" s="39">
        <f>+D113</f>
        <v>1419.641795</v>
      </c>
      <c r="E166" s="39">
        <f t="shared" ref="E166:G166" si="158">+E113</f>
        <v>0</v>
      </c>
      <c r="F166" s="39">
        <f t="shared" si="158"/>
        <v>9.927565000000001E-3</v>
      </c>
      <c r="G166" s="39">
        <f t="shared" si="158"/>
        <v>3.9710260000000004E-2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1431.723641605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3830.7132810000003</v>
      </c>
      <c r="D167" s="39">
        <f t="shared" ref="D167:G168" si="159">+D114</f>
        <v>3830.7132810000003</v>
      </c>
      <c r="E167" s="39">
        <f t="shared" si="159"/>
        <v>0</v>
      </c>
      <c r="F167" s="39">
        <f t="shared" si="159"/>
        <v>0.34703032000000006</v>
      </c>
      <c r="G167" s="39">
        <f t="shared" si="159"/>
        <v>9.9151520000000007E-2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3868.9361919600001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22794.79552</v>
      </c>
      <c r="D169" s="26">
        <f>+D148</f>
        <v>22794.79552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22794.79552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29" priority="2" operator="lessThan">
      <formula>0</formula>
    </cfRule>
  </conditionalFormatting>
  <conditionalFormatting sqref="P2">
    <cfRule type="cellIs" dxfId="28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500-000000000000}"/>
  </dataValidation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169"/>
  <sheetViews>
    <sheetView showGridLines="0" topLeftCell="A76" zoomScale="85" zoomScaleNormal="85" workbookViewId="0">
      <selection activeCell="D113" sqref="D113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64397.067811625209</v>
      </c>
      <c r="D4" s="26">
        <f t="shared" ref="D4:N4" si="1">+D6+D66+D101</f>
        <v>64397.067811625209</v>
      </c>
      <c r="E4" s="26">
        <f t="shared" si="1"/>
        <v>0</v>
      </c>
      <c r="F4" s="26">
        <f t="shared" si="1"/>
        <v>93.242634860153061</v>
      </c>
      <c r="G4" s="26">
        <f t="shared" si="1"/>
        <v>2.6496525034179208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220.57246334729558</v>
      </c>
      <c r="L4" s="26">
        <f t="shared" si="1"/>
        <v>666.68371263618656</v>
      </c>
      <c r="M4" s="26">
        <f t="shared" si="1"/>
        <v>187.47158087189266</v>
      </c>
      <c r="N4" s="26">
        <f t="shared" si="1"/>
        <v>428.08</v>
      </c>
      <c r="O4" s="31"/>
      <c r="P4" s="26">
        <f t="shared" ref="P4" si="2">+P6+P66+P101</f>
        <v>67517.730129147574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66079.523909666663</v>
      </c>
      <c r="D5" s="32">
        <f>+'[22]Table 1.5 - Reference Approach'!$S$76</f>
        <v>66079.523909666663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66079.523909666663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64395.988926435988</v>
      </c>
      <c r="D6" s="26">
        <f t="shared" ref="D6:N6" si="5">+D7+D16+D30+D52+D59</f>
        <v>64395.988926435988</v>
      </c>
      <c r="E6" s="26">
        <f t="shared" si="5"/>
        <v>0</v>
      </c>
      <c r="F6" s="26">
        <f t="shared" si="5"/>
        <v>43.979367715699539</v>
      </c>
      <c r="G6" s="26">
        <f t="shared" si="5"/>
        <v>2.6496525034179208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217.02246334729557</v>
      </c>
      <c r="L6" s="26">
        <f t="shared" si="5"/>
        <v>633.64371263618659</v>
      </c>
      <c r="M6" s="26">
        <f t="shared" si="5"/>
        <v>181.97158087189266</v>
      </c>
      <c r="N6" s="26">
        <f t="shared" si="5"/>
        <v>428.08</v>
      </c>
      <c r="O6" s="31"/>
      <c r="P6" s="26">
        <f t="shared" ref="P6" si="6">+P7+P16+P30+P52+P59</f>
        <v>66285.069565347017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25411.605186999997</v>
      </c>
      <c r="D7" s="26">
        <f t="shared" ref="D7:N7" si="9">+D8+D12+D13</f>
        <v>25411.605186999997</v>
      </c>
      <c r="E7" s="26">
        <f t="shared" si="9"/>
        <v>0</v>
      </c>
      <c r="F7" s="26">
        <f t="shared" si="9"/>
        <v>0.48681874000000003</v>
      </c>
      <c r="G7" s="26">
        <f t="shared" si="9"/>
        <v>0.29095907900000001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57.370000000000005</v>
      </c>
      <c r="L7" s="26">
        <f t="shared" si="9"/>
        <v>25.740000000000002</v>
      </c>
      <c r="M7" s="26">
        <f t="shared" si="9"/>
        <v>0.38</v>
      </c>
      <c r="N7" s="26">
        <f t="shared" si="9"/>
        <v>131.16</v>
      </c>
      <c r="O7" s="31"/>
      <c r="P7" s="26">
        <f t="shared" ref="P7" si="10">+P8+P12+P13</f>
        <v>25510.481461041996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22704.559312999998</v>
      </c>
      <c r="D8" s="26">
        <f t="shared" ref="D8:G8" si="11">+D9+D10+D11</f>
        <v>22704.559312999998</v>
      </c>
      <c r="E8" s="26">
        <f t="shared" si="11"/>
        <v>0</v>
      </c>
      <c r="F8" s="26">
        <f t="shared" si="11"/>
        <v>0.43534324000000002</v>
      </c>
      <c r="G8" s="26">
        <f t="shared" si="11"/>
        <v>0.28325899700000001</v>
      </c>
      <c r="H8" s="26"/>
      <c r="I8" s="26"/>
      <c r="J8" s="26"/>
      <c r="K8" s="26">
        <f t="shared" ref="K8:N8" si="12">+K9+K10+K11</f>
        <v>56.17</v>
      </c>
      <c r="L8" s="26">
        <f t="shared" si="12"/>
        <v>25.53</v>
      </c>
      <c r="M8" s="26">
        <f t="shared" si="12"/>
        <v>0.34</v>
      </c>
      <c r="N8" s="26">
        <f t="shared" si="12"/>
        <v>99.36</v>
      </c>
      <c r="O8" s="31"/>
      <c r="P8" s="26">
        <f t="shared" ref="P8" si="13">+P9+P10+P11</f>
        <v>22799.854075105995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22704.559312999998</v>
      </c>
      <c r="D9" s="32">
        <f>+'[3]2009'!C8</f>
        <v>22704.559312999998</v>
      </c>
      <c r="E9" s="32">
        <v>0</v>
      </c>
      <c r="F9" s="32">
        <f>+'[3]2009'!D8</f>
        <v>0.43534324000000002</v>
      </c>
      <c r="G9" s="32">
        <f>+'[3]2009'!E8</f>
        <v>0.28325899700000001</v>
      </c>
      <c r="H9" s="27"/>
      <c r="I9" s="27"/>
      <c r="J9" s="27"/>
      <c r="K9" s="32">
        <f>+'[3]2009'!F8</f>
        <v>56.17</v>
      </c>
      <c r="L9" s="32">
        <f>+'[3]2009'!G8</f>
        <v>25.53</v>
      </c>
      <c r="M9" s="32">
        <f>+'[3]2009'!H8</f>
        <v>0.34</v>
      </c>
      <c r="N9" s="32">
        <f>+'[3]2009'!I8</f>
        <v>99.36</v>
      </c>
      <c r="O9" s="31"/>
      <c r="P9" s="26">
        <f>+C9+F9*PCG!$C$4+G9*PCG!$C$5+H9+I9+J9</f>
        <v>22799.854075105995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+'[3]2009'!F9</f>
        <v>0</v>
      </c>
      <c r="L10" s="32">
        <f>+'[3]2009'!G9</f>
        <v>0</v>
      </c>
      <c r="M10" s="32">
        <f>+'[3]2009'!H9</f>
        <v>0</v>
      </c>
      <c r="N10" s="32">
        <f>+'[3]2009'!I9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+'[3]2009'!F10</f>
        <v>0</v>
      </c>
      <c r="L11" s="32">
        <f>+'[3]2009'!G10</f>
        <v>0</v>
      </c>
      <c r="M11" s="32">
        <f>+'[3]2009'!H10</f>
        <v>0</v>
      </c>
      <c r="N11" s="32">
        <f>+'[3]2009'!I10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1773.6763620000002</v>
      </c>
      <c r="D12" s="32">
        <f>+'[3]2009'!C11</f>
        <v>1773.6763620000002</v>
      </c>
      <c r="E12" s="32">
        <v>0</v>
      </c>
      <c r="F12" s="32">
        <f>+'[3]2009'!D11</f>
        <v>4.0628549999999999E-2</v>
      </c>
      <c r="G12" s="32">
        <f>+'[3]2009'!E11</f>
        <v>5.9083500000000006E-3</v>
      </c>
      <c r="H12" s="27"/>
      <c r="I12" s="27"/>
      <c r="J12" s="27"/>
      <c r="K12" s="32">
        <f>+'[3]2009'!F11</f>
        <v>1.2</v>
      </c>
      <c r="L12" s="32">
        <f>+'[3]2009'!G11</f>
        <v>0.21</v>
      </c>
      <c r="M12" s="32">
        <f>+'[3]2009'!H11</f>
        <v>0.04</v>
      </c>
      <c r="N12" s="32">
        <f>+'[3]2009'!I11</f>
        <v>26.1</v>
      </c>
      <c r="O12" s="31"/>
      <c r="P12" s="26">
        <f>+C12+F12*PCG!$C$4+G12*PCG!$C$5+H12+I12+J12</f>
        <v>1776.4527640500003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933.36951199999999</v>
      </c>
      <c r="D13" s="26">
        <f t="shared" ref="D13:N13" si="14">+D14+D15</f>
        <v>933.36951199999999</v>
      </c>
      <c r="E13" s="26">
        <f t="shared" si="14"/>
        <v>0</v>
      </c>
      <c r="F13" s="26">
        <f t="shared" si="14"/>
        <v>1.0846950000000001E-2</v>
      </c>
      <c r="G13" s="26">
        <f t="shared" si="14"/>
        <v>1.7917319999999999E-3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5.7</v>
      </c>
      <c r="O13" s="31"/>
      <c r="P13" s="26">
        <f t="shared" ref="P13" si="15">+P14+P15</f>
        <v>934.17462188599995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933.07755799999995</v>
      </c>
      <c r="D14" s="32">
        <f>+'[3]2009'!C13</f>
        <v>933.07755799999995</v>
      </c>
      <c r="E14" s="32">
        <v>0</v>
      </c>
      <c r="F14" s="32">
        <f>+'[3]2009'!D13</f>
        <v>1.0835130000000002E-2</v>
      </c>
      <c r="G14" s="32">
        <f>+'[3]2009'!E13</f>
        <v>1.7893679999999999E-3</v>
      </c>
      <c r="H14" s="27"/>
      <c r="I14" s="27"/>
      <c r="J14" s="27"/>
      <c r="K14" s="32">
        <f>+'[3]2009'!F13</f>
        <v>0</v>
      </c>
      <c r="L14" s="32">
        <f>+'[3]2009'!G13</f>
        <v>0</v>
      </c>
      <c r="M14" s="32">
        <f>+'[3]2009'!H13</f>
        <v>0</v>
      </c>
      <c r="N14" s="32">
        <f>+'[3]2009'!I13</f>
        <v>5.7</v>
      </c>
      <c r="O14" s="31"/>
      <c r="P14" s="26">
        <f>+C14+F14*PCG!$C$4+G14*PCG!$C$5+H14+I14+J14</f>
        <v>933.88166791399999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0.29195399999999999</v>
      </c>
      <c r="D15" s="32">
        <f>+'[3]2009'!C14</f>
        <v>0.29195399999999999</v>
      </c>
      <c r="E15" s="32">
        <v>0</v>
      </c>
      <c r="F15" s="32">
        <f>+'[3]2009'!D14</f>
        <v>1.182E-5</v>
      </c>
      <c r="G15" s="32">
        <f>+'[3]2009'!E14</f>
        <v>2.3639999999999997E-6</v>
      </c>
      <c r="H15" s="27"/>
      <c r="I15" s="27"/>
      <c r="J15" s="27"/>
      <c r="K15" s="32">
        <f>+'[3]2009'!F14</f>
        <v>0</v>
      </c>
      <c r="L15" s="32">
        <f>+'[3]2009'!G14</f>
        <v>0</v>
      </c>
      <c r="M15" s="32">
        <f>+'[3]2009'!H14</f>
        <v>0</v>
      </c>
      <c r="N15" s="32">
        <f>+'[3]2009'!I14</f>
        <v>0</v>
      </c>
      <c r="O15" s="31"/>
      <c r="P15" s="26">
        <f>+C15+F15*PCG!$C$4+G15*PCG!$C$5+H15+I15+J15</f>
        <v>0.29295397200000001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13107.483439435997</v>
      </c>
      <c r="D16" s="26">
        <f t="shared" ref="D16:N16" si="16">+D17+D18+D19+D20+D21+D22+D23+D24+D25+D26+D27+D28+D29</f>
        <v>13107.483439435997</v>
      </c>
      <c r="E16" s="26">
        <f t="shared" si="16"/>
        <v>0</v>
      </c>
      <c r="F16" s="26">
        <f t="shared" si="16"/>
        <v>3.21336376</v>
      </c>
      <c r="G16" s="26">
        <f t="shared" si="16"/>
        <v>0.45590368100000006</v>
      </c>
      <c r="H16" s="26">
        <f t="shared" si="16"/>
        <v>0</v>
      </c>
      <c r="I16" s="26">
        <f t="shared" si="16"/>
        <v>0</v>
      </c>
      <c r="J16" s="26">
        <f t="shared" si="16"/>
        <v>0</v>
      </c>
      <c r="K16" s="26">
        <f t="shared" si="16"/>
        <v>68.58</v>
      </c>
      <c r="L16" s="26">
        <f t="shared" si="16"/>
        <v>79.859999999999985</v>
      </c>
      <c r="M16" s="26">
        <f t="shared" si="16"/>
        <v>30.87</v>
      </c>
      <c r="N16" s="26">
        <f t="shared" si="16"/>
        <v>131.84</v>
      </c>
      <c r="O16" s="31"/>
      <c r="P16" s="26">
        <f t="shared" ref="P16" si="17">+P17+P18+P19+P20+P21+P22+P23+P24+P25+P26+P27+P28+P29</f>
        <v>13323.676830373997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1297.0525729999999</v>
      </c>
      <c r="D17" s="32">
        <f>+'[3]2009'!C16</f>
        <v>1297.0525729999999</v>
      </c>
      <c r="E17" s="32">
        <v>0</v>
      </c>
      <c r="F17" s="32">
        <f>+'[3]2009'!D16</f>
        <v>8.9003760000000001E-2</v>
      </c>
      <c r="G17" s="32">
        <f>+'[3]2009'!E16</f>
        <v>1.3427872E-2</v>
      </c>
      <c r="H17" s="27"/>
      <c r="I17" s="27"/>
      <c r="J17" s="27"/>
      <c r="K17" s="32">
        <f>+'[3]2009'!F16</f>
        <v>3.1</v>
      </c>
      <c r="L17" s="32">
        <f>+'[3]2009'!G16</f>
        <v>7.7</v>
      </c>
      <c r="M17" s="32">
        <f>+'[3]2009'!H16</f>
        <v>0.79</v>
      </c>
      <c r="N17" s="32">
        <f>+'[3]2009'!I16</f>
        <v>7.8</v>
      </c>
      <c r="O17" s="31"/>
      <c r="P17" s="26">
        <f>+C17+F17*PCG!$C$4+G17*PCG!$C$5+H17+I17+J17</f>
        <v>1303.2791728559998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+'[3]2009'!F17</f>
        <v>0</v>
      </c>
      <c r="L18" s="32">
        <f>+'[3]2009'!G17</f>
        <v>0</v>
      </c>
      <c r="M18" s="32">
        <f>+'[3]2009'!H17</f>
        <v>0</v>
      </c>
      <c r="N18" s="32">
        <f>+'[3]2009'!I17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182.82802799999999</v>
      </c>
      <c r="D19" s="34">
        <f>+'[3]2009'!C18</f>
        <v>182.82802799999999</v>
      </c>
      <c r="E19" s="34">
        <v>0</v>
      </c>
      <c r="F19" s="34">
        <f>+'[3]2009'!D18</f>
        <v>3.2645899999999999E-3</v>
      </c>
      <c r="G19" s="34">
        <f>+'[3]2009'!E18</f>
        <v>3.2808799999999998E-4</v>
      </c>
      <c r="H19" s="27"/>
      <c r="I19" s="27"/>
      <c r="J19" s="27"/>
      <c r="K19" s="32">
        <f>+'[3]2009'!F18</f>
        <v>0.26</v>
      </c>
      <c r="L19" s="32">
        <f>+'[3]2009'!G18</f>
        <v>0.1</v>
      </c>
      <c r="M19" s="32">
        <f>+'[3]2009'!H18</f>
        <v>7.0000000000000007E-2</v>
      </c>
      <c r="N19" s="32">
        <f>+'[3]2009'!I18</f>
        <v>0.95</v>
      </c>
      <c r="O19" s="31"/>
      <c r="P19" s="26">
        <f>+C19+F19*PCG!$C$4+G19*PCG!$C$5+H19+I19+J19</f>
        <v>183.00741297399998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1063.2324630000001</v>
      </c>
      <c r="D20" s="34">
        <f>+'[3]2009'!C19</f>
        <v>1063.2324630000001</v>
      </c>
      <c r="E20" s="34">
        <v>0</v>
      </c>
      <c r="F20" s="34">
        <f>+'[3]2009'!D19</f>
        <v>2.1920718099999998</v>
      </c>
      <c r="G20" s="34">
        <f>+'[3]2009'!E19</f>
        <v>0.29454071800000003</v>
      </c>
      <c r="H20" s="27"/>
      <c r="I20" s="27"/>
      <c r="J20" s="27"/>
      <c r="K20" s="32">
        <f>+'[3]2009'!F19</f>
        <v>8</v>
      </c>
      <c r="L20" s="32">
        <f>+'[3]2009'!G19</f>
        <v>41.48</v>
      </c>
      <c r="M20" s="32">
        <f>+'[3]2009'!H19</f>
        <v>21.64</v>
      </c>
      <c r="N20" s="32">
        <f>+'[3]2009'!I19</f>
        <v>30</v>
      </c>
      <c r="O20" s="31"/>
      <c r="P20" s="26">
        <f>+C20+F20*PCG!$C$4+G20*PCG!$C$5+H20+I20+J20</f>
        <v>1205.8073922139999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166.965172</v>
      </c>
      <c r="D21" s="34">
        <f>+'[3]2009'!C20</f>
        <v>166.965172</v>
      </c>
      <c r="E21" s="34">
        <v>0</v>
      </c>
      <c r="F21" s="34">
        <f>+'[3]2009'!D20</f>
        <v>1.7447000000000001E-2</v>
      </c>
      <c r="G21" s="34">
        <f>+'[3]2009'!E20</f>
        <v>2.6185410000000003E-3</v>
      </c>
      <c r="H21" s="27"/>
      <c r="I21" s="27"/>
      <c r="J21" s="27"/>
      <c r="K21" s="32">
        <f>+'[3]2009'!F20</f>
        <v>0.31</v>
      </c>
      <c r="L21" s="32">
        <f>+'[3]2009'!G20</f>
        <v>1.62</v>
      </c>
      <c r="M21" s="32">
        <f>+'[3]2009'!H20</f>
        <v>0.16</v>
      </c>
      <c r="N21" s="32">
        <f>+'[3]2009'!I20</f>
        <v>0.51</v>
      </c>
      <c r="O21" s="31"/>
      <c r="P21" s="26">
        <f>+C21+F21*PCG!$C$4+G21*PCG!$C$5+H21+I21+J21</f>
        <v>168.18167221799999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1107.2466639999998</v>
      </c>
      <c r="D22" s="34">
        <f>+'[3]2009'!C21</f>
        <v>1107.2466639999998</v>
      </c>
      <c r="E22" s="34">
        <v>0</v>
      </c>
      <c r="F22" s="34">
        <f>+'[3]2009'!D21</f>
        <v>0.10037653000000001</v>
      </c>
      <c r="G22" s="34">
        <f>+'[3]2009'!E21</f>
        <v>1.5243929999999999E-2</v>
      </c>
      <c r="H22" s="27"/>
      <c r="I22" s="27"/>
      <c r="J22" s="27"/>
      <c r="K22" s="32">
        <f>+'[3]2009'!F21</f>
        <v>1.96</v>
      </c>
      <c r="L22" s="32">
        <f>+'[3]2009'!G21</f>
        <v>9.0399999999999991</v>
      </c>
      <c r="M22" s="32">
        <f>+'[3]2009'!H21</f>
        <v>0.87</v>
      </c>
      <c r="N22" s="32">
        <f>+'[3]2009'!I21</f>
        <v>5.15</v>
      </c>
      <c r="O22" s="31"/>
      <c r="P22" s="26">
        <f>+C22+F22*PCG!$C$4+G22*PCG!$C$5+H22+I22+J22</f>
        <v>1114.2987683899999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+'[3]2009'!F22</f>
        <v>0</v>
      </c>
      <c r="L23" s="32">
        <f>+'[3]2009'!G22</f>
        <v>0</v>
      </c>
      <c r="M23" s="32">
        <f>+'[3]2009'!H22</f>
        <v>0</v>
      </c>
      <c r="N23" s="32">
        <f>+'[3]2009'!I22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+'[3]2009'!F23</f>
        <v>0</v>
      </c>
      <c r="L24" s="32">
        <f>+'[3]2009'!G23</f>
        <v>0</v>
      </c>
      <c r="M24" s="32">
        <f>+'[3]2009'!H23</f>
        <v>0</v>
      </c>
      <c r="N24" s="32">
        <f>+'[3]2009'!I23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5628.7622569999985</v>
      </c>
      <c r="D25" s="34">
        <f>+'[3]2009'!C24</f>
        <v>5628.7622569999985</v>
      </c>
      <c r="E25" s="34">
        <v>0</v>
      </c>
      <c r="F25" s="34">
        <f>+'[3]2009'!D24</f>
        <v>0.23320158999999999</v>
      </c>
      <c r="G25" s="34">
        <f>+'[3]2009'!E24</f>
        <v>4.5471350000000001E-2</v>
      </c>
      <c r="H25" s="27"/>
      <c r="I25" s="27"/>
      <c r="J25" s="27"/>
      <c r="K25" s="32">
        <f>+'[3]2009'!F24</f>
        <v>31.86</v>
      </c>
      <c r="L25" s="32">
        <f>+'[3]2009'!G24</f>
        <v>5.93</v>
      </c>
      <c r="M25" s="32">
        <f>+'[3]2009'!H24</f>
        <v>1.73</v>
      </c>
      <c r="N25" s="32">
        <f>+'[3]2009'!I24</f>
        <v>56.12</v>
      </c>
      <c r="O25" s="31"/>
      <c r="P25" s="26">
        <f>+C25+F25*PCG!$C$4+G25*PCG!$C$5+H25+I25+J25</f>
        <v>5648.1427590499979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+'[3]2009'!F25</f>
        <v>0</v>
      </c>
      <c r="L26" s="32">
        <f>+'[3]2009'!G25</f>
        <v>0</v>
      </c>
      <c r="M26" s="32">
        <f>+'[3]2009'!H25</f>
        <v>0</v>
      </c>
      <c r="N26" s="32">
        <f>+'[3]2009'!I25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+'[3]2009'!F26</f>
        <v>0</v>
      </c>
      <c r="L27" s="32">
        <f>+'[3]2009'!G26</f>
        <v>0</v>
      </c>
      <c r="M27" s="32">
        <f>+'[3]2009'!H26</f>
        <v>0</v>
      </c>
      <c r="N27" s="32">
        <f>+'[3]2009'!I26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+'[3]2009'!F27</f>
        <v>0</v>
      </c>
      <c r="L28" s="32">
        <f>+'[3]2009'!G27</f>
        <v>0</v>
      </c>
      <c r="M28" s="32">
        <f>+'[3]2009'!H27</f>
        <v>0</v>
      </c>
      <c r="N28" s="32">
        <f>+'[3]2009'!I27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3661.3962824359996</v>
      </c>
      <c r="D29" s="32">
        <f>+'[3]2009'!C28</f>
        <v>3661.3962824359996</v>
      </c>
      <c r="E29" s="32">
        <v>0</v>
      </c>
      <c r="F29" s="32">
        <f>+'[3]2009'!D28</f>
        <v>0.57799847999999998</v>
      </c>
      <c r="G29" s="32">
        <f>+'[3]2009'!E28</f>
        <v>8.4273182000000002E-2</v>
      </c>
      <c r="H29" s="27"/>
      <c r="I29" s="27"/>
      <c r="J29" s="27"/>
      <c r="K29" s="32">
        <f>+'[3]2009'!F28</f>
        <v>23.09</v>
      </c>
      <c r="L29" s="32">
        <f>+'[3]2009'!G28</f>
        <v>13.99</v>
      </c>
      <c r="M29" s="32">
        <f>+'[3]2009'!H28</f>
        <v>5.61</v>
      </c>
      <c r="N29" s="32">
        <f>+'[3]2009'!I28</f>
        <v>31.31</v>
      </c>
      <c r="O29" s="31"/>
      <c r="P29" s="26">
        <f>+C29+F29*PCG!$C$4+G29*PCG!$C$5+H29+I29+J29</f>
        <v>3700.9596526719997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20692.756235842658</v>
      </c>
      <c r="D30" s="26">
        <f t="shared" ref="D30:N30" si="20">+D31+D34+D45+D46+D49</f>
        <v>20692.756235842658</v>
      </c>
      <c r="E30" s="26">
        <f t="shared" si="20"/>
        <v>0</v>
      </c>
      <c r="F30" s="26">
        <f t="shared" si="20"/>
        <v>4.3295954180588714</v>
      </c>
      <c r="G30" s="26">
        <f t="shared" si="20"/>
        <v>1.4134263835594805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72.692463347295558</v>
      </c>
      <c r="L30" s="26">
        <f t="shared" si="20"/>
        <v>242.80371263618656</v>
      </c>
      <c r="M30" s="26">
        <f t="shared" si="20"/>
        <v>107.74158087189267</v>
      </c>
      <c r="N30" s="26">
        <f t="shared" si="20"/>
        <v>127.82</v>
      </c>
      <c r="O30" s="31"/>
      <c r="P30" s="26">
        <f t="shared" ref="P30" si="21">+P31+P34+P45+P46+P49</f>
        <v>21222.197183594864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892.04823299999998</v>
      </c>
      <c r="D31" s="26">
        <f t="shared" ref="D31:N31" si="24">+D33</f>
        <v>892.04823299999998</v>
      </c>
      <c r="E31" s="26">
        <f t="shared" si="24"/>
        <v>0</v>
      </c>
      <c r="F31" s="26">
        <f t="shared" si="24"/>
        <v>6.2410750000000004E-3</v>
      </c>
      <c r="G31" s="26">
        <f t="shared" si="24"/>
        <v>2.4964300000000002E-2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2.87</v>
      </c>
      <c r="L31" s="26">
        <f t="shared" si="24"/>
        <v>6.46</v>
      </c>
      <c r="M31" s="26">
        <f t="shared" si="24"/>
        <v>0.32</v>
      </c>
      <c r="N31" s="26">
        <f t="shared" si="24"/>
        <v>3.95</v>
      </c>
      <c r="O31" s="31"/>
      <c r="P31" s="26">
        <f t="shared" ref="P31" si="25">+P33</f>
        <v>899.64362127499999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892.04823299999998</v>
      </c>
      <c r="D33" s="32">
        <f>+'[3]2009'!C32</f>
        <v>892.04823299999998</v>
      </c>
      <c r="E33" s="32">
        <v>0</v>
      </c>
      <c r="F33" s="32">
        <f>+'[3]2009'!D32</f>
        <v>6.2410750000000004E-3</v>
      </c>
      <c r="G33" s="32">
        <f>+'[3]2009'!E32</f>
        <v>2.4964300000000002E-2</v>
      </c>
      <c r="H33" s="27"/>
      <c r="I33" s="27"/>
      <c r="J33" s="27"/>
      <c r="K33" s="32">
        <f>+'[3]2009'!F32</f>
        <v>2.87</v>
      </c>
      <c r="L33" s="32">
        <f>+'[3]2009'!G32</f>
        <v>6.46</v>
      </c>
      <c r="M33" s="32">
        <f>+'[3]2009'!H32</f>
        <v>0.32</v>
      </c>
      <c r="N33" s="32">
        <f>+'[3]2009'!I32</f>
        <v>3.95</v>
      </c>
      <c r="O33" s="31"/>
      <c r="P33" s="26">
        <f>+C33+F33*PCG!$C$4+G33*PCG!$C$5+H33+I33+J33</f>
        <v>899.64362127499999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17537.51366965862</v>
      </c>
      <c r="D34" s="26">
        <f t="shared" ref="D34:G34" si="26">+D35+D38+D41+D42+D43+D44</f>
        <v>17537.51366965862</v>
      </c>
      <c r="E34" s="26">
        <f t="shared" si="26"/>
        <v>0</v>
      </c>
      <c r="F34" s="26">
        <f t="shared" si="26"/>
        <v>3.3475372452725809</v>
      </c>
      <c r="G34" s="26">
        <f t="shared" si="26"/>
        <v>1.2561865818452742</v>
      </c>
      <c r="H34" s="26"/>
      <c r="I34" s="26"/>
      <c r="J34" s="26"/>
      <c r="K34" s="26">
        <f t="shared" ref="K34:N34" si="27">+K35+K38+K41+K42+K43+K44</f>
        <v>29.762463347295562</v>
      </c>
      <c r="L34" s="26">
        <f t="shared" si="27"/>
        <v>230.32371263618654</v>
      </c>
      <c r="M34" s="26">
        <f t="shared" si="27"/>
        <v>105.26158087189268</v>
      </c>
      <c r="N34" s="26">
        <f t="shared" si="27"/>
        <v>95.16</v>
      </c>
      <c r="O34" s="31"/>
      <c r="P34" s="26">
        <f t="shared" ref="P34" si="28">+P35+P38+P41+P42+P43+P44</f>
        <v>17995.54570218033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4794.4152374252399</v>
      </c>
      <c r="D35" s="26">
        <f t="shared" ref="D35:G35" si="29">+D36+D37</f>
        <v>4794.4152374252399</v>
      </c>
      <c r="E35" s="26">
        <f t="shared" si="29"/>
        <v>0</v>
      </c>
      <c r="F35" s="26">
        <f t="shared" si="29"/>
        <v>1.6914893918953213</v>
      </c>
      <c r="G35" s="26">
        <f t="shared" si="29"/>
        <v>0.48747792444157806</v>
      </c>
      <c r="H35" s="26"/>
      <c r="I35" s="26"/>
      <c r="J35" s="26"/>
      <c r="K35" s="26">
        <f t="shared" ref="K35:N35" si="30">+K36+K37</f>
        <v>25.852463347295561</v>
      </c>
      <c r="L35" s="26">
        <f t="shared" si="30"/>
        <v>214.81371263618655</v>
      </c>
      <c r="M35" s="26">
        <f t="shared" si="30"/>
        <v>37.201580871892673</v>
      </c>
      <c r="N35" s="26">
        <f t="shared" si="30"/>
        <v>58.17</v>
      </c>
      <c r="O35" s="31"/>
      <c r="P35" s="26">
        <f t="shared" ref="P35" si="31">+P36+P37</f>
        <v>4981.9708937062132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4116.2330066730456</v>
      </c>
      <c r="D36" s="32">
        <f>+'[3]2009'!C35</f>
        <v>4116.2330066730456</v>
      </c>
      <c r="E36" s="32">
        <v>0</v>
      </c>
      <c r="F36" s="32">
        <f>+'[3]2009'!D35</f>
        <v>1.3900378319711288</v>
      </c>
      <c r="G36" s="32">
        <f>+'[3]2009'!E35</f>
        <v>0.45583458175364588</v>
      </c>
      <c r="H36" s="27"/>
      <c r="I36" s="27"/>
      <c r="J36" s="27"/>
      <c r="K36" s="32">
        <f>+'[3]2009'!F35</f>
        <v>25.852463347295561</v>
      </c>
      <c r="L36" s="32">
        <f>+'[3]2009'!G35</f>
        <v>214.81371263618655</v>
      </c>
      <c r="M36" s="32">
        <f>+'[3]2009'!H35</f>
        <v>37.201580871892673</v>
      </c>
      <c r="N36" s="32">
        <f>+'[3]2009'!I35</f>
        <v>58.17</v>
      </c>
      <c r="O36" s="31"/>
      <c r="P36" s="26">
        <f>+C36+F36*PCG!$C$4+G36*PCG!$C$5+H36+I36+J36</f>
        <v>4286.8226578349104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678.18223075219453</v>
      </c>
      <c r="D37" s="32">
        <f>+'[3]2009'!C36</f>
        <v>678.18223075219453</v>
      </c>
      <c r="E37" s="32">
        <v>0</v>
      </c>
      <c r="F37" s="32">
        <f>+'[3]2009'!D36</f>
        <v>0.30145155992419254</v>
      </c>
      <c r="G37" s="32">
        <f>+'[3]2009'!E36</f>
        <v>3.1643342687932154E-2</v>
      </c>
      <c r="H37" s="27"/>
      <c r="I37" s="27"/>
      <c r="J37" s="27"/>
      <c r="K37" s="32">
        <f>+'[3]2009'!F36</f>
        <v>0</v>
      </c>
      <c r="L37" s="32">
        <f>+'[3]2009'!G36</f>
        <v>0</v>
      </c>
      <c r="M37" s="32">
        <f>+'[3]2009'!H36</f>
        <v>0</v>
      </c>
      <c r="N37" s="32">
        <f>+'[3]2009'!I36</f>
        <v>0</v>
      </c>
      <c r="O37" s="31"/>
      <c r="P37" s="26">
        <f>+C37+F37*PCG!$C$4+G37*PCG!$C$5+H37+I37+J37</f>
        <v>695.1482358713032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3653.678291019196</v>
      </c>
      <c r="D38" s="26">
        <f t="shared" ref="D38:G38" si="32">+D39+D40</f>
        <v>3653.678291019196</v>
      </c>
      <c r="E38" s="26">
        <f t="shared" si="32"/>
        <v>0</v>
      </c>
      <c r="F38" s="26">
        <f t="shared" si="32"/>
        <v>0.91062826892905302</v>
      </c>
      <c r="G38" s="26">
        <f t="shared" si="32"/>
        <v>0.29289940817316934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3763.7280213780268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3121.6744800535298</v>
      </c>
      <c r="D39" s="32">
        <f>+'[3]2009'!C38</f>
        <v>3121.6744800535298</v>
      </c>
      <c r="E39" s="32">
        <v>0</v>
      </c>
      <c r="F39" s="32">
        <f>+'[3]2009'!D38</f>
        <v>0.67345277845993379</v>
      </c>
      <c r="G39" s="32">
        <f>+'[3]2009'!E38</f>
        <v>0.26808728355816247</v>
      </c>
      <c r="H39" s="27"/>
      <c r="I39" s="27"/>
      <c r="J39" s="27"/>
      <c r="K39" s="32">
        <f>+'[3]2009'!F38</f>
        <v>0</v>
      </c>
      <c r="L39" s="32">
        <f>+'[3]2009'!G38</f>
        <v>0</v>
      </c>
      <c r="M39" s="32">
        <f>+'[3]2009'!H38</f>
        <v>0</v>
      </c>
      <c r="N39" s="32">
        <f>+'[3]2009'!I38</f>
        <v>0</v>
      </c>
      <c r="O39" s="31"/>
      <c r="P39" s="26">
        <f>+C39+F39*PCG!$C$4+G39*PCG!$C$5+H39+I39+J39</f>
        <v>3218.4008100153605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532.00381096566616</v>
      </c>
      <c r="D40" s="32">
        <f>+'[3]2009'!C39</f>
        <v>532.00381096566616</v>
      </c>
      <c r="E40" s="32">
        <v>0</v>
      </c>
      <c r="F40" s="32">
        <f>+'[3]2009'!D39</f>
        <v>0.23717549046911923</v>
      </c>
      <c r="G40" s="32">
        <f>+'[3]2009'!E39</f>
        <v>2.4812124615006887E-2</v>
      </c>
      <c r="H40" s="27"/>
      <c r="I40" s="27"/>
      <c r="J40" s="27"/>
      <c r="K40" s="32">
        <f>+'[3]2009'!F39</f>
        <v>0</v>
      </c>
      <c r="L40" s="32">
        <f>+'[3]2009'!G39</f>
        <v>0</v>
      </c>
      <c r="M40" s="32">
        <f>+'[3]2009'!H39</f>
        <v>0</v>
      </c>
      <c r="N40" s="32">
        <f>+'[3]2009'!I39</f>
        <v>0</v>
      </c>
      <c r="O40" s="31"/>
      <c r="P40" s="26">
        <f>+C40+F40*PCG!$C$4+G40*PCG!$C$5+H40+I40+J40</f>
        <v>545.32721136266616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9039.0086626878001</v>
      </c>
      <c r="D41" s="32">
        <f>+'[3]2009'!C40</f>
        <v>9039.0086626878001</v>
      </c>
      <c r="E41" s="32">
        <v>0</v>
      </c>
      <c r="F41" s="32">
        <f>+'[3]2009'!D40</f>
        <v>0.74265578695723211</v>
      </c>
      <c r="G41" s="32">
        <f>+'[3]2009'!E40</f>
        <v>0.47166914821402178</v>
      </c>
      <c r="H41" s="27"/>
      <c r="I41" s="27"/>
      <c r="J41" s="27"/>
      <c r="K41" s="32">
        <f>+'[3]2009'!F40</f>
        <v>3.91</v>
      </c>
      <c r="L41" s="32">
        <f>+'[3]2009'!G40</f>
        <v>15.51</v>
      </c>
      <c r="M41" s="32">
        <f>+'[3]2009'!H40</f>
        <v>68.06</v>
      </c>
      <c r="N41" s="32">
        <f>+'[3]2009'!I40</f>
        <v>36.99</v>
      </c>
      <c r="O41" s="31"/>
      <c r="P41" s="26">
        <f>+C41+F41*PCG!$C$4+G41*PCG!$C$5+H41+I41+J41</f>
        <v>9198.1324635295096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50.411478526386048</v>
      </c>
      <c r="D42" s="32">
        <f>+'[3]2009'!C41</f>
        <v>50.411478526386048</v>
      </c>
      <c r="E42" s="32">
        <v>0</v>
      </c>
      <c r="F42" s="32">
        <f>+'[3]2009'!D41</f>
        <v>2.7637974909742995E-3</v>
      </c>
      <c r="G42" s="32">
        <f>+'[3]2009'!E41</f>
        <v>4.1401010165049009E-3</v>
      </c>
      <c r="H42" s="27"/>
      <c r="I42" s="27"/>
      <c r="J42" s="27"/>
      <c r="K42" s="32">
        <f>+'[3]2009'!F41</f>
        <v>0</v>
      </c>
      <c r="L42" s="32">
        <f>+'[3]2009'!G41</f>
        <v>0</v>
      </c>
      <c r="M42" s="32">
        <f>+'[3]2009'!H41</f>
        <v>0</v>
      </c>
      <c r="N42" s="32">
        <f>+'[3]2009'!I41</f>
        <v>0</v>
      </c>
      <c r="O42" s="31"/>
      <c r="P42" s="26">
        <f>+C42+F42*PCG!$C$4+G42*PCG!$C$5+H42+I42+J42</f>
        <v>51.714323566578869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/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+'[3]2009'!C43</f>
        <v>0</v>
      </c>
      <c r="E44" s="32">
        <v>0</v>
      </c>
      <c r="F44" s="27"/>
      <c r="G44" s="27"/>
      <c r="H44" s="27"/>
      <c r="I44" s="27"/>
      <c r="J44" s="27"/>
      <c r="K44" s="32">
        <f>+'[3]2009'!F43</f>
        <v>0</v>
      </c>
      <c r="L44" s="32">
        <f>+'[3]2009'!G43</f>
        <v>0</v>
      </c>
      <c r="M44" s="32">
        <f>+'[3]2009'!H43</f>
        <v>0</v>
      </c>
      <c r="N44" s="32">
        <f>+'[3]2009'!I43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137.628153</v>
      </c>
      <c r="D45" s="32">
        <f>+'[3]2009'!C44</f>
        <v>137.628153</v>
      </c>
      <c r="E45" s="32">
        <v>0</v>
      </c>
      <c r="F45" s="32">
        <f>+'[3]2009'!D44</f>
        <v>7.7079195000000003E-3</v>
      </c>
      <c r="G45" s="32">
        <f>+'[3]2009'!E44</f>
        <v>5.3119637999999997E-2</v>
      </c>
      <c r="H45" s="27"/>
      <c r="I45" s="27"/>
      <c r="J45" s="27"/>
      <c r="K45" s="32">
        <f>+'[3]2009'!F44</f>
        <v>2.2400000000000002</v>
      </c>
      <c r="L45" s="32">
        <f>+'[3]2009'!G44</f>
        <v>0.46</v>
      </c>
      <c r="M45" s="32">
        <f>+'[3]2009'!H44</f>
        <v>0.2</v>
      </c>
      <c r="N45" s="32">
        <f>+'[3]2009'!I44</f>
        <v>0.77</v>
      </c>
      <c r="O45" s="31"/>
      <c r="P45" s="26">
        <f>+C45+F45*PCG!$C$4+G45*PCG!$C$5+H45+I45+J45</f>
        <v>153.6505031115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1555.4703390000002</v>
      </c>
      <c r="D46" s="26">
        <f t="shared" ref="D46:N46" si="35">+D48</f>
        <v>1555.4703390000002</v>
      </c>
      <c r="E46" s="26">
        <f t="shared" si="35"/>
        <v>0</v>
      </c>
      <c r="F46" s="26">
        <f t="shared" si="35"/>
        <v>0.14424220999999998</v>
      </c>
      <c r="G46" s="26">
        <f t="shared" si="35"/>
        <v>4.1212060000000002E-2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37.82</v>
      </c>
      <c r="L46" s="26">
        <f t="shared" si="35"/>
        <v>5.56</v>
      </c>
      <c r="M46" s="26">
        <f t="shared" si="35"/>
        <v>1.96</v>
      </c>
      <c r="N46" s="26">
        <f t="shared" si="35"/>
        <v>27.94</v>
      </c>
      <c r="O46" s="31"/>
      <c r="P46" s="26">
        <f t="shared" ref="P46" si="36">+P48</f>
        <v>1571.3575881300003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1555.4703390000002</v>
      </c>
      <c r="D48" s="32">
        <f>+'[3]2009'!C47</f>
        <v>1555.4703390000002</v>
      </c>
      <c r="E48" s="32">
        <v>0</v>
      </c>
      <c r="F48" s="32">
        <f>+'[3]2009'!D47</f>
        <v>0.14424220999999998</v>
      </c>
      <c r="G48" s="32">
        <f>+'[3]2009'!E47</f>
        <v>4.1212060000000002E-2</v>
      </c>
      <c r="H48" s="27"/>
      <c r="I48" s="27"/>
      <c r="J48" s="27"/>
      <c r="K48" s="32">
        <f>+'[3]2009'!F47</f>
        <v>37.82</v>
      </c>
      <c r="L48" s="32">
        <f>+'[3]2009'!G47</f>
        <v>5.56</v>
      </c>
      <c r="M48" s="32">
        <f>+'[3]2009'!H47</f>
        <v>1.96</v>
      </c>
      <c r="N48" s="32">
        <f>+'[3]2009'!I47</f>
        <v>27.94</v>
      </c>
      <c r="O48" s="31"/>
      <c r="P48" s="26">
        <f>+C48+F48*PCG!$C$4+G48*PCG!$C$5+H48+I48+J48</f>
        <v>1571.3575881300003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570.095841184037</v>
      </c>
      <c r="D49" s="26">
        <f t="shared" ref="D49:N49" si="37">+D50+D51</f>
        <v>570.095841184037</v>
      </c>
      <c r="E49" s="26">
        <f t="shared" si="37"/>
        <v>0</v>
      </c>
      <c r="F49" s="26">
        <f t="shared" si="37"/>
        <v>0.82386696828629069</v>
      </c>
      <c r="G49" s="26">
        <f t="shared" si="37"/>
        <v>3.7943803714206109E-2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601.9997688980277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+'[3]2009'!F49</f>
        <v>0</v>
      </c>
      <c r="L50" s="32">
        <f>+'[3]2009'!G49</f>
        <v>0</v>
      </c>
      <c r="M50" s="32">
        <f>+'[3]2009'!H49</f>
        <v>0</v>
      </c>
      <c r="N50" s="32">
        <f>+'[3]2009'!I49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570.095841184037</v>
      </c>
      <c r="D51" s="32">
        <f>+'[3]2009'!C50</f>
        <v>570.095841184037</v>
      </c>
      <c r="E51" s="32">
        <v>0</v>
      </c>
      <c r="F51" s="32">
        <f>+'[3]2009'!D50</f>
        <v>0.82386696828629069</v>
      </c>
      <c r="G51" s="32">
        <f>+'[3]2009'!E50</f>
        <v>3.7943803714206109E-2</v>
      </c>
      <c r="H51" s="27"/>
      <c r="I51" s="27"/>
      <c r="J51" s="27"/>
      <c r="K51" s="32">
        <f>+'[3]2009'!F50</f>
        <v>0</v>
      </c>
      <c r="L51" s="32">
        <f>+'[3]2009'!G50</f>
        <v>0</v>
      </c>
      <c r="M51" s="32">
        <f>+'[3]2009'!H50</f>
        <v>0</v>
      </c>
      <c r="N51" s="32">
        <f>+'[3]2009'!I50</f>
        <v>0</v>
      </c>
      <c r="O51" s="31"/>
      <c r="P51" s="26">
        <f>+C51+F51*PCG!$C$4+G51*PCG!$C$5+H51+I51+J51</f>
        <v>601.9997688980277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5184.1440641573336</v>
      </c>
      <c r="D52" s="26">
        <f t="shared" ref="D52:N52" si="39">+D53+D54+D55</f>
        <v>5184.1440641573336</v>
      </c>
      <c r="E52" s="26">
        <f t="shared" si="39"/>
        <v>0</v>
      </c>
      <c r="F52" s="26">
        <f t="shared" si="39"/>
        <v>35.94958979764067</v>
      </c>
      <c r="G52" s="26">
        <f t="shared" si="39"/>
        <v>0.48936335985844021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18.38</v>
      </c>
      <c r="L52" s="26">
        <f t="shared" si="39"/>
        <v>285.24</v>
      </c>
      <c r="M52" s="26">
        <f t="shared" si="39"/>
        <v>42.98</v>
      </c>
      <c r="N52" s="26">
        <f t="shared" si="39"/>
        <v>37.26</v>
      </c>
      <c r="O52" s="31"/>
      <c r="P52" s="26">
        <f t="shared" ref="P52" si="40">+P53+P54+P55</f>
        <v>6228.7140903361651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1267.6230889999999</v>
      </c>
      <c r="D53" s="32">
        <f>+'[3]2009'!C52</f>
        <v>1267.6230889999999</v>
      </c>
      <c r="E53" s="32">
        <v>0</v>
      </c>
      <c r="F53" s="32">
        <f>+'[3]2009'!D52</f>
        <v>0.13570964999999999</v>
      </c>
      <c r="G53" s="32">
        <f>+'[3]2009'!E52</f>
        <v>5.9304229999999989E-3</v>
      </c>
      <c r="H53" s="27"/>
      <c r="I53" s="27"/>
      <c r="J53" s="27"/>
      <c r="K53" s="32">
        <f>+'[3]2009'!F52</f>
        <v>8.42</v>
      </c>
      <c r="L53" s="32">
        <f>+'[3]2009'!G52</f>
        <v>3.12</v>
      </c>
      <c r="M53" s="32">
        <f>+'[3]2009'!H52</f>
        <v>0.95</v>
      </c>
      <c r="N53" s="32">
        <f>+'[3]2009'!I52</f>
        <v>10.74</v>
      </c>
      <c r="O53" s="31"/>
      <c r="P53" s="26">
        <f>+C53+F53*PCG!$C$4+G53*PCG!$C$5+H53+I53+J53</f>
        <v>1272.7830963039999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3362.1747439999999</v>
      </c>
      <c r="D54" s="32">
        <f>+'[3]2009'!C53</f>
        <v>3362.1747439999999</v>
      </c>
      <c r="E54" s="32">
        <v>0</v>
      </c>
      <c r="F54" s="32">
        <f>+'[3]2009'!D53</f>
        <v>35.673947649999995</v>
      </c>
      <c r="G54" s="32">
        <f>+'[3]2009'!E53</f>
        <v>0.47903080000000003</v>
      </c>
      <c r="H54" s="27"/>
      <c r="I54" s="27"/>
      <c r="J54" s="27"/>
      <c r="K54" s="32">
        <f>+'[3]2009'!F53</f>
        <v>6.53</v>
      </c>
      <c r="L54" s="32">
        <f>+'[3]2009'!G53</f>
        <v>281.02</v>
      </c>
      <c r="M54" s="32">
        <f>+'[3]2009'!H53</f>
        <v>41.8</v>
      </c>
      <c r="N54" s="32">
        <f>+'[3]2009'!I53</f>
        <v>16.27</v>
      </c>
      <c r="O54" s="31"/>
      <c r="P54" s="26">
        <f>+C54+F54*PCG!$C$4+G54*PCG!$C$5+H54+I54+J54</f>
        <v>4396.77461365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554.34623115733348</v>
      </c>
      <c r="D55" s="26">
        <f t="shared" ref="D55:N55" si="43">+D56+D57+D58</f>
        <v>554.34623115733348</v>
      </c>
      <c r="E55" s="26">
        <f t="shared" si="43"/>
        <v>0</v>
      </c>
      <c r="F55" s="26">
        <f t="shared" si="43"/>
        <v>0.13993249764066903</v>
      </c>
      <c r="G55" s="26">
        <f t="shared" si="43"/>
        <v>4.402136858440142E-3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3.43</v>
      </c>
      <c r="L55" s="26">
        <f t="shared" si="43"/>
        <v>1.1000000000000001</v>
      </c>
      <c r="M55" s="26">
        <f t="shared" si="43"/>
        <v>0.23</v>
      </c>
      <c r="N55" s="26">
        <f t="shared" si="43"/>
        <v>10.25</v>
      </c>
      <c r="O55" s="31"/>
      <c r="P55" s="26">
        <f t="shared" ref="P55" si="44">+P56+P57+P58</f>
        <v>559.15638038216548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+'[3]2009'!F55</f>
        <v>0</v>
      </c>
      <c r="L56" s="32">
        <f>+'[3]2009'!G55</f>
        <v>0</v>
      </c>
      <c r="M56" s="32">
        <f>+'[3]2009'!H55</f>
        <v>0</v>
      </c>
      <c r="N56" s="32">
        <f>+'[3]2009'!I55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32.549528157333484</v>
      </c>
      <c r="D57" s="34">
        <f>+'[3]2009'!C56</f>
        <v>32.549528157333484</v>
      </c>
      <c r="E57" s="34">
        <v>0</v>
      </c>
      <c r="F57" s="34">
        <f>+'[3]2009'!D56</f>
        <v>4.4198976406690247E-3</v>
      </c>
      <c r="G57" s="34">
        <f>+'[3]2009'!E56</f>
        <v>2.651938584401415E-4</v>
      </c>
      <c r="H57" s="27"/>
      <c r="I57" s="27"/>
      <c r="J57" s="27"/>
      <c r="K57" s="32">
        <f>+'[3]2009'!F56</f>
        <v>0</v>
      </c>
      <c r="L57" s="32">
        <f>+'[3]2009'!G56</f>
        <v>0</v>
      </c>
      <c r="M57" s="32">
        <f>+'[3]2009'!H56</f>
        <v>0</v>
      </c>
      <c r="N57" s="32">
        <f>+'[3]2009'!I56</f>
        <v>0</v>
      </c>
      <c r="O57" s="31"/>
      <c r="P57" s="26">
        <f>+C57+F57*PCG!$C$4+G57*PCG!$C$5+H57+I57+J57</f>
        <v>32.739053368165372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521.79670299999998</v>
      </c>
      <c r="D58" s="34">
        <f>+'[3]2009'!C57</f>
        <v>521.79670299999998</v>
      </c>
      <c r="E58" s="34">
        <v>0</v>
      </c>
      <c r="F58" s="34">
        <f>+'[3]2009'!D57</f>
        <v>0.13551260000000001</v>
      </c>
      <c r="G58" s="34">
        <f>+'[3]2009'!E57</f>
        <v>4.1369430000000006E-3</v>
      </c>
      <c r="H58" s="27"/>
      <c r="I58" s="27"/>
      <c r="J58" s="27"/>
      <c r="K58" s="32">
        <f>+'[3]2009'!F57</f>
        <v>3.43</v>
      </c>
      <c r="L58" s="32">
        <f>+'[3]2009'!G57</f>
        <v>1.1000000000000001</v>
      </c>
      <c r="M58" s="32">
        <f>+'[3]2009'!H57</f>
        <v>0.23</v>
      </c>
      <c r="N58" s="32">
        <f>+'[3]2009'!I57</f>
        <v>10.25</v>
      </c>
      <c r="O58" s="31"/>
      <c r="P58" s="26">
        <f>+C58+F58*PCG!$C$4+G58*PCG!$C$5+H58+I58+J58</f>
        <v>526.41732701400008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+'[3]2009'!F59</f>
        <v>0</v>
      </c>
      <c r="L60" s="32">
        <f>+'[3]2009'!G59</f>
        <v>0</v>
      </c>
      <c r="M60" s="32">
        <f>+'[3]2009'!H59</f>
        <v>0</v>
      </c>
      <c r="N60" s="32">
        <f>+'[3]2009'!I59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+'[3]2009'!F61</f>
        <v>0</v>
      </c>
      <c r="L62" s="32">
        <f>+'[3]2009'!G61</f>
        <v>0</v>
      </c>
      <c r="M62" s="32">
        <f>+'[3]2009'!H61</f>
        <v>0</v>
      </c>
      <c r="N62" s="32">
        <f>+'[3]2009'!I61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+'[3]2009'!F62</f>
        <v>0</v>
      </c>
      <c r="L63" s="32">
        <f>+'[3]2009'!G62</f>
        <v>0</v>
      </c>
      <c r="M63" s="32">
        <f>+'[3]2009'!H62</f>
        <v>0</v>
      </c>
      <c r="N63" s="32">
        <f>+'[3]2009'!I62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+'[3]2009'!F63</f>
        <v>0</v>
      </c>
      <c r="L64" s="32">
        <f>+'[3]2009'!G63</f>
        <v>0</v>
      </c>
      <c r="M64" s="32">
        <f>+'[3]2009'!H63</f>
        <v>0</v>
      </c>
      <c r="N64" s="32">
        <f>+'[3]2009'!I63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1.0788851892220117</v>
      </c>
      <c r="D66" s="26">
        <f t="shared" ref="D66:N66" si="51">+D67+D79+D100</f>
        <v>1.0788851892220117</v>
      </c>
      <c r="E66" s="26">
        <f t="shared" si="51"/>
        <v>0</v>
      </c>
      <c r="F66" s="26">
        <f t="shared" si="51"/>
        <v>49.263267144453522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3.55</v>
      </c>
      <c r="L66" s="26">
        <f t="shared" si="51"/>
        <v>33.04</v>
      </c>
      <c r="M66" s="26">
        <f t="shared" si="51"/>
        <v>5.5</v>
      </c>
      <c r="N66" s="26">
        <f t="shared" si="51"/>
        <v>0</v>
      </c>
      <c r="O66" s="31"/>
      <c r="P66" s="26">
        <f t="shared" ref="P66" si="52">+P67+P79+P100</f>
        <v>1232.6605638005603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>+D68+D77+D78</f>
        <v>0</v>
      </c>
      <c r="E67" s="26">
        <f t="shared" ref="E67:P67" si="55">+E68+E77+E78</f>
        <v>0</v>
      </c>
      <c r="F67" s="26">
        <f t="shared" si="55"/>
        <v>2.0758959739999998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0.38</v>
      </c>
      <c r="N67" s="26">
        <f t="shared" si="55"/>
        <v>0</v>
      </c>
      <c r="O67" s="31"/>
      <c r="P67" s="26">
        <f t="shared" si="55"/>
        <v>51.897399350000008</v>
      </c>
      <c r="R67" s="13" t="s">
        <v>147</v>
      </c>
      <c r="S67" s="6" t="s">
        <v>148</v>
      </c>
      <c r="T67" s="26">
        <f t="shared" ref="T67" si="56">+T68+T77+T78</f>
        <v>0</v>
      </c>
      <c r="U67" s="26">
        <f t="shared" ref="U67" si="57">+U68+U77+U78</f>
        <v>0</v>
      </c>
      <c r="V67" s="26">
        <f t="shared" ref="V67" si="58">+V68+V77+V78</f>
        <v>0</v>
      </c>
      <c r="W67" s="26">
        <f t="shared" ref="W67" si="59">+W68+W77+W78</f>
        <v>0</v>
      </c>
      <c r="X67" s="26">
        <f t="shared" ref="X67" si="60">+X68+X77+X78</f>
        <v>0</v>
      </c>
      <c r="Y67" s="26">
        <f t="shared" ref="Y67" si="61">+Y68+Y77+Y78</f>
        <v>0</v>
      </c>
      <c r="Z67" s="26">
        <f t="shared" ref="Z67:AD67" si="62">+Z68+Z77+Z78</f>
        <v>0</v>
      </c>
      <c r="AA67" s="26">
        <f t="shared" si="62"/>
        <v>0</v>
      </c>
      <c r="AB67" s="26">
        <f t="shared" si="62"/>
        <v>0</v>
      </c>
      <c r="AC67" s="26">
        <f t="shared" si="62"/>
        <v>0</v>
      </c>
      <c r="AD67" s="26">
        <f t="shared" si="62"/>
        <v>0</v>
      </c>
      <c r="AE67" s="26">
        <f t="shared" ref="AE67" si="63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4">+D68+E68</f>
        <v>0</v>
      </c>
      <c r="D68" s="26">
        <f t="shared" ref="D68:N68" si="65">+D69+D74</f>
        <v>0</v>
      </c>
      <c r="E68" s="26">
        <f t="shared" si="65"/>
        <v>0</v>
      </c>
      <c r="F68" s="26">
        <f t="shared" si="65"/>
        <v>2.0758959739999998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0.38</v>
      </c>
      <c r="N68" s="26">
        <f t="shared" si="65"/>
        <v>0</v>
      </c>
      <c r="O68" s="31"/>
      <c r="P68" s="26">
        <f t="shared" ref="P68" si="66">+P69+P74</f>
        <v>51.897399350000008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4"/>
        <v>0</v>
      </c>
      <c r="D69" s="26">
        <f t="shared" ref="D69:N69" si="67">+D70+D71+D72+D73</f>
        <v>0</v>
      </c>
      <c r="E69" s="26">
        <f t="shared" si="67"/>
        <v>0</v>
      </c>
      <c r="F69" s="26">
        <f t="shared" si="67"/>
        <v>1.624919175</v>
      </c>
      <c r="G69" s="26">
        <f t="shared" si="67"/>
        <v>0</v>
      </c>
      <c r="H69" s="26">
        <f t="shared" si="67"/>
        <v>0</v>
      </c>
      <c r="I69" s="26">
        <f t="shared" si="67"/>
        <v>0</v>
      </c>
      <c r="J69" s="26">
        <f t="shared" si="67"/>
        <v>0</v>
      </c>
      <c r="K69" s="26">
        <f t="shared" si="67"/>
        <v>0</v>
      </c>
      <c r="L69" s="26">
        <f t="shared" si="67"/>
        <v>0</v>
      </c>
      <c r="M69" s="26">
        <f t="shared" si="67"/>
        <v>0.18</v>
      </c>
      <c r="N69" s="26">
        <f t="shared" si="67"/>
        <v>0</v>
      </c>
      <c r="O69" s="31"/>
      <c r="P69" s="26">
        <f t="shared" ref="P69" si="68">+P70+P71+P72+P73</f>
        <v>40.622979375000007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4"/>
        <v>0</v>
      </c>
      <c r="D70" s="32">
        <f>+'[3]2009'!C69</f>
        <v>0</v>
      </c>
      <c r="E70" s="32">
        <v>0</v>
      </c>
      <c r="F70" s="32">
        <f>+'[3]2009'!D69</f>
        <v>1.4267583000000001</v>
      </c>
      <c r="G70" s="27"/>
      <c r="H70" s="27"/>
      <c r="I70" s="27"/>
      <c r="J70" s="27"/>
      <c r="K70" s="27"/>
      <c r="L70" s="27"/>
      <c r="M70" s="32">
        <f>+'[3]2009'!H69</f>
        <v>0.09</v>
      </c>
      <c r="N70" s="27"/>
      <c r="O70" s="31"/>
      <c r="P70" s="26">
        <f>+C70+F70*PCG!$C$4+G70*PCG!$C$5+H70+I70+J70</f>
        <v>35.668957500000005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4"/>
        <v>0</v>
      </c>
      <c r="D71" s="32">
        <f>+'[3]2009'!C70</f>
        <v>0</v>
      </c>
      <c r="E71" s="32">
        <v>0</v>
      </c>
      <c r="F71" s="32">
        <f>+'[3]2009'!D70</f>
        <v>0.19816087500000001</v>
      </c>
      <c r="G71" s="27"/>
      <c r="H71" s="27"/>
      <c r="I71" s="27"/>
      <c r="J71" s="27"/>
      <c r="K71" s="27"/>
      <c r="L71" s="27"/>
      <c r="M71" s="32">
        <f>+'[3]2009'!H70</f>
        <v>0.09</v>
      </c>
      <c r="N71" s="27"/>
      <c r="O71" s="31"/>
      <c r="P71" s="26">
        <f>+C71+F71*PCG!$C$4+G71*PCG!$C$5+H71+I71+J71</f>
        <v>4.9540218750000005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4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+'[3]2009'!H71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4"/>
        <v>0</v>
      </c>
      <c r="D73" s="32">
        <f>+'[3]2009'!C72</f>
        <v>0</v>
      </c>
      <c r="E73" s="32">
        <v>0</v>
      </c>
      <c r="F73" s="32">
        <f>+'[3]2009'!D72</f>
        <v>0</v>
      </c>
      <c r="G73" s="27"/>
      <c r="H73" s="27"/>
      <c r="I73" s="27"/>
      <c r="J73" s="27"/>
      <c r="K73" s="27"/>
      <c r="L73" s="27"/>
      <c r="M73" s="32">
        <f>+'[3]2009'!H72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4"/>
        <v>0</v>
      </c>
      <c r="D74" s="26">
        <f t="shared" ref="D74:N74" si="69">+D75+D76</f>
        <v>0</v>
      </c>
      <c r="E74" s="26">
        <f t="shared" si="69"/>
        <v>0</v>
      </c>
      <c r="F74" s="26">
        <f t="shared" si="69"/>
        <v>0.45097679899999998</v>
      </c>
      <c r="G74" s="26">
        <f t="shared" si="69"/>
        <v>0</v>
      </c>
      <c r="H74" s="26">
        <f t="shared" si="69"/>
        <v>0</v>
      </c>
      <c r="I74" s="26">
        <f t="shared" si="69"/>
        <v>0</v>
      </c>
      <c r="J74" s="26">
        <f t="shared" si="69"/>
        <v>0</v>
      </c>
      <c r="K74" s="26">
        <f t="shared" si="69"/>
        <v>0</v>
      </c>
      <c r="L74" s="26">
        <f t="shared" si="69"/>
        <v>0</v>
      </c>
      <c r="M74" s="26">
        <f t="shared" si="69"/>
        <v>0.2</v>
      </c>
      <c r="N74" s="26">
        <f t="shared" si="69"/>
        <v>0</v>
      </c>
      <c r="O74" s="31"/>
      <c r="P74" s="26">
        <f t="shared" ref="P74" si="70">+P75+P76</f>
        <v>11.274419974999999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4"/>
        <v>0</v>
      </c>
      <c r="D75" s="32">
        <f>+'[3]2009'!C74</f>
        <v>0</v>
      </c>
      <c r="E75" s="32">
        <v>0</v>
      </c>
      <c r="F75" s="32">
        <f>+'[3]2009'!D74</f>
        <v>0.41628627599999996</v>
      </c>
      <c r="G75" s="27"/>
      <c r="H75" s="27"/>
      <c r="I75" s="27"/>
      <c r="J75" s="27"/>
      <c r="K75" s="27"/>
      <c r="L75" s="27"/>
      <c r="M75" s="32">
        <f>+'[3]2009'!H74</f>
        <v>0.1</v>
      </c>
      <c r="N75" s="27"/>
      <c r="O75" s="31"/>
      <c r="P75" s="26">
        <f>+C75+F75*PCG!$C$4+G75*PCG!$C$5+H75+I75+J75</f>
        <v>10.407156899999999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4"/>
        <v>0</v>
      </c>
      <c r="D76" s="32">
        <f>+'[3]2009'!C75</f>
        <v>0</v>
      </c>
      <c r="E76" s="32">
        <v>0</v>
      </c>
      <c r="F76" s="32">
        <f>+'[3]2009'!D75</f>
        <v>3.4690523000000001E-2</v>
      </c>
      <c r="G76" s="27"/>
      <c r="H76" s="27"/>
      <c r="I76" s="27"/>
      <c r="J76" s="27"/>
      <c r="K76" s="27"/>
      <c r="L76" s="27"/>
      <c r="M76" s="32">
        <f>+'[3]2009'!H75</f>
        <v>0.1</v>
      </c>
      <c r="N76" s="27"/>
      <c r="O76" s="31"/>
      <c r="P76" s="26">
        <f>+C76+F76*PCG!$C$4+G76*PCG!$C$5+H76+I76+J76</f>
        <v>0.86726307499999999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4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+'[3]2009'!F76</f>
        <v>0</v>
      </c>
      <c r="L77" s="32">
        <f>+'[3]2009'!G76</f>
        <v>0</v>
      </c>
      <c r="M77" s="32">
        <f>+'[3]2009'!H76</f>
        <v>0</v>
      </c>
      <c r="N77" s="32">
        <f>+'[3]2009'!I76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+'[3]2009'!F77</f>
        <v>0</v>
      </c>
      <c r="L78" s="32">
        <f>+'[3]2009'!G77</f>
        <v>0</v>
      </c>
      <c r="M78" s="32">
        <f>+'[3]2009'!H77</f>
        <v>0</v>
      </c>
      <c r="N78" s="32">
        <f>+'[3]2009'!I77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1.0788851892220117</v>
      </c>
      <c r="D79" s="26">
        <f t="shared" ref="D79:N79" si="71">+D80+D90</f>
        <v>1.0788851892220117</v>
      </c>
      <c r="E79" s="26">
        <f t="shared" si="71"/>
        <v>0</v>
      </c>
      <c r="F79" s="26">
        <f t="shared" si="71"/>
        <v>47.187371170453524</v>
      </c>
      <c r="G79" s="26">
        <f t="shared" si="71"/>
        <v>0</v>
      </c>
      <c r="H79" s="26">
        <f t="shared" si="71"/>
        <v>0</v>
      </c>
      <c r="I79" s="26">
        <f t="shared" si="71"/>
        <v>0</v>
      </c>
      <c r="J79" s="26">
        <f t="shared" si="71"/>
        <v>0</v>
      </c>
      <c r="K79" s="26">
        <f t="shared" si="71"/>
        <v>3.55</v>
      </c>
      <c r="L79" s="26">
        <f t="shared" si="71"/>
        <v>33.04</v>
      </c>
      <c r="M79" s="26">
        <f t="shared" si="71"/>
        <v>5.12</v>
      </c>
      <c r="N79" s="26">
        <f t="shared" si="71"/>
        <v>0</v>
      </c>
      <c r="O79" s="31"/>
      <c r="P79" s="26">
        <f t="shared" ref="P79" si="72">+P80+P90</f>
        <v>1180.7631644505602</v>
      </c>
      <c r="R79" s="13" t="s">
        <v>167</v>
      </c>
      <c r="S79" s="6" t="s">
        <v>168</v>
      </c>
      <c r="T79" s="26">
        <f t="shared" ref="T79:AE79" si="73">+T80+T90</f>
        <v>0</v>
      </c>
      <c r="U79" s="26">
        <f t="shared" si="73"/>
        <v>0</v>
      </c>
      <c r="V79" s="26">
        <f t="shared" si="73"/>
        <v>0</v>
      </c>
      <c r="W79" s="26">
        <f t="shared" si="73"/>
        <v>0</v>
      </c>
      <c r="X79" s="26">
        <f t="shared" si="73"/>
        <v>0</v>
      </c>
      <c r="Y79" s="26">
        <f t="shared" si="73"/>
        <v>0</v>
      </c>
      <c r="Z79" s="26">
        <f t="shared" si="73"/>
        <v>0</v>
      </c>
      <c r="AA79" s="26">
        <f t="shared" ref="AA79:AD79" si="74">+AA80+AA90</f>
        <v>0</v>
      </c>
      <c r="AB79" s="26">
        <f t="shared" si="74"/>
        <v>0</v>
      </c>
      <c r="AC79" s="26">
        <f t="shared" si="74"/>
        <v>0</v>
      </c>
      <c r="AD79" s="26">
        <f t="shared" si="74"/>
        <v>0</v>
      </c>
      <c r="AE79" s="26">
        <f t="shared" si="73"/>
        <v>0</v>
      </c>
    </row>
    <row r="80" spans="1:31" x14ac:dyDescent="0.2">
      <c r="A80" s="13" t="s">
        <v>169</v>
      </c>
      <c r="B80" s="6" t="s">
        <v>170</v>
      </c>
      <c r="C80" s="26">
        <f t="shared" si="64"/>
        <v>0.43884616306217999</v>
      </c>
      <c r="D80" s="26">
        <f t="shared" ref="D80:N80" si="75">+D81+D82+D83</f>
        <v>0.43884616306217999</v>
      </c>
      <c r="E80" s="26">
        <f t="shared" si="75"/>
        <v>0</v>
      </c>
      <c r="F80" s="26">
        <f t="shared" si="75"/>
        <v>6.8056350903904006</v>
      </c>
      <c r="G80" s="26">
        <f t="shared" si="75"/>
        <v>0</v>
      </c>
      <c r="H80" s="26">
        <f t="shared" si="75"/>
        <v>0</v>
      </c>
      <c r="I80" s="26">
        <f t="shared" si="75"/>
        <v>0</v>
      </c>
      <c r="J80" s="26">
        <f t="shared" si="75"/>
        <v>0</v>
      </c>
      <c r="K80" s="26">
        <f t="shared" si="75"/>
        <v>1.03</v>
      </c>
      <c r="L80" s="26">
        <f t="shared" si="75"/>
        <v>2.76</v>
      </c>
      <c r="M80" s="26">
        <f t="shared" si="75"/>
        <v>4.62</v>
      </c>
      <c r="N80" s="26">
        <f t="shared" si="75"/>
        <v>0</v>
      </c>
      <c r="O80" s="31"/>
      <c r="P80" s="26">
        <f t="shared" ref="P80" si="76">+P81+P82+P83</f>
        <v>170.57972342282216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4"/>
        <v>4.73E-4</v>
      </c>
      <c r="D81" s="32">
        <f>+'[3]2009'!C80</f>
        <v>4.73E-4</v>
      </c>
      <c r="E81" s="32">
        <v>0</v>
      </c>
      <c r="F81" s="32">
        <f>+'[3]2009'!D80</f>
        <v>2.2769999999999999E-3</v>
      </c>
      <c r="G81" s="27"/>
      <c r="H81" s="27"/>
      <c r="I81" s="27"/>
      <c r="J81" s="27"/>
      <c r="K81" s="32">
        <f>+'[3]2009'!F80</f>
        <v>0</v>
      </c>
      <c r="L81" s="32">
        <f>+'[3]2009'!G80</f>
        <v>0.01</v>
      </c>
      <c r="M81" s="32">
        <f>+'[3]2009'!H80</f>
        <v>0</v>
      </c>
      <c r="N81" s="32">
        <f>+'[3]2009'!I80</f>
        <v>0</v>
      </c>
      <c r="O81" s="31"/>
      <c r="P81" s="26">
        <f>+C81+F81*PCG!$C$4+G81*PCG!$C$5+H81+I81+J81</f>
        <v>5.7397999999999998E-2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4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+'[3]2009'!F81</f>
        <v>0</v>
      </c>
      <c r="L82" s="32">
        <f>+'[3]2009'!G81</f>
        <v>0</v>
      </c>
      <c r="M82" s="32">
        <f>+'[3]2009'!H81</f>
        <v>0</v>
      </c>
      <c r="N82" s="32">
        <f>+'[3]2009'!I81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4"/>
        <v>0.43837316306217999</v>
      </c>
      <c r="D83" s="26">
        <f t="shared" ref="D83:N83" si="77">+D84+D85+D86+D87+D88+D89</f>
        <v>0.43837316306217999</v>
      </c>
      <c r="E83" s="26">
        <f t="shared" si="77"/>
        <v>0</v>
      </c>
      <c r="F83" s="26">
        <f t="shared" si="77"/>
        <v>6.8033580903904003</v>
      </c>
      <c r="G83" s="26">
        <f t="shared" si="77"/>
        <v>0</v>
      </c>
      <c r="H83" s="26">
        <f t="shared" si="77"/>
        <v>0</v>
      </c>
      <c r="I83" s="26">
        <f t="shared" si="77"/>
        <v>0</v>
      </c>
      <c r="J83" s="26">
        <f t="shared" si="77"/>
        <v>0</v>
      </c>
      <c r="K83" s="26">
        <f t="shared" si="77"/>
        <v>1.03</v>
      </c>
      <c r="L83" s="26">
        <f t="shared" si="77"/>
        <v>2.75</v>
      </c>
      <c r="M83" s="26">
        <f t="shared" si="77"/>
        <v>4.62</v>
      </c>
      <c r="N83" s="26">
        <f t="shared" si="77"/>
        <v>0</v>
      </c>
      <c r="O83" s="31"/>
      <c r="P83" s="26">
        <f t="shared" ref="P83" si="78">+P84+P85+P86+P87+P88+P89</f>
        <v>170.52232542282215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4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+'[3]2009'!F83</f>
        <v>0</v>
      </c>
      <c r="L84" s="32">
        <f>+'[3]2009'!G83</f>
        <v>0</v>
      </c>
      <c r="M84" s="32">
        <f>+'[3]2009'!H83</f>
        <v>0</v>
      </c>
      <c r="N84" s="32">
        <f>+'[3]2009'!I83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4"/>
        <v>0.43275086000000001</v>
      </c>
      <c r="D85" s="32">
        <f>+'[3]2009'!C84</f>
        <v>0.43275086000000001</v>
      </c>
      <c r="E85" s="32">
        <v>0</v>
      </c>
      <c r="F85" s="32">
        <f>+'[3]2009'!D84</f>
        <v>6.4912628999999997</v>
      </c>
      <c r="G85" s="32">
        <f>+'[3]2009'!E84</f>
        <v>0</v>
      </c>
      <c r="H85" s="27"/>
      <c r="I85" s="27"/>
      <c r="J85" s="27"/>
      <c r="K85" s="32">
        <f>+'[3]2009'!F84</f>
        <v>0</v>
      </c>
      <c r="L85" s="32">
        <f>+'[3]2009'!G84</f>
        <v>0</v>
      </c>
      <c r="M85" s="32">
        <f>+'[3]2009'!H84</f>
        <v>0.04</v>
      </c>
      <c r="N85" s="32">
        <f>+'[3]2009'!I84</f>
        <v>0</v>
      </c>
      <c r="O85" s="31"/>
      <c r="P85" s="26">
        <f>+C85+F85*PCG!$C$4+G85*PCG!$C$5+H85+I85+J85</f>
        <v>162.71432335999998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4"/>
        <v>5.6223030621799994E-3</v>
      </c>
      <c r="D86" s="32">
        <f>+'[3]2009'!C85</f>
        <v>5.6223030621799994E-3</v>
      </c>
      <c r="E86" s="32">
        <v>0</v>
      </c>
      <c r="F86" s="32">
        <f>+'[3]2009'!D85</f>
        <v>6.1960074562799998E-2</v>
      </c>
      <c r="G86" s="32">
        <f>+'[3]2009'!E85</f>
        <v>0</v>
      </c>
      <c r="H86" s="27"/>
      <c r="I86" s="27"/>
      <c r="J86" s="27"/>
      <c r="K86" s="32">
        <f>+'[3]2009'!F85</f>
        <v>0</v>
      </c>
      <c r="L86" s="32">
        <f>+'[3]2009'!G85</f>
        <v>0</v>
      </c>
      <c r="M86" s="32">
        <f>+'[3]2009'!H85</f>
        <v>2.29</v>
      </c>
      <c r="N86" s="32">
        <f>+'[3]2009'!I85</f>
        <v>0</v>
      </c>
      <c r="O86" s="31"/>
      <c r="P86" s="26">
        <f>+C86+F86*PCG!$C$4+G86*PCG!$C$5+H86+I86+J86</f>
        <v>1.5546241671321799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4"/>
        <v>0</v>
      </c>
      <c r="D87" s="32">
        <f>+'[3]2009'!C86</f>
        <v>0</v>
      </c>
      <c r="E87" s="32">
        <v>0</v>
      </c>
      <c r="F87" s="32">
        <f>+'[3]2009'!D86</f>
        <v>0.25013511582760001</v>
      </c>
      <c r="G87" s="27"/>
      <c r="H87" s="27"/>
      <c r="I87" s="27"/>
      <c r="J87" s="27"/>
      <c r="K87" s="32">
        <f>+'[3]2009'!F86</f>
        <v>1.03</v>
      </c>
      <c r="L87" s="32">
        <f>+'[3]2009'!G86</f>
        <v>2.75</v>
      </c>
      <c r="M87" s="32">
        <f>+'[3]2009'!H86</f>
        <v>2.29</v>
      </c>
      <c r="N87" s="32">
        <f>+'[3]2009'!I86</f>
        <v>0</v>
      </c>
      <c r="O87" s="31"/>
      <c r="P87" s="26">
        <f>+C87+F87*PCG!$C$4+G87*PCG!$C$5+H87+I87+J87</f>
        <v>6.2533778956899999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4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+'[3]2009'!H87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4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4"/>
        <v>0.64003902615983166</v>
      </c>
      <c r="D90" s="26">
        <f t="shared" ref="D90:N90" si="79">+D91+D92+D93</f>
        <v>0.64003902615983166</v>
      </c>
      <c r="E90" s="26">
        <f t="shared" si="79"/>
        <v>0</v>
      </c>
      <c r="F90" s="26">
        <f t="shared" si="79"/>
        <v>40.381736080063121</v>
      </c>
      <c r="G90" s="26">
        <f t="shared" si="79"/>
        <v>0</v>
      </c>
      <c r="H90" s="26">
        <f t="shared" si="79"/>
        <v>0</v>
      </c>
      <c r="I90" s="26">
        <f t="shared" si="79"/>
        <v>0</v>
      </c>
      <c r="J90" s="26">
        <f t="shared" si="79"/>
        <v>0</v>
      </c>
      <c r="K90" s="26">
        <f t="shared" si="79"/>
        <v>2.52</v>
      </c>
      <c r="L90" s="26">
        <f t="shared" si="79"/>
        <v>30.28</v>
      </c>
      <c r="M90" s="26">
        <f t="shared" si="79"/>
        <v>0.5</v>
      </c>
      <c r="N90" s="26">
        <f t="shared" si="79"/>
        <v>0</v>
      </c>
      <c r="O90" s="31"/>
      <c r="P90" s="26">
        <f t="shared" ref="P90" si="80">+P91+P92+P93</f>
        <v>1010.183441027738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4"/>
        <v>1.3120068000000002E-2</v>
      </c>
      <c r="D91" s="32">
        <f>+'[3]2009'!C90</f>
        <v>1.3120068000000002E-2</v>
      </c>
      <c r="E91" s="32">
        <v>0</v>
      </c>
      <c r="F91" s="32">
        <f>+'[3]2009'!D90</f>
        <v>0.98905127999999998</v>
      </c>
      <c r="G91" s="27"/>
      <c r="H91" s="27"/>
      <c r="I91" s="27"/>
      <c r="J91" s="27"/>
      <c r="K91" s="32">
        <f>+'[3]2009'!F90</f>
        <v>2.52</v>
      </c>
      <c r="L91" s="32">
        <f>+'[3]2009'!G90</f>
        <v>30.28</v>
      </c>
      <c r="M91" s="32">
        <f>+'[3]2009'!H90</f>
        <v>0.25</v>
      </c>
      <c r="N91" s="32">
        <f>+'[3]2009'!I90</f>
        <v>0</v>
      </c>
      <c r="O91" s="31"/>
      <c r="P91" s="26">
        <f>+C91+F91*PCG!$C$4+G91*PCG!$C$5+H91+I91+J91</f>
        <v>24.739402067999997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4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+'[3]2009'!F91</f>
        <v>0</v>
      </c>
      <c r="L92" s="32">
        <f>+'[3]2009'!G91</f>
        <v>0</v>
      </c>
      <c r="M92" s="32">
        <f>+'[3]2009'!H91</f>
        <v>0</v>
      </c>
      <c r="N92" s="32">
        <f>+'[3]2009'!I91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4"/>
        <v>0.62691895815983167</v>
      </c>
      <c r="D93" s="26">
        <f t="shared" ref="D93:N93" si="81">+D94+D95+D96+D97+D98+D99</f>
        <v>0.62691895815983167</v>
      </c>
      <c r="E93" s="26">
        <f t="shared" si="81"/>
        <v>0</v>
      </c>
      <c r="F93" s="26">
        <f t="shared" si="81"/>
        <v>39.392684800063122</v>
      </c>
      <c r="G93" s="26">
        <f t="shared" si="81"/>
        <v>0</v>
      </c>
      <c r="H93" s="26">
        <f t="shared" si="81"/>
        <v>0</v>
      </c>
      <c r="I93" s="26">
        <f t="shared" si="81"/>
        <v>0</v>
      </c>
      <c r="J93" s="26">
        <f t="shared" si="81"/>
        <v>0</v>
      </c>
      <c r="K93" s="26">
        <f t="shared" si="81"/>
        <v>0</v>
      </c>
      <c r="L93" s="26">
        <f t="shared" si="81"/>
        <v>0</v>
      </c>
      <c r="M93" s="26">
        <f t="shared" si="81"/>
        <v>0.25</v>
      </c>
      <c r="N93" s="26">
        <f t="shared" si="81"/>
        <v>0</v>
      </c>
      <c r="O93" s="31"/>
      <c r="P93" s="26">
        <f t="shared" ref="P93" si="82">+P94+P95+P96+P97+P98+P99</f>
        <v>985.44403895973801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4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+'[3]2009'!F93</f>
        <v>0</v>
      </c>
      <c r="L94" s="32">
        <f>+'[3]2009'!G93</f>
        <v>0</v>
      </c>
      <c r="M94" s="32">
        <f>+'[3]2009'!H93</f>
        <v>0</v>
      </c>
      <c r="N94" s="32">
        <f>+'[3]2009'!I93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4"/>
        <v>0.25230939102044703</v>
      </c>
      <c r="D95" s="32">
        <f>+'[3]2009'!C94</f>
        <v>0.25230939102044703</v>
      </c>
      <c r="E95" s="32">
        <v>0</v>
      </c>
      <c r="F95" s="32">
        <f>+'[3]2009'!D94</f>
        <v>30.756514765392488</v>
      </c>
      <c r="G95" s="27"/>
      <c r="H95" s="27"/>
      <c r="I95" s="27"/>
      <c r="J95" s="27"/>
      <c r="K95" s="32">
        <f>+'[3]2009'!F94</f>
        <v>0</v>
      </c>
      <c r="L95" s="32">
        <f>+'[3]2009'!G94</f>
        <v>0</v>
      </c>
      <c r="M95" s="32">
        <f>+'[3]2009'!H94</f>
        <v>0.25</v>
      </c>
      <c r="N95" s="32">
        <f>+'[3]2009'!I94</f>
        <v>0</v>
      </c>
      <c r="O95" s="31"/>
      <c r="P95" s="26">
        <f>+C95+F95*PCG!$C$4+G95*PCG!$C$5+H95+I95+J95</f>
        <v>769.16517852583274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4"/>
        <v>6.4376966341190001E-2</v>
      </c>
      <c r="D96" s="32">
        <f>+'[3]2009'!C95</f>
        <v>6.4376966341190001E-2</v>
      </c>
      <c r="E96" s="32">
        <v>0</v>
      </c>
      <c r="F96" s="32">
        <f>+'[3]2009'!D95</f>
        <v>0.80471207926487498</v>
      </c>
      <c r="G96" s="27"/>
      <c r="H96" s="27"/>
      <c r="I96" s="27"/>
      <c r="J96" s="27"/>
      <c r="K96" s="32">
        <f>+'[3]2009'!F95</f>
        <v>0</v>
      </c>
      <c r="L96" s="32">
        <f>+'[3]2009'!G95</f>
        <v>0</v>
      </c>
      <c r="M96" s="32">
        <f>+'[3]2009'!H95</f>
        <v>0</v>
      </c>
      <c r="N96" s="32">
        <f>+'[3]2009'!I95</f>
        <v>0</v>
      </c>
      <c r="O96" s="31"/>
      <c r="P96" s="26">
        <f>+C96+F96*PCG!$C$4+G96*PCG!$C$5+H96+I96+J96</f>
        <v>20.182178947963063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4"/>
        <v>2.8325865190123602E-3</v>
      </c>
      <c r="D97" s="32">
        <f>+'[3]2009'!C96</f>
        <v>2.8325865190123602E-3</v>
      </c>
      <c r="E97" s="32">
        <v>0</v>
      </c>
      <c r="F97" s="32">
        <f>+'[3]2009'!D96</f>
        <v>2.0375309846986633</v>
      </c>
      <c r="G97" s="27"/>
      <c r="H97" s="27"/>
      <c r="I97" s="27"/>
      <c r="J97" s="27"/>
      <c r="K97" s="32">
        <f>+'[3]2009'!F96</f>
        <v>0</v>
      </c>
      <c r="L97" s="32">
        <f>+'[3]2009'!G96</f>
        <v>0</v>
      </c>
      <c r="M97" s="32">
        <f>+'[3]2009'!H96</f>
        <v>0</v>
      </c>
      <c r="N97" s="32">
        <f>+'[3]2009'!I96</f>
        <v>0</v>
      </c>
      <c r="O97" s="31"/>
      <c r="P97" s="26">
        <f>+C97+F97*PCG!$C$4+G97*PCG!$C$5+H97+I97+J97</f>
        <v>50.941107203985595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4"/>
        <v>0.30740001427918229</v>
      </c>
      <c r="D98" s="32">
        <f>+'[3]2009'!C97</f>
        <v>0.30740001427918229</v>
      </c>
      <c r="E98" s="32">
        <v>0</v>
      </c>
      <c r="F98" s="32">
        <f>+'[3]2009'!D97</f>
        <v>5.7939269707070995</v>
      </c>
      <c r="G98" s="27"/>
      <c r="H98" s="27"/>
      <c r="I98" s="27"/>
      <c r="J98" s="27"/>
      <c r="K98" s="32">
        <f>+'[3]2009'!F97</f>
        <v>0</v>
      </c>
      <c r="L98" s="32">
        <f>+'[3]2009'!G97</f>
        <v>0</v>
      </c>
      <c r="M98" s="32">
        <f>+'[3]2009'!H97</f>
        <v>0</v>
      </c>
      <c r="N98" s="32">
        <f>+'[3]2009'!I97</f>
        <v>0</v>
      </c>
      <c r="O98" s="31"/>
      <c r="P98" s="26">
        <f>+C98+F98*PCG!$C$4+G98*PCG!$C$5+H98+I98+J98</f>
        <v>145.15557428195666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4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+'[3]2009'!F98</f>
        <v>0</v>
      </c>
      <c r="L99" s="32">
        <f>+'[3]2009'!G98</f>
        <v>0</v>
      </c>
      <c r="M99" s="32">
        <f>+'[3]2009'!H98</f>
        <v>0</v>
      </c>
      <c r="N99" s="32">
        <f>+'[3]2009'!I98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4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+'[3]2009'!F99</f>
        <v>0</v>
      </c>
      <c r="L100" s="32">
        <f>+'[3]2009'!G99</f>
        <v>0</v>
      </c>
      <c r="M100" s="32">
        <f>+'[3]2009'!H99</f>
        <v>0</v>
      </c>
      <c r="N100" s="32">
        <f>+'[3]2009'!I99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4"/>
        <v>0</v>
      </c>
      <c r="D101" s="26">
        <f t="shared" ref="D101:N101" si="83">+D102+D106+D109</f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31"/>
      <c r="P101" s="26">
        <f t="shared" ref="P101" si="84">+P102+P106+P109</f>
        <v>0</v>
      </c>
      <c r="R101" s="13" t="s">
        <v>204</v>
      </c>
      <c r="S101" s="6" t="s">
        <v>205</v>
      </c>
      <c r="T101" s="26">
        <f t="shared" ref="T101:AE101" si="85">+T102+T106+T109</f>
        <v>0</v>
      </c>
      <c r="U101" s="26">
        <f t="shared" si="85"/>
        <v>0</v>
      </c>
      <c r="V101" s="26">
        <f t="shared" si="85"/>
        <v>0</v>
      </c>
      <c r="W101" s="26">
        <f t="shared" si="85"/>
        <v>0</v>
      </c>
      <c r="X101" s="26">
        <f t="shared" si="85"/>
        <v>0</v>
      </c>
      <c r="Y101" s="26">
        <f t="shared" si="85"/>
        <v>0</v>
      </c>
      <c r="Z101" s="26">
        <f t="shared" si="85"/>
        <v>0</v>
      </c>
      <c r="AA101" s="26">
        <f t="shared" ref="AA101:AD101" si="86">+AA102+AA106+AA109</f>
        <v>0</v>
      </c>
      <c r="AB101" s="26">
        <f t="shared" si="86"/>
        <v>0</v>
      </c>
      <c r="AC101" s="26">
        <f t="shared" si="86"/>
        <v>0</v>
      </c>
      <c r="AD101" s="26">
        <f t="shared" si="86"/>
        <v>0</v>
      </c>
      <c r="AE101" s="26">
        <f t="shared" si="85"/>
        <v>0</v>
      </c>
    </row>
    <row r="102" spans="1:31" x14ac:dyDescent="0.2">
      <c r="A102" s="13" t="s">
        <v>206</v>
      </c>
      <c r="B102" s="6" t="s">
        <v>207</v>
      </c>
      <c r="C102" s="26">
        <f t="shared" si="64"/>
        <v>0</v>
      </c>
      <c r="D102" s="26">
        <f t="shared" ref="D102:N102" si="87">+D103+D104+D105</f>
        <v>0</v>
      </c>
      <c r="E102" s="26">
        <f t="shared" si="87"/>
        <v>0</v>
      </c>
      <c r="F102" s="26">
        <f t="shared" si="87"/>
        <v>0</v>
      </c>
      <c r="G102" s="26">
        <f t="shared" si="87"/>
        <v>0</v>
      </c>
      <c r="H102" s="26">
        <f t="shared" si="87"/>
        <v>0</v>
      </c>
      <c r="I102" s="26">
        <f t="shared" si="87"/>
        <v>0</v>
      </c>
      <c r="J102" s="26">
        <f t="shared" si="87"/>
        <v>0</v>
      </c>
      <c r="K102" s="26">
        <f t="shared" si="87"/>
        <v>0</v>
      </c>
      <c r="L102" s="26">
        <f t="shared" si="87"/>
        <v>0</v>
      </c>
      <c r="M102" s="26">
        <f t="shared" si="87"/>
        <v>0</v>
      </c>
      <c r="N102" s="26">
        <f t="shared" si="87"/>
        <v>0</v>
      </c>
      <c r="O102" s="31"/>
      <c r="P102" s="26">
        <f t="shared" ref="P102" si="88">+P103+P104+P105</f>
        <v>0</v>
      </c>
      <c r="R102" s="13" t="s">
        <v>206</v>
      </c>
      <c r="S102" s="6" t="s">
        <v>207</v>
      </c>
      <c r="T102" s="26">
        <f t="shared" ref="T102:AE102" si="89">+T103+T104+T105</f>
        <v>0</v>
      </c>
      <c r="U102" s="26">
        <f t="shared" si="89"/>
        <v>0</v>
      </c>
      <c r="V102" s="26">
        <f t="shared" si="89"/>
        <v>0</v>
      </c>
      <c r="W102" s="26">
        <f t="shared" si="89"/>
        <v>0</v>
      </c>
      <c r="X102" s="26">
        <f t="shared" si="89"/>
        <v>0</v>
      </c>
      <c r="Y102" s="26">
        <f t="shared" si="89"/>
        <v>0</v>
      </c>
      <c r="Z102" s="26">
        <f t="shared" si="89"/>
        <v>0</v>
      </c>
      <c r="AA102" s="26">
        <f t="shared" ref="AA102:AD102" si="90">+AA103+AA104+AA105</f>
        <v>0</v>
      </c>
      <c r="AB102" s="26">
        <f t="shared" si="90"/>
        <v>0</v>
      </c>
      <c r="AC102" s="26">
        <f t="shared" si="90"/>
        <v>0</v>
      </c>
      <c r="AD102" s="26">
        <f t="shared" si="90"/>
        <v>0</v>
      </c>
      <c r="AE102" s="26">
        <f t="shared" si="89"/>
        <v>0</v>
      </c>
    </row>
    <row r="103" spans="1:31" x14ac:dyDescent="0.2">
      <c r="A103" s="13" t="s">
        <v>208</v>
      </c>
      <c r="B103" s="6" t="s">
        <v>209</v>
      </c>
      <c r="C103" s="26">
        <f t="shared" si="64"/>
        <v>0</v>
      </c>
      <c r="D103" s="32">
        <f>+'[3]2009'!C102</f>
        <v>0</v>
      </c>
      <c r="E103" s="32">
        <v>0</v>
      </c>
      <c r="F103" s="27"/>
      <c r="G103" s="27"/>
      <c r="H103" s="27"/>
      <c r="I103" s="27"/>
      <c r="J103" s="27"/>
      <c r="K103" s="32">
        <f>+'[3]2009'!F102</f>
        <v>0</v>
      </c>
      <c r="L103" s="32">
        <f>+'[3]2009'!G102</f>
        <v>0</v>
      </c>
      <c r="M103" s="32">
        <f>+'[3]2009'!H102</f>
        <v>0</v>
      </c>
      <c r="N103" s="32">
        <f>+'[3]2009'!I102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4"/>
        <v>0</v>
      </c>
      <c r="D104" s="32">
        <f>+'[3]2009'!C103</f>
        <v>0</v>
      </c>
      <c r="E104" s="32">
        <v>0</v>
      </c>
      <c r="F104" s="27"/>
      <c r="G104" s="27"/>
      <c r="H104" s="27"/>
      <c r="I104" s="27"/>
      <c r="J104" s="27"/>
      <c r="K104" s="32">
        <f>+'[3]2009'!F103</f>
        <v>0</v>
      </c>
      <c r="L104" s="32">
        <f>+'[3]2009'!G103</f>
        <v>0</v>
      </c>
      <c r="M104" s="32">
        <f>+'[3]2009'!H103</f>
        <v>0</v>
      </c>
      <c r="N104" s="32">
        <f>+'[3]2009'!I103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4"/>
        <v>0</v>
      </c>
      <c r="D105" s="32">
        <f>+'[3]2009'!C104</f>
        <v>0</v>
      </c>
      <c r="E105" s="32">
        <v>0</v>
      </c>
      <c r="F105" s="27"/>
      <c r="G105" s="27"/>
      <c r="H105" s="27"/>
      <c r="I105" s="27"/>
      <c r="J105" s="27"/>
      <c r="K105" s="32">
        <f>+'[3]2009'!F104</f>
        <v>0</v>
      </c>
      <c r="L105" s="32">
        <f>+'[3]2009'!G104</f>
        <v>0</v>
      </c>
      <c r="M105" s="32">
        <f>+'[3]2009'!H104</f>
        <v>0</v>
      </c>
      <c r="N105" s="32">
        <f>+'[3]2009'!I104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1">+D107+D108</f>
        <v>0</v>
      </c>
      <c r="E106" s="26">
        <f t="shared" si="91"/>
        <v>0</v>
      </c>
      <c r="F106" s="26">
        <f t="shared" si="91"/>
        <v>0</v>
      </c>
      <c r="G106" s="26">
        <f t="shared" si="91"/>
        <v>0</v>
      </c>
      <c r="H106" s="26">
        <f t="shared" si="91"/>
        <v>0</v>
      </c>
      <c r="I106" s="26">
        <f t="shared" si="91"/>
        <v>0</v>
      </c>
      <c r="J106" s="26">
        <f t="shared" si="91"/>
        <v>0</v>
      </c>
      <c r="K106" s="26">
        <f t="shared" si="91"/>
        <v>0</v>
      </c>
      <c r="L106" s="26">
        <f t="shared" si="91"/>
        <v>0</v>
      </c>
      <c r="M106" s="26">
        <f t="shared" si="91"/>
        <v>0</v>
      </c>
      <c r="N106" s="26">
        <f t="shared" si="91"/>
        <v>0</v>
      </c>
      <c r="O106" s="31"/>
      <c r="P106" s="26">
        <f t="shared" ref="P106" si="92">+P107+P108</f>
        <v>0</v>
      </c>
      <c r="R106" s="13" t="s">
        <v>214</v>
      </c>
      <c r="S106" s="6" t="s">
        <v>215</v>
      </c>
      <c r="T106" s="26">
        <f t="shared" ref="T106:AE106" si="93">+T107+T108</f>
        <v>0</v>
      </c>
      <c r="U106" s="26">
        <f t="shared" si="93"/>
        <v>0</v>
      </c>
      <c r="V106" s="26">
        <f t="shared" si="93"/>
        <v>0</v>
      </c>
      <c r="W106" s="26">
        <f t="shared" si="93"/>
        <v>0</v>
      </c>
      <c r="X106" s="26">
        <f t="shared" si="93"/>
        <v>0</v>
      </c>
      <c r="Y106" s="26">
        <f t="shared" si="93"/>
        <v>0</v>
      </c>
      <c r="Z106" s="26">
        <f t="shared" si="93"/>
        <v>0</v>
      </c>
      <c r="AA106" s="26">
        <f t="shared" ref="AA106:AD106" si="94">+AA107+AA108</f>
        <v>0</v>
      </c>
      <c r="AB106" s="26">
        <f t="shared" si="94"/>
        <v>0</v>
      </c>
      <c r="AC106" s="26">
        <f t="shared" si="94"/>
        <v>0</v>
      </c>
      <c r="AD106" s="26">
        <f t="shared" si="94"/>
        <v>0</v>
      </c>
      <c r="AE106" s="26">
        <f t="shared" si="93"/>
        <v>0</v>
      </c>
    </row>
    <row r="107" spans="1:31" x14ac:dyDescent="0.2">
      <c r="A107" s="13" t="s">
        <v>216</v>
      </c>
      <c r="B107" s="6" t="s">
        <v>217</v>
      </c>
      <c r="C107" s="26">
        <f t="shared" si="64"/>
        <v>0</v>
      </c>
      <c r="D107" s="32">
        <f>+'[3]2009'!C106</f>
        <v>0</v>
      </c>
      <c r="E107" s="32">
        <v>0</v>
      </c>
      <c r="F107" s="27"/>
      <c r="G107" s="27"/>
      <c r="H107" s="27"/>
      <c r="I107" s="27"/>
      <c r="J107" s="27"/>
      <c r="K107" s="32">
        <f>+'[3]2009'!F106</f>
        <v>0</v>
      </c>
      <c r="L107" s="32">
        <f>+'[3]2009'!G106</f>
        <v>0</v>
      </c>
      <c r="M107" s="32">
        <f>+'[3]2009'!H106</f>
        <v>0</v>
      </c>
      <c r="N107" s="32">
        <f>+'[3]2009'!I106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4"/>
        <v>0</v>
      </c>
      <c r="D108" s="32">
        <f>+'[3]2009'!C107</f>
        <v>0</v>
      </c>
      <c r="E108" s="32">
        <v>0</v>
      </c>
      <c r="F108" s="27"/>
      <c r="G108" s="27"/>
      <c r="H108" s="27"/>
      <c r="I108" s="27"/>
      <c r="J108" s="27"/>
      <c r="K108" s="32">
        <f>+'[3]2009'!F107</f>
        <v>0</v>
      </c>
      <c r="L108" s="32">
        <f>+'[3]2009'!G107</f>
        <v>0</v>
      </c>
      <c r="M108" s="32">
        <f>+'[3]2009'!H107</f>
        <v>0</v>
      </c>
      <c r="N108" s="32">
        <f>+'[3]2009'!I107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4"/>
        <v>0</v>
      </c>
      <c r="D109" s="32">
        <f>+'[3]2009'!C108</f>
        <v>0</v>
      </c>
      <c r="E109" s="32">
        <v>0</v>
      </c>
      <c r="F109" s="27"/>
      <c r="G109" s="27"/>
      <c r="H109" s="27"/>
      <c r="I109" s="27"/>
      <c r="J109" s="27"/>
      <c r="K109" s="32">
        <f>+'[3]2009'!F108</f>
        <v>0</v>
      </c>
      <c r="L109" s="32">
        <f>+'[3]2009'!G108</f>
        <v>0</v>
      </c>
      <c r="M109" s="32">
        <f>+'[3]2009'!H108</f>
        <v>0</v>
      </c>
      <c r="N109" s="32">
        <f>+'[3]2009'!I108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4066.2694039999997</v>
      </c>
      <c r="D112" s="26">
        <f>+D113+D114</f>
        <v>4066.2694039999997</v>
      </c>
      <c r="E112" s="26">
        <f t="shared" ref="E112:N112" si="95">+E113+E114</f>
        <v>0</v>
      </c>
      <c r="F112" s="26">
        <f t="shared" si="95"/>
        <v>0.25738545000000002</v>
      </c>
      <c r="G112" s="26">
        <f t="shared" si="95"/>
        <v>0.10807346000000001</v>
      </c>
      <c r="H112" s="26">
        <f t="shared" si="95"/>
        <v>0</v>
      </c>
      <c r="I112" s="26">
        <f t="shared" si="95"/>
        <v>0</v>
      </c>
      <c r="J112" s="26">
        <f t="shared" si="95"/>
        <v>0</v>
      </c>
      <c r="K112" s="26">
        <f t="shared" si="95"/>
        <v>7.1123882995091749</v>
      </c>
      <c r="L112" s="26">
        <f t="shared" si="95"/>
        <v>71.458299742472263</v>
      </c>
      <c r="M112" s="26">
        <f t="shared" si="95"/>
        <v>2.6269553198036704</v>
      </c>
      <c r="N112" s="26">
        <f t="shared" si="95"/>
        <v>93.79</v>
      </c>
      <c r="O112" s="31"/>
      <c r="P112" s="26">
        <f>+P113+P114</f>
        <v>4104.9099313299994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6">+D113+E113</f>
        <v>1329.58826</v>
      </c>
      <c r="D113" s="32">
        <f>+'[3]2009'!C115</f>
        <v>1329.58826</v>
      </c>
      <c r="E113" s="32">
        <v>0</v>
      </c>
      <c r="F113" s="32">
        <f>+'[3]2009'!D115</f>
        <v>9.29782E-3</v>
      </c>
      <c r="G113" s="32">
        <f>+'[3]2009'!E115</f>
        <v>3.719128E-2</v>
      </c>
      <c r="H113" s="27"/>
      <c r="I113" s="27"/>
      <c r="J113" s="27"/>
      <c r="K113" s="12">
        <f>'[3]2009'!F115</f>
        <v>0.84238829950917549</v>
      </c>
      <c r="L113" s="12">
        <f>'[3]2009'!G115</f>
        <v>4.3382997424722545</v>
      </c>
      <c r="M113" s="12">
        <f>'[3]2009'!H115</f>
        <v>0.33695531980367022</v>
      </c>
      <c r="N113" s="12">
        <f>'[3]2009'!I115</f>
        <v>5.89</v>
      </c>
      <c r="O113" s="31"/>
      <c r="P113" s="26">
        <f>+C113+F113*PCG!$C$4+G113*PCG!$C$5+H113+I113+J113</f>
        <v>1340.9037069400001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6"/>
        <v>2736.6811439999997</v>
      </c>
      <c r="D114" s="32">
        <f>+'[3]2009'!C116</f>
        <v>2736.6811439999997</v>
      </c>
      <c r="E114" s="32">
        <v>0</v>
      </c>
      <c r="F114" s="32">
        <f>+'[3]2009'!D116</f>
        <v>0.24808763</v>
      </c>
      <c r="G114" s="32">
        <f>+'[3]2009'!E116</f>
        <v>7.0882180000000003E-2</v>
      </c>
      <c r="H114" s="27"/>
      <c r="I114" s="27"/>
      <c r="J114" s="27"/>
      <c r="K114" s="12">
        <f>'[3]2009'!F116</f>
        <v>6.27</v>
      </c>
      <c r="L114" s="12">
        <f>'[3]2009'!G116</f>
        <v>67.12</v>
      </c>
      <c r="M114" s="12">
        <f>'[3]2009'!H116</f>
        <v>2.29</v>
      </c>
      <c r="N114" s="12">
        <f>'[3]2009'!I116</f>
        <v>87.9</v>
      </c>
      <c r="O114" s="31"/>
      <c r="P114" s="26">
        <f>+C114+F114*PCG!$C$4+G114*PCG!$C$5+H114+I114+J114</f>
        <v>2764.0062243899993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6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6"/>
        <v>22843.979200000002</v>
      </c>
      <c r="D116" s="32">
        <f>+'[3]2009'!$C$119</f>
        <v>22843.979200000002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22843.979200000002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7">+D127+E127</f>
        <v>64397.067811625209</v>
      </c>
      <c r="D127" s="26">
        <f>+D128+D134+D138</f>
        <v>64397.067811625209</v>
      </c>
      <c r="E127" s="26">
        <f t="shared" ref="E127:N127" si="98">+E128+E134+E138</f>
        <v>0</v>
      </c>
      <c r="F127" s="26">
        <f t="shared" si="98"/>
        <v>93.242634860153061</v>
      </c>
      <c r="G127" s="26">
        <f t="shared" si="98"/>
        <v>2.6496525034179208</v>
      </c>
      <c r="H127" s="26">
        <f t="shared" si="98"/>
        <v>0</v>
      </c>
      <c r="I127" s="26">
        <f t="shared" si="98"/>
        <v>0</v>
      </c>
      <c r="J127" s="26">
        <f t="shared" si="98"/>
        <v>0</v>
      </c>
      <c r="K127" s="26">
        <f t="shared" si="98"/>
        <v>220.57246334729558</v>
      </c>
      <c r="L127" s="26">
        <f t="shared" si="98"/>
        <v>666.68371263618656</v>
      </c>
      <c r="M127" s="26">
        <f t="shared" si="98"/>
        <v>187.47158087189266</v>
      </c>
      <c r="N127" s="26">
        <f t="shared" si="98"/>
        <v>428.08</v>
      </c>
      <c r="O127" s="31"/>
      <c r="P127" s="26">
        <f t="shared" ref="P127" si="99">+P128+P134+P138</f>
        <v>67517.730129147574</v>
      </c>
      <c r="R127" s="9" t="s">
        <v>22</v>
      </c>
      <c r="S127" s="10" t="s">
        <v>23</v>
      </c>
      <c r="T127" s="26">
        <f t="shared" ref="T127:AE127" si="100">+T128+T134+T138</f>
        <v>0</v>
      </c>
      <c r="U127" s="26">
        <f t="shared" si="100"/>
        <v>0</v>
      </c>
      <c r="V127" s="26">
        <f t="shared" si="100"/>
        <v>0</v>
      </c>
      <c r="W127" s="26">
        <f t="shared" si="100"/>
        <v>0</v>
      </c>
      <c r="X127" s="26">
        <f t="shared" si="100"/>
        <v>0</v>
      </c>
      <c r="Y127" s="26">
        <f t="shared" si="100"/>
        <v>0</v>
      </c>
      <c r="Z127" s="26">
        <f t="shared" si="100"/>
        <v>0</v>
      </c>
      <c r="AA127" s="26">
        <f t="shared" ref="AA127:AD127" si="101">+AA128+AA134+AA138</f>
        <v>0</v>
      </c>
      <c r="AB127" s="26">
        <f t="shared" si="101"/>
        <v>0</v>
      </c>
      <c r="AC127" s="26">
        <f t="shared" si="101"/>
        <v>0</v>
      </c>
      <c r="AD127" s="26">
        <f t="shared" si="101"/>
        <v>0</v>
      </c>
      <c r="AE127" s="26">
        <f t="shared" si="100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64395.988926435988</v>
      </c>
      <c r="D128" s="26">
        <f>+D129+D130+D131+D132+D133</f>
        <v>64395.988926435988</v>
      </c>
      <c r="E128" s="26">
        <f t="shared" ref="E128:N128" si="102">+E129+E130+E131+E132+E133</f>
        <v>0</v>
      </c>
      <c r="F128" s="26">
        <f t="shared" si="102"/>
        <v>43.979367715699539</v>
      </c>
      <c r="G128" s="26">
        <f t="shared" si="102"/>
        <v>2.6496525034179208</v>
      </c>
      <c r="H128" s="26">
        <f t="shared" si="102"/>
        <v>0</v>
      </c>
      <c r="I128" s="26">
        <f t="shared" si="102"/>
        <v>0</v>
      </c>
      <c r="J128" s="26">
        <f t="shared" si="102"/>
        <v>0</v>
      </c>
      <c r="K128" s="26">
        <f t="shared" si="102"/>
        <v>217.02246334729557</v>
      </c>
      <c r="L128" s="26">
        <f t="shared" si="102"/>
        <v>633.64371263618659</v>
      </c>
      <c r="M128" s="26">
        <f t="shared" si="102"/>
        <v>181.97158087189266</v>
      </c>
      <c r="N128" s="26">
        <f t="shared" si="102"/>
        <v>428.08</v>
      </c>
      <c r="O128" s="31"/>
      <c r="P128" s="26">
        <f t="shared" ref="P128" si="103">+P129+P130+P131+P132+P133</f>
        <v>66285.069565347017</v>
      </c>
      <c r="R128" s="11" t="s">
        <v>26</v>
      </c>
      <c r="S128" s="6" t="s">
        <v>27</v>
      </c>
      <c r="T128" s="26">
        <f t="shared" ref="T128:AE128" si="104">+T129+T130+T131+T132+T133</f>
        <v>0</v>
      </c>
      <c r="U128" s="26">
        <f t="shared" si="104"/>
        <v>0</v>
      </c>
      <c r="V128" s="26">
        <f t="shared" si="104"/>
        <v>0</v>
      </c>
      <c r="W128" s="26">
        <f t="shared" si="104"/>
        <v>0</v>
      </c>
      <c r="X128" s="26">
        <f t="shared" si="104"/>
        <v>0</v>
      </c>
      <c r="Y128" s="26">
        <f t="shared" si="104"/>
        <v>0</v>
      </c>
      <c r="Z128" s="26">
        <f t="shared" si="104"/>
        <v>0</v>
      </c>
      <c r="AA128" s="26">
        <f t="shared" ref="AA128:AD128" si="105">+AA129+AA130+AA131+AA132+AA133</f>
        <v>0</v>
      </c>
      <c r="AB128" s="26">
        <f t="shared" si="105"/>
        <v>0</v>
      </c>
      <c r="AC128" s="26">
        <f t="shared" si="105"/>
        <v>0</v>
      </c>
      <c r="AD128" s="26">
        <f t="shared" si="105"/>
        <v>0</v>
      </c>
      <c r="AE128" s="26">
        <f t="shared" si="104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6">+D129+E129</f>
        <v>25411.605186999997</v>
      </c>
      <c r="D129" s="39">
        <f>+D7</f>
        <v>25411.605186999997</v>
      </c>
      <c r="E129" s="39">
        <f t="shared" ref="E129:G129" si="107">+E7</f>
        <v>0</v>
      </c>
      <c r="F129" s="39">
        <f t="shared" si="107"/>
        <v>0.48681874000000003</v>
      </c>
      <c r="G129" s="39">
        <f t="shared" si="107"/>
        <v>0.29095907900000001</v>
      </c>
      <c r="H129" s="27"/>
      <c r="I129" s="27"/>
      <c r="J129" s="27"/>
      <c r="K129" s="39">
        <f t="shared" ref="K129:N129" si="108">+K7</f>
        <v>57.370000000000005</v>
      </c>
      <c r="L129" s="39">
        <f t="shared" si="108"/>
        <v>25.740000000000002</v>
      </c>
      <c r="M129" s="39">
        <f t="shared" si="108"/>
        <v>0.38</v>
      </c>
      <c r="N129" s="39">
        <f t="shared" si="108"/>
        <v>131.16</v>
      </c>
      <c r="O129" s="31"/>
      <c r="P129" s="26">
        <f>+C129+F129*PCG!$C$4+G129*PCG!$C$5+H129+I129+J129</f>
        <v>25510.481461041996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6"/>
        <v>13107.483439435997</v>
      </c>
      <c r="D130" s="39">
        <f>+D16</f>
        <v>13107.483439435997</v>
      </c>
      <c r="E130" s="39">
        <f t="shared" ref="E130:G130" si="109">+E16</f>
        <v>0</v>
      </c>
      <c r="F130" s="39">
        <f t="shared" si="109"/>
        <v>3.21336376</v>
      </c>
      <c r="G130" s="39">
        <f t="shared" si="109"/>
        <v>0.45590368100000006</v>
      </c>
      <c r="H130" s="27"/>
      <c r="I130" s="27"/>
      <c r="J130" s="27"/>
      <c r="K130" s="39">
        <f t="shared" ref="K130:N130" si="110">+K16</f>
        <v>68.58</v>
      </c>
      <c r="L130" s="39">
        <f t="shared" si="110"/>
        <v>79.859999999999985</v>
      </c>
      <c r="M130" s="39">
        <f t="shared" si="110"/>
        <v>30.87</v>
      </c>
      <c r="N130" s="39">
        <f t="shared" si="110"/>
        <v>131.84</v>
      </c>
      <c r="O130" s="31"/>
      <c r="P130" s="26">
        <f>+C130+F130*PCG!$C$4+G130*PCG!$C$5+H130+I130+J130</f>
        <v>13323.676830373997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6"/>
        <v>20692.756235842658</v>
      </c>
      <c r="D131" s="39">
        <f>+D30</f>
        <v>20692.756235842658</v>
      </c>
      <c r="E131" s="39">
        <f t="shared" ref="E131:G131" si="111">+E30</f>
        <v>0</v>
      </c>
      <c r="F131" s="39">
        <f t="shared" si="111"/>
        <v>4.3295954180588714</v>
      </c>
      <c r="G131" s="39">
        <f t="shared" si="111"/>
        <v>1.4134263835594805</v>
      </c>
      <c r="H131" s="27"/>
      <c r="I131" s="27"/>
      <c r="J131" s="27"/>
      <c r="K131" s="39">
        <f t="shared" ref="K131:N131" si="112">+K30</f>
        <v>72.692463347295558</v>
      </c>
      <c r="L131" s="39">
        <f t="shared" si="112"/>
        <v>242.80371263618656</v>
      </c>
      <c r="M131" s="39">
        <f t="shared" si="112"/>
        <v>107.74158087189267</v>
      </c>
      <c r="N131" s="39">
        <f t="shared" si="112"/>
        <v>127.82</v>
      </c>
      <c r="O131" s="31"/>
      <c r="P131" s="26">
        <f>+C131+F131*PCG!$C$4+G131*PCG!$C$5+H131+I131+J131</f>
        <v>21222.197183594857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6"/>
        <v>5184.1440641573336</v>
      </c>
      <c r="D132" s="39">
        <f>+D52</f>
        <v>5184.1440641573336</v>
      </c>
      <c r="E132" s="39">
        <f t="shared" ref="E132:G132" si="113">+E52</f>
        <v>0</v>
      </c>
      <c r="F132" s="39">
        <f t="shared" si="113"/>
        <v>35.94958979764067</v>
      </c>
      <c r="G132" s="39">
        <f t="shared" si="113"/>
        <v>0.48936335985844021</v>
      </c>
      <c r="H132" s="27"/>
      <c r="I132" s="27"/>
      <c r="J132" s="27"/>
      <c r="K132" s="39">
        <f t="shared" ref="K132:N132" si="114">+K52</f>
        <v>18.38</v>
      </c>
      <c r="L132" s="39">
        <f t="shared" si="114"/>
        <v>285.24</v>
      </c>
      <c r="M132" s="39">
        <f t="shared" si="114"/>
        <v>42.98</v>
      </c>
      <c r="N132" s="39">
        <f t="shared" si="114"/>
        <v>37.26</v>
      </c>
      <c r="O132" s="31"/>
      <c r="P132" s="26">
        <f>+C132+F132*PCG!$C$4+G132*PCG!$C$5+H132+I132+J132</f>
        <v>6228.7140903361651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6"/>
        <v>0</v>
      </c>
      <c r="D133" s="39">
        <f>+D59</f>
        <v>0</v>
      </c>
      <c r="E133" s="39">
        <f t="shared" ref="E133:G133" si="115">+E59</f>
        <v>0</v>
      </c>
      <c r="F133" s="39">
        <f t="shared" si="115"/>
        <v>0</v>
      </c>
      <c r="G133" s="39">
        <f t="shared" si="115"/>
        <v>0</v>
      </c>
      <c r="H133" s="27"/>
      <c r="I133" s="27"/>
      <c r="J133" s="27"/>
      <c r="K133" s="39">
        <f t="shared" ref="K133:N133" si="116">+K59</f>
        <v>0</v>
      </c>
      <c r="L133" s="39">
        <f t="shared" si="116"/>
        <v>0</v>
      </c>
      <c r="M133" s="39">
        <f t="shared" si="116"/>
        <v>0</v>
      </c>
      <c r="N133" s="39">
        <f t="shared" si="116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1.0788851892220117</v>
      </c>
      <c r="D134" s="26">
        <f>+D135+D136+D137</f>
        <v>1.0788851892220117</v>
      </c>
      <c r="E134" s="26">
        <f t="shared" ref="E134:N134" si="117">+E135+E136+E137</f>
        <v>0</v>
      </c>
      <c r="F134" s="26">
        <f t="shared" si="117"/>
        <v>49.263267144453522</v>
      </c>
      <c r="G134" s="26">
        <f t="shared" si="117"/>
        <v>0</v>
      </c>
      <c r="H134" s="26">
        <f t="shared" si="117"/>
        <v>0</v>
      </c>
      <c r="I134" s="26">
        <f t="shared" si="117"/>
        <v>0</v>
      </c>
      <c r="J134" s="26">
        <f t="shared" si="117"/>
        <v>0</v>
      </c>
      <c r="K134" s="26">
        <f t="shared" si="117"/>
        <v>3.55</v>
      </c>
      <c r="L134" s="26">
        <f t="shared" si="117"/>
        <v>33.04</v>
      </c>
      <c r="M134" s="26">
        <f t="shared" si="117"/>
        <v>5.5</v>
      </c>
      <c r="N134" s="26">
        <f t="shared" si="117"/>
        <v>0</v>
      </c>
      <c r="O134" s="31"/>
      <c r="P134" s="26">
        <f t="shared" ref="P134" si="118">+P135+P136+P137</f>
        <v>1232.6605638005601</v>
      </c>
      <c r="R134" s="13" t="s">
        <v>145</v>
      </c>
      <c r="S134" s="6" t="s">
        <v>146</v>
      </c>
      <c r="T134" s="26">
        <f t="shared" ref="T134:AE134" si="119">+T135+T136+T137</f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D134" si="120">+AA135+AA136+AA137</f>
        <v>0</v>
      </c>
      <c r="AB134" s="26">
        <f t="shared" si="120"/>
        <v>0</v>
      </c>
      <c r="AC134" s="26">
        <f t="shared" si="120"/>
        <v>0</v>
      </c>
      <c r="AD134" s="26">
        <f t="shared" si="120"/>
        <v>0</v>
      </c>
      <c r="AE134" s="26">
        <f t="shared" si="119"/>
        <v>0</v>
      </c>
    </row>
    <row r="135" spans="1:31" x14ac:dyDescent="0.2">
      <c r="A135" s="13" t="s">
        <v>147</v>
      </c>
      <c r="B135" s="6" t="s">
        <v>148</v>
      </c>
      <c r="C135" s="26">
        <f t="shared" si="106"/>
        <v>0</v>
      </c>
      <c r="D135" s="39">
        <f>+D67</f>
        <v>0</v>
      </c>
      <c r="E135" s="39">
        <f t="shared" ref="E135:G135" si="121">+E67</f>
        <v>0</v>
      </c>
      <c r="F135" s="39">
        <f t="shared" si="121"/>
        <v>2.0758959739999998</v>
      </c>
      <c r="G135" s="39">
        <f t="shared" si="121"/>
        <v>0</v>
      </c>
      <c r="H135" s="27"/>
      <c r="I135" s="27"/>
      <c r="J135" s="27"/>
      <c r="K135" s="39">
        <f t="shared" ref="K135:N135" si="122">+K67</f>
        <v>0</v>
      </c>
      <c r="L135" s="39">
        <f t="shared" si="122"/>
        <v>0</v>
      </c>
      <c r="M135" s="39">
        <f t="shared" si="122"/>
        <v>0.38</v>
      </c>
      <c r="N135" s="39">
        <f t="shared" si="122"/>
        <v>0</v>
      </c>
      <c r="O135" s="31"/>
      <c r="P135" s="26">
        <f>+C135+F135*PCG!$C$4+G135*PCG!$C$5+H135+I135+J135</f>
        <v>51.897399349999993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6"/>
        <v>1.0788851892220117</v>
      </c>
      <c r="D136" s="39">
        <f>+D79</f>
        <v>1.0788851892220117</v>
      </c>
      <c r="E136" s="39">
        <f t="shared" ref="E136:G136" si="123">+E79</f>
        <v>0</v>
      </c>
      <c r="F136" s="39">
        <f t="shared" si="123"/>
        <v>47.187371170453524</v>
      </c>
      <c r="G136" s="39">
        <f t="shared" si="123"/>
        <v>0</v>
      </c>
      <c r="H136" s="27"/>
      <c r="I136" s="27"/>
      <c r="J136" s="27"/>
      <c r="K136" s="39">
        <f t="shared" ref="K136:N136" si="124">+K79</f>
        <v>3.55</v>
      </c>
      <c r="L136" s="39">
        <f t="shared" si="124"/>
        <v>33.04</v>
      </c>
      <c r="M136" s="39">
        <f t="shared" si="124"/>
        <v>5.12</v>
      </c>
      <c r="N136" s="39">
        <f t="shared" si="124"/>
        <v>0</v>
      </c>
      <c r="O136" s="31"/>
      <c r="P136" s="26">
        <f>+C136+F136*PCG!$C$4+G136*PCG!$C$5+H136+I136+J136</f>
        <v>1180.7631644505602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6"/>
        <v>0</v>
      </c>
      <c r="D137" s="39">
        <f>+D100</f>
        <v>0</v>
      </c>
      <c r="E137" s="39">
        <f t="shared" ref="E137:G137" si="125">+E100</f>
        <v>0</v>
      </c>
      <c r="F137" s="39">
        <f t="shared" si="125"/>
        <v>0</v>
      </c>
      <c r="G137" s="39">
        <f t="shared" si="125"/>
        <v>0</v>
      </c>
      <c r="H137" s="27"/>
      <c r="I137" s="27"/>
      <c r="J137" s="27"/>
      <c r="K137" s="39">
        <f t="shared" ref="K137:N137" si="126">+K100</f>
        <v>0</v>
      </c>
      <c r="L137" s="39">
        <f t="shared" si="126"/>
        <v>0</v>
      </c>
      <c r="M137" s="39">
        <f t="shared" si="126"/>
        <v>0</v>
      </c>
      <c r="N137" s="39">
        <f t="shared" si="126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6"/>
        <v>0</v>
      </c>
      <c r="D138" s="26">
        <f>+D139+D140+D141</f>
        <v>0</v>
      </c>
      <c r="E138" s="26">
        <f>+E139+E140+E141</f>
        <v>0</v>
      </c>
      <c r="F138" s="26">
        <f t="shared" ref="F138:N138" si="127">+F139+F140+F141</f>
        <v>0</v>
      </c>
      <c r="G138" s="26">
        <f t="shared" si="127"/>
        <v>0</v>
      </c>
      <c r="H138" s="26">
        <f t="shared" si="127"/>
        <v>0</v>
      </c>
      <c r="I138" s="26">
        <f t="shared" si="127"/>
        <v>0</v>
      </c>
      <c r="J138" s="26">
        <f t="shared" si="127"/>
        <v>0</v>
      </c>
      <c r="K138" s="26">
        <f t="shared" si="127"/>
        <v>0</v>
      </c>
      <c r="L138" s="26">
        <f t="shared" si="127"/>
        <v>0</v>
      </c>
      <c r="M138" s="26">
        <f t="shared" si="127"/>
        <v>0</v>
      </c>
      <c r="N138" s="26">
        <f t="shared" si="127"/>
        <v>0</v>
      </c>
      <c r="O138" s="31"/>
      <c r="P138" s="26">
        <f t="shared" ref="P138" si="128">+P139+P140+P141</f>
        <v>0</v>
      </c>
      <c r="R138" s="13" t="s">
        <v>204</v>
      </c>
      <c r="S138" s="6" t="s">
        <v>205</v>
      </c>
      <c r="T138" s="26">
        <f t="shared" ref="T138:AE138" si="129">+T139+T140+T141</f>
        <v>0</v>
      </c>
      <c r="U138" s="26">
        <f t="shared" si="129"/>
        <v>0</v>
      </c>
      <c r="V138" s="26">
        <f t="shared" si="129"/>
        <v>0</v>
      </c>
      <c r="W138" s="26">
        <f t="shared" si="129"/>
        <v>0</v>
      </c>
      <c r="X138" s="26">
        <f t="shared" si="129"/>
        <v>0</v>
      </c>
      <c r="Y138" s="26">
        <f t="shared" si="129"/>
        <v>0</v>
      </c>
      <c r="Z138" s="26">
        <f t="shared" si="129"/>
        <v>0</v>
      </c>
      <c r="AA138" s="26">
        <f t="shared" ref="AA138:AD138" si="130">+AA139+AA140+AA141</f>
        <v>0</v>
      </c>
      <c r="AB138" s="26">
        <f t="shared" si="130"/>
        <v>0</v>
      </c>
      <c r="AC138" s="26">
        <f t="shared" si="130"/>
        <v>0</v>
      </c>
      <c r="AD138" s="26">
        <f t="shared" si="130"/>
        <v>0</v>
      </c>
      <c r="AE138" s="26">
        <f t="shared" si="129"/>
        <v>0</v>
      </c>
    </row>
    <row r="139" spans="1:31" x14ac:dyDescent="0.2">
      <c r="A139" s="13" t="s">
        <v>206</v>
      </c>
      <c r="B139" s="6" t="s">
        <v>207</v>
      </c>
      <c r="C139" s="26">
        <f t="shared" si="106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1">+K102</f>
        <v>0</v>
      </c>
      <c r="L139" s="39">
        <f t="shared" si="131"/>
        <v>0</v>
      </c>
      <c r="M139" s="39">
        <f t="shared" si="131"/>
        <v>0</v>
      </c>
      <c r="N139" s="39">
        <f t="shared" si="131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6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2">+K106</f>
        <v>0</v>
      </c>
      <c r="L140" s="39">
        <f t="shared" si="132"/>
        <v>0</v>
      </c>
      <c r="M140" s="39">
        <f t="shared" si="132"/>
        <v>0</v>
      </c>
      <c r="N140" s="39">
        <f t="shared" si="132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6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3">+K109</f>
        <v>0</v>
      </c>
      <c r="L141" s="39">
        <f t="shared" si="133"/>
        <v>0</v>
      </c>
      <c r="M141" s="39">
        <f t="shared" si="133"/>
        <v>0</v>
      </c>
      <c r="N141" s="39">
        <f t="shared" si="133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4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4066.2694039999997</v>
      </c>
      <c r="D144" s="26">
        <f>+D145+D146</f>
        <v>4066.2694039999997</v>
      </c>
      <c r="E144" s="26"/>
      <c r="F144" s="26">
        <f t="shared" ref="F144:N144" si="135">+F145+F146</f>
        <v>0.25738545000000002</v>
      </c>
      <c r="G144" s="26">
        <f t="shared" si="135"/>
        <v>0.10807346000000001</v>
      </c>
      <c r="H144" s="26">
        <f t="shared" si="135"/>
        <v>0</v>
      </c>
      <c r="I144" s="26">
        <f t="shared" si="135"/>
        <v>0</v>
      </c>
      <c r="J144" s="26">
        <f t="shared" si="135"/>
        <v>0</v>
      </c>
      <c r="K144" s="26">
        <f t="shared" si="135"/>
        <v>7.1123882995091749</v>
      </c>
      <c r="L144" s="26">
        <f t="shared" si="135"/>
        <v>71.458299742472263</v>
      </c>
      <c r="M144" s="26">
        <f t="shared" si="135"/>
        <v>2.6269553198036704</v>
      </c>
      <c r="N144" s="26">
        <f t="shared" si="135"/>
        <v>93.79</v>
      </c>
      <c r="O144" s="31"/>
      <c r="P144" s="26">
        <f t="shared" ref="P144" si="136">+P145+P146</f>
        <v>4104.9099313299994</v>
      </c>
      <c r="R144" s="13" t="s">
        <v>223</v>
      </c>
      <c r="S144" s="6" t="s">
        <v>224</v>
      </c>
      <c r="T144" s="26">
        <f t="shared" ref="T144:AE144" si="137">+T145+T146</f>
        <v>0</v>
      </c>
      <c r="U144" s="26">
        <f t="shared" si="137"/>
        <v>0</v>
      </c>
      <c r="V144" s="26">
        <f t="shared" si="137"/>
        <v>0</v>
      </c>
      <c r="W144" s="26">
        <f t="shared" si="137"/>
        <v>0</v>
      </c>
      <c r="X144" s="26">
        <f t="shared" si="137"/>
        <v>0</v>
      </c>
      <c r="Y144" s="26">
        <f t="shared" si="137"/>
        <v>0</v>
      </c>
      <c r="Z144" s="26">
        <f t="shared" si="137"/>
        <v>0</v>
      </c>
      <c r="AA144" s="26">
        <f t="shared" ref="AA144:AD144" si="138">+AA145+AA146</f>
        <v>0</v>
      </c>
      <c r="AB144" s="26">
        <f t="shared" si="138"/>
        <v>0</v>
      </c>
      <c r="AC144" s="26">
        <f t="shared" si="138"/>
        <v>0</v>
      </c>
      <c r="AD144" s="26">
        <f t="shared" si="138"/>
        <v>0</v>
      </c>
      <c r="AE144" s="26">
        <f t="shared" si="137"/>
        <v>0</v>
      </c>
    </row>
    <row r="145" spans="1:31" x14ac:dyDescent="0.2">
      <c r="A145" s="13" t="s">
        <v>225</v>
      </c>
      <c r="B145" s="6" t="s">
        <v>226</v>
      </c>
      <c r="C145" s="26">
        <f t="shared" si="134"/>
        <v>1329.58826</v>
      </c>
      <c r="D145" s="39">
        <f>+D113</f>
        <v>1329.58826</v>
      </c>
      <c r="E145" s="39">
        <f t="shared" ref="E145:G145" si="139">+E113</f>
        <v>0</v>
      </c>
      <c r="F145" s="39">
        <f t="shared" si="139"/>
        <v>9.29782E-3</v>
      </c>
      <c r="G145" s="39">
        <f t="shared" si="139"/>
        <v>3.719128E-2</v>
      </c>
      <c r="H145" s="27"/>
      <c r="I145" s="27"/>
      <c r="J145" s="27"/>
      <c r="K145" s="39">
        <f t="shared" ref="K145:N145" si="140">+K113</f>
        <v>0.84238829950917549</v>
      </c>
      <c r="L145" s="39">
        <f t="shared" si="140"/>
        <v>4.3382997424722545</v>
      </c>
      <c r="M145" s="39">
        <f t="shared" si="140"/>
        <v>0.33695531980367022</v>
      </c>
      <c r="N145" s="39">
        <f t="shared" si="140"/>
        <v>5.89</v>
      </c>
      <c r="O145" s="31"/>
      <c r="P145" s="26">
        <f>+C145+F145*PCG!$C$4+G145*PCG!$C$5+H145+I145+J145</f>
        <v>1340.9037069400001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4"/>
        <v>2736.6811439999997</v>
      </c>
      <c r="D146" s="39">
        <f t="shared" ref="D146:G147" si="141">+D114</f>
        <v>2736.6811439999997</v>
      </c>
      <c r="E146" s="39">
        <f t="shared" si="141"/>
        <v>0</v>
      </c>
      <c r="F146" s="39">
        <f t="shared" si="141"/>
        <v>0.24808763</v>
      </c>
      <c r="G146" s="39">
        <f t="shared" si="141"/>
        <v>7.0882180000000003E-2</v>
      </c>
      <c r="H146" s="27"/>
      <c r="I146" s="27"/>
      <c r="J146" s="27"/>
      <c r="K146" s="39">
        <f t="shared" ref="K146:N146" si="142">+K114</f>
        <v>6.27</v>
      </c>
      <c r="L146" s="39">
        <f t="shared" si="142"/>
        <v>67.12</v>
      </c>
      <c r="M146" s="39">
        <f t="shared" si="142"/>
        <v>2.29</v>
      </c>
      <c r="N146" s="39">
        <f t="shared" si="142"/>
        <v>87.9</v>
      </c>
      <c r="O146" s="31"/>
      <c r="P146" s="26">
        <f>+C146+F146*PCG!$C$4+G146*PCG!$C$5+H146+I146+J146</f>
        <v>2764.0062243899993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4"/>
        <v>0</v>
      </c>
      <c r="D147" s="26">
        <f t="shared" si="141"/>
        <v>0</v>
      </c>
      <c r="E147" s="26">
        <f t="shared" si="141"/>
        <v>0</v>
      </c>
      <c r="F147" s="26">
        <f t="shared" si="141"/>
        <v>0</v>
      </c>
      <c r="G147" s="26">
        <f t="shared" si="141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4"/>
        <v>22843.979200000002</v>
      </c>
      <c r="D148" s="26">
        <f>+D116</f>
        <v>22843.979200000002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22843.979200000002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64397.067811625209</v>
      </c>
      <c r="D159" s="26">
        <f>+D160+D161+D162</f>
        <v>64397.067811625209</v>
      </c>
      <c r="E159" s="26">
        <f t="shared" ref="E159:N159" si="144">+E160+E161+E162</f>
        <v>0</v>
      </c>
      <c r="F159" s="26">
        <f t="shared" si="144"/>
        <v>93.242634860153061</v>
      </c>
      <c r="G159" s="26">
        <f t="shared" si="144"/>
        <v>2.6496525034179208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220.57246334729558</v>
      </c>
      <c r="L159" s="26">
        <f t="shared" si="144"/>
        <v>666.68371263618656</v>
      </c>
      <c r="M159" s="26">
        <f t="shared" si="144"/>
        <v>187.47158087189266</v>
      </c>
      <c r="N159" s="26">
        <f t="shared" si="144"/>
        <v>428.08</v>
      </c>
      <c r="O159" s="31"/>
      <c r="P159" s="26">
        <f t="shared" ref="P159" si="145">+P160+P161+P162</f>
        <v>67517.730129147574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64395.988926435988</v>
      </c>
      <c r="D160" s="26">
        <f>+D6</f>
        <v>64395.988926435988</v>
      </c>
      <c r="E160" s="26">
        <f t="shared" ref="E160:G160" si="148">+E6</f>
        <v>0</v>
      </c>
      <c r="F160" s="26">
        <f t="shared" si="148"/>
        <v>43.979367715699539</v>
      </c>
      <c r="G160" s="26">
        <f t="shared" si="148"/>
        <v>2.6496525034179208</v>
      </c>
      <c r="H160" s="27"/>
      <c r="I160" s="27"/>
      <c r="J160" s="27"/>
      <c r="K160" s="26">
        <f t="shared" ref="K160:N160" si="149">+K6</f>
        <v>217.02246334729557</v>
      </c>
      <c r="L160" s="26">
        <f t="shared" si="149"/>
        <v>633.64371263618659</v>
      </c>
      <c r="M160" s="26">
        <f t="shared" si="149"/>
        <v>181.97158087189266</v>
      </c>
      <c r="N160" s="26">
        <f t="shared" si="149"/>
        <v>428.08</v>
      </c>
      <c r="O160" s="31"/>
      <c r="P160" s="26">
        <f>+C160+F160*PCG!$C$4+G160*PCG!$C$5+H160+I160+J160</f>
        <v>66285.069565347017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1.0788851892220117</v>
      </c>
      <c r="D161" s="26">
        <f>+D66</f>
        <v>1.0788851892220117</v>
      </c>
      <c r="E161" s="26">
        <f t="shared" ref="E161:G161" si="150">+E66</f>
        <v>0</v>
      </c>
      <c r="F161" s="26">
        <f t="shared" si="150"/>
        <v>49.263267144453522</v>
      </c>
      <c r="G161" s="26">
        <f t="shared" si="150"/>
        <v>0</v>
      </c>
      <c r="H161" s="27"/>
      <c r="I161" s="27"/>
      <c r="J161" s="27"/>
      <c r="K161" s="26">
        <f t="shared" ref="K161:N161" si="151">+K66</f>
        <v>3.55</v>
      </c>
      <c r="L161" s="26">
        <f t="shared" si="151"/>
        <v>33.04</v>
      </c>
      <c r="M161" s="26">
        <f t="shared" si="151"/>
        <v>5.5</v>
      </c>
      <c r="N161" s="26">
        <f t="shared" si="151"/>
        <v>0</v>
      </c>
      <c r="O161" s="31"/>
      <c r="P161" s="26">
        <f>+C161+F161*PCG!$C$4+G161*PCG!$C$5+H161+I161+J161</f>
        <v>1232.6605638005601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4066.2694039999997</v>
      </c>
      <c r="D165" s="26">
        <f>+D166+D167</f>
        <v>4066.2694039999997</v>
      </c>
      <c r="E165" s="26">
        <f t="shared" ref="E165:N165" si="154">+E166+E167</f>
        <v>0</v>
      </c>
      <c r="F165" s="26">
        <f t="shared" si="154"/>
        <v>0.25738545000000002</v>
      </c>
      <c r="G165" s="26">
        <f t="shared" si="154"/>
        <v>0.10807346000000001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4104.9099313299994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1329.58826</v>
      </c>
      <c r="D166" s="39">
        <f>+D113</f>
        <v>1329.58826</v>
      </c>
      <c r="E166" s="39">
        <f t="shared" ref="E166:G166" si="158">+E113</f>
        <v>0</v>
      </c>
      <c r="F166" s="39">
        <f t="shared" si="158"/>
        <v>9.29782E-3</v>
      </c>
      <c r="G166" s="39">
        <f t="shared" si="158"/>
        <v>3.719128E-2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1340.9037069400001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2736.6811439999997</v>
      </c>
      <c r="D167" s="39">
        <f t="shared" ref="D167:G168" si="159">+D114</f>
        <v>2736.6811439999997</v>
      </c>
      <c r="E167" s="39">
        <f t="shared" si="159"/>
        <v>0</v>
      </c>
      <c r="F167" s="39">
        <f t="shared" si="159"/>
        <v>0.24808763</v>
      </c>
      <c r="G167" s="39">
        <f t="shared" si="159"/>
        <v>7.0882180000000003E-2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2764.0062243899993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22843.979200000002</v>
      </c>
      <c r="D169" s="26">
        <f>+D148</f>
        <v>22843.979200000002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22843.979200000002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27" priority="2" operator="lessThan">
      <formula>0</formula>
    </cfRule>
  </conditionalFormatting>
  <conditionalFormatting sqref="P2">
    <cfRule type="cellIs" dxfId="26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600-000000000000}"/>
  </dataValidation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169"/>
  <sheetViews>
    <sheetView showGridLines="0" topLeftCell="A28" zoomScale="85" zoomScaleNormal="85" workbookViewId="0">
      <selection activeCell="F54" sqref="F54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65978.095219936222</v>
      </c>
      <c r="D4" s="3">
        <f t="shared" ref="D4:N4" si="1">+D6+D66+D101</f>
        <v>65978.095219936222</v>
      </c>
      <c r="E4" s="3">
        <f t="shared" si="1"/>
        <v>0</v>
      </c>
      <c r="F4" s="3">
        <f t="shared" si="1"/>
        <v>76.511290938177581</v>
      </c>
      <c r="G4" s="3">
        <f t="shared" si="1"/>
        <v>2.4585228139172166</v>
      </c>
      <c r="H4" s="3">
        <f t="shared" si="1"/>
        <v>0</v>
      </c>
      <c r="I4" s="3">
        <f t="shared" si="1"/>
        <v>0</v>
      </c>
      <c r="J4" s="3">
        <f t="shared" si="1"/>
        <v>0</v>
      </c>
      <c r="K4" s="3">
        <f t="shared" si="1"/>
        <v>195.29459327445147</v>
      </c>
      <c r="L4" s="3">
        <f t="shared" si="1"/>
        <v>654.0704278575829</v>
      </c>
      <c r="M4" s="3">
        <f t="shared" si="1"/>
        <v>180.84625759117239</v>
      </c>
      <c r="N4" s="3">
        <f t="shared" si="1"/>
        <v>364.04</v>
      </c>
      <c r="O4" s="31"/>
      <c r="P4" s="26">
        <f t="shared" ref="P4" si="2">+P6+P66+P101</f>
        <v>68623.517291938013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66079.523909666663</v>
      </c>
      <c r="D5" s="12">
        <f>'[23]Table 1.5 - Reference Approach'!$S$76</f>
        <v>66079.523909666663</v>
      </c>
      <c r="E5" s="12">
        <v>0</v>
      </c>
      <c r="F5" s="69"/>
      <c r="G5" s="69"/>
      <c r="H5" s="69"/>
      <c r="I5" s="69"/>
      <c r="J5" s="69"/>
      <c r="K5" s="69"/>
      <c r="L5" s="69"/>
      <c r="M5" s="69"/>
      <c r="N5" s="69"/>
      <c r="O5" s="31"/>
      <c r="P5" s="26">
        <f>+C5+F5*PCG!$C$4+G5*PCG!$C$5+H5+I5+J5</f>
        <v>66079.523909666663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65976.776604999977</v>
      </c>
      <c r="D6" s="3">
        <f t="shared" ref="D6:N6" si="5">+D7+D16+D30+D52+D59</f>
        <v>65976.776604999977</v>
      </c>
      <c r="E6" s="3">
        <f t="shared" si="5"/>
        <v>0</v>
      </c>
      <c r="F6" s="3">
        <f t="shared" si="5"/>
        <v>28.183635037036026</v>
      </c>
      <c r="G6" s="3">
        <f t="shared" si="5"/>
        <v>2.4585228139172166</v>
      </c>
      <c r="H6" s="3">
        <f t="shared" si="5"/>
        <v>0</v>
      </c>
      <c r="I6" s="3">
        <f t="shared" si="5"/>
        <v>0</v>
      </c>
      <c r="J6" s="3">
        <f t="shared" si="5"/>
        <v>0</v>
      </c>
      <c r="K6" s="3">
        <f t="shared" si="5"/>
        <v>192.47459327445148</v>
      </c>
      <c r="L6" s="3">
        <f t="shared" si="5"/>
        <v>628.35042785758287</v>
      </c>
      <c r="M6" s="3">
        <f t="shared" si="5"/>
        <v>176.1762575911724</v>
      </c>
      <c r="N6" s="3">
        <f t="shared" si="5"/>
        <v>364.04</v>
      </c>
      <c r="O6" s="31"/>
      <c r="P6" s="26">
        <f t="shared" ref="P6" si="6">+P7+P16+P30+P52+P59</f>
        <v>67414.007279473226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25711.784495999997</v>
      </c>
      <c r="D7" s="3">
        <f t="shared" ref="D7:N7" si="9">+D8+D12+D13</f>
        <v>25711.784495999997</v>
      </c>
      <c r="E7" s="3">
        <f t="shared" si="9"/>
        <v>0</v>
      </c>
      <c r="F7" s="3">
        <f t="shared" si="9"/>
        <v>0.43403430000000004</v>
      </c>
      <c r="G7" s="3">
        <f t="shared" si="9"/>
        <v>0.29251380100000002</v>
      </c>
      <c r="H7" s="3">
        <f t="shared" si="9"/>
        <v>0</v>
      </c>
      <c r="I7" s="3">
        <f t="shared" si="9"/>
        <v>0</v>
      </c>
      <c r="J7" s="3">
        <f t="shared" si="9"/>
        <v>0</v>
      </c>
      <c r="K7" s="3">
        <f t="shared" si="9"/>
        <v>62.55</v>
      </c>
      <c r="L7" s="3">
        <f t="shared" si="9"/>
        <v>29.040000000000003</v>
      </c>
      <c r="M7" s="3">
        <f t="shared" si="9"/>
        <v>0.48</v>
      </c>
      <c r="N7" s="3">
        <f t="shared" si="9"/>
        <v>104.92</v>
      </c>
      <c r="O7" s="31"/>
      <c r="P7" s="26">
        <f t="shared" ref="P7" si="10">+P8+P12+P13</f>
        <v>25809.804466198002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23932.473207999999</v>
      </c>
      <c r="D8" s="3">
        <f t="shared" ref="D8:G8" si="11">+D9+D10+D11</f>
        <v>23932.473207999999</v>
      </c>
      <c r="E8" s="3">
        <f t="shared" si="11"/>
        <v>0</v>
      </c>
      <c r="F8" s="3">
        <f t="shared" si="11"/>
        <v>0.40386259000000002</v>
      </c>
      <c r="G8" s="3">
        <f t="shared" si="11"/>
        <v>0.28843723700000001</v>
      </c>
      <c r="H8" s="3"/>
      <c r="I8" s="3"/>
      <c r="J8" s="3"/>
      <c r="K8" s="3">
        <f>+K9+K10+K11</f>
        <v>61.58</v>
      </c>
      <c r="L8" s="3">
        <f t="shared" ref="L8:N8" si="12">+L9+L10+L11</f>
        <v>28.51</v>
      </c>
      <c r="M8" s="3">
        <f t="shared" si="12"/>
        <v>0.44</v>
      </c>
      <c r="N8" s="3">
        <f t="shared" si="12"/>
        <v>93.63</v>
      </c>
      <c r="O8" s="31"/>
      <c r="P8" s="26">
        <f t="shared" ref="P8" si="13">+P9+P10+P11</f>
        <v>24028.524069376002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23932.473207999999</v>
      </c>
      <c r="D9" s="12">
        <f>'[3]2010'!C8</f>
        <v>23932.473207999999</v>
      </c>
      <c r="E9" s="12">
        <v>0</v>
      </c>
      <c r="F9" s="12">
        <f>'[3]2010'!D8</f>
        <v>0.40386259000000002</v>
      </c>
      <c r="G9" s="12">
        <f>'[3]2010'!E8</f>
        <v>0.28843723700000001</v>
      </c>
      <c r="H9" s="69"/>
      <c r="I9" s="69"/>
      <c r="J9" s="69"/>
      <c r="K9" s="12">
        <f>'[3]2010'!F8</f>
        <v>61.58</v>
      </c>
      <c r="L9" s="12">
        <f>'[3]2010'!G8</f>
        <v>28.51</v>
      </c>
      <c r="M9" s="12">
        <f>'[3]2010'!H8</f>
        <v>0.44</v>
      </c>
      <c r="N9" s="12">
        <f>'[3]2010'!I8</f>
        <v>93.63</v>
      </c>
      <c r="O9" s="31"/>
      <c r="P9" s="26">
        <f>+C9+F9*PCG!$C$4+G9*PCG!$C$5+H9+I9+J9</f>
        <v>24028.524069376002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69"/>
      <c r="E10" s="12">
        <v>0</v>
      </c>
      <c r="F10" s="69"/>
      <c r="G10" s="69"/>
      <c r="H10" s="69"/>
      <c r="I10" s="69"/>
      <c r="J10" s="69"/>
      <c r="K10" s="12">
        <f>'[3]2010'!F9</f>
        <v>0</v>
      </c>
      <c r="L10" s="12">
        <f>'[3]2010'!G9</f>
        <v>0</v>
      </c>
      <c r="M10" s="12">
        <f>'[3]2010'!H9</f>
        <v>0</v>
      </c>
      <c r="N10" s="12">
        <f>'[3]2010'!I9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69"/>
      <c r="E11" s="12">
        <v>0</v>
      </c>
      <c r="F11" s="69"/>
      <c r="G11" s="69"/>
      <c r="H11" s="69"/>
      <c r="I11" s="69"/>
      <c r="J11" s="69"/>
      <c r="K11" s="12">
        <f>'[3]2010'!F10</f>
        <v>0</v>
      </c>
      <c r="L11" s="12">
        <f>'[3]2010'!G10</f>
        <v>0</v>
      </c>
      <c r="M11" s="12">
        <f>'[3]2010'!H10</f>
        <v>0</v>
      </c>
      <c r="N11" s="12">
        <f>'[3]2010'!I10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1128.204528</v>
      </c>
      <c r="D12" s="12">
        <f>'[3]2010'!C11</f>
        <v>1128.204528</v>
      </c>
      <c r="E12" s="12">
        <v>0</v>
      </c>
      <c r="F12" s="12">
        <f>'[3]2010'!D11</f>
        <v>2.342723E-2</v>
      </c>
      <c r="G12" s="12">
        <f>'[3]2010'!E11</f>
        <v>3.0134150000000002E-3</v>
      </c>
      <c r="H12" s="69"/>
      <c r="I12" s="69"/>
      <c r="J12" s="69"/>
      <c r="K12" s="12">
        <f>'[3]2010'!F11</f>
        <v>0.97</v>
      </c>
      <c r="L12" s="12">
        <f>'[3]2010'!G11</f>
        <v>0.53</v>
      </c>
      <c r="M12" s="12">
        <f>'[3]2010'!H11</f>
        <v>0.04</v>
      </c>
      <c r="N12" s="12">
        <f>'[3]2010'!I11</f>
        <v>7.62</v>
      </c>
      <c r="O12" s="31"/>
      <c r="P12" s="26">
        <f>+C12+F12*PCG!$C$4+G12*PCG!$C$5+H12+I12+J12</f>
        <v>1129.6882064199999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651.10676000000001</v>
      </c>
      <c r="D13" s="3">
        <f t="shared" ref="D13:G13" si="14">+D14+D15</f>
        <v>651.10676000000001</v>
      </c>
      <c r="E13" s="3">
        <f t="shared" si="14"/>
        <v>0</v>
      </c>
      <c r="F13" s="3">
        <f t="shared" si="14"/>
        <v>6.7444799999999997E-3</v>
      </c>
      <c r="G13" s="3">
        <f t="shared" si="14"/>
        <v>1.063149E-3</v>
      </c>
      <c r="H13" s="3"/>
      <c r="I13" s="3"/>
      <c r="J13" s="3"/>
      <c r="K13" s="3">
        <f>K14+K15</f>
        <v>0</v>
      </c>
      <c r="L13" s="3">
        <f t="shared" ref="L13:N13" si="15">L14+L15</f>
        <v>0</v>
      </c>
      <c r="M13" s="3">
        <f t="shared" si="15"/>
        <v>0</v>
      </c>
      <c r="N13" s="3">
        <f t="shared" si="15"/>
        <v>3.67</v>
      </c>
      <c r="O13" s="31"/>
      <c r="P13" s="26">
        <f t="shared" ref="P13" si="16">+P14+P15</f>
        <v>651.59219040200003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651.10676000000001</v>
      </c>
      <c r="D14" s="12">
        <f>'[3]2010'!C13</f>
        <v>651.10676000000001</v>
      </c>
      <c r="E14" s="12">
        <v>0</v>
      </c>
      <c r="F14" s="12">
        <f>'[3]2010'!D13</f>
        <v>6.7444799999999997E-3</v>
      </c>
      <c r="G14" s="12">
        <f>'[3]2010'!E13</f>
        <v>1.063149E-3</v>
      </c>
      <c r="H14" s="69"/>
      <c r="I14" s="69"/>
      <c r="J14" s="69"/>
      <c r="K14" s="12">
        <f>'[3]2010'!F13</f>
        <v>0</v>
      </c>
      <c r="L14" s="12">
        <f>'[3]2010'!G13</f>
        <v>0</v>
      </c>
      <c r="M14" s="12">
        <f>'[3]2010'!H13</f>
        <v>0</v>
      </c>
      <c r="N14" s="12">
        <f>'[3]2010'!I13</f>
        <v>3.67</v>
      </c>
      <c r="O14" s="31"/>
      <c r="P14" s="26">
        <f>+C14+F14*PCG!$C$4+G14*PCG!$C$5+H14+I14+J14</f>
        <v>651.59219040200003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12">
        <f>'[3]2010'!C14</f>
        <v>0</v>
      </c>
      <c r="E15" s="12">
        <v>0</v>
      </c>
      <c r="F15" s="12">
        <f>'[3]2010'!D14</f>
        <v>0</v>
      </c>
      <c r="G15" s="12">
        <f>'[3]2010'!E14</f>
        <v>0</v>
      </c>
      <c r="H15" s="69"/>
      <c r="I15" s="69"/>
      <c r="J15" s="69"/>
      <c r="K15" s="12">
        <f>'[3]2010'!F14</f>
        <v>0</v>
      </c>
      <c r="L15" s="12">
        <f>'[3]2010'!G14</f>
        <v>0</v>
      </c>
      <c r="M15" s="12">
        <f>'[3]2010'!H14</f>
        <v>0</v>
      </c>
      <c r="N15" s="12">
        <f>'[3]2010'!I14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13757.999339</v>
      </c>
      <c r="D16" s="3">
        <f t="shared" ref="D16:J16" si="17">+D17+D18+D19+D20+D21+D22+D23+D24+D25+D26+D27+D28+D29</f>
        <v>13757.999339</v>
      </c>
      <c r="E16" s="3">
        <f t="shared" si="17"/>
        <v>0</v>
      </c>
      <c r="F16" s="3">
        <f t="shared" si="17"/>
        <v>2.8393151599999999</v>
      </c>
      <c r="G16" s="3">
        <f t="shared" si="17"/>
        <v>0.40163612999999998</v>
      </c>
      <c r="H16" s="3">
        <f t="shared" si="17"/>
        <v>0</v>
      </c>
      <c r="I16" s="3">
        <f t="shared" si="17"/>
        <v>0</v>
      </c>
      <c r="J16" s="3">
        <f t="shared" si="17"/>
        <v>0</v>
      </c>
      <c r="K16" s="3">
        <f>SUM(K17:K29)</f>
        <v>66.13</v>
      </c>
      <c r="L16" s="3">
        <f t="shared" ref="L16:N16" si="18">SUM(L17:L29)</f>
        <v>67.53</v>
      </c>
      <c r="M16" s="3">
        <f t="shared" si="18"/>
        <v>27.84</v>
      </c>
      <c r="N16" s="3">
        <f t="shared" si="18"/>
        <v>119.57</v>
      </c>
      <c r="O16" s="31"/>
      <c r="P16" s="26">
        <f t="shared" ref="P16" si="19">+P17+P18+P19+P20+P21+P22+P23+P24+P25+P26+P27+P28+P29</f>
        <v>13948.669784740001</v>
      </c>
      <c r="R16" s="11" t="s">
        <v>46</v>
      </c>
      <c r="S16" s="6" t="s">
        <v>47</v>
      </c>
      <c r="T16" s="26">
        <f t="shared" ref="T16:AE16" si="20">+T17+T18+T19+T20+T21+T22+T23+T24+T25+T26+T27+T28+T29</f>
        <v>0</v>
      </c>
      <c r="U16" s="26">
        <f t="shared" si="20"/>
        <v>0</v>
      </c>
      <c r="V16" s="26">
        <f t="shared" si="20"/>
        <v>0</v>
      </c>
      <c r="W16" s="26">
        <f t="shared" si="20"/>
        <v>0</v>
      </c>
      <c r="X16" s="26">
        <f t="shared" si="20"/>
        <v>0</v>
      </c>
      <c r="Y16" s="26">
        <f t="shared" si="20"/>
        <v>0</v>
      </c>
      <c r="Z16" s="26">
        <f t="shared" si="20"/>
        <v>0</v>
      </c>
      <c r="AA16" s="26">
        <f t="shared" ref="AA16:AD16" si="21">+AA17+AA18+AA19+AA20+AA21+AA22+AA23+AA24+AA25+AA26+AA27+AA28+AA29</f>
        <v>0</v>
      </c>
      <c r="AB16" s="26">
        <f t="shared" si="21"/>
        <v>0</v>
      </c>
      <c r="AC16" s="26">
        <f t="shared" si="21"/>
        <v>0</v>
      </c>
      <c r="AD16" s="26">
        <f t="shared" si="21"/>
        <v>0</v>
      </c>
      <c r="AE16" s="26">
        <f t="shared" si="20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215.034201</v>
      </c>
      <c r="D17" s="12">
        <f>'[3]2010'!C16</f>
        <v>215.034201</v>
      </c>
      <c r="E17" s="12">
        <v>0</v>
      </c>
      <c r="F17" s="12">
        <f>'[3]2010'!D16</f>
        <v>3.9438100000000007E-3</v>
      </c>
      <c r="G17" s="12">
        <f>'[3]2010'!E16</f>
        <v>5.2747299999999998E-4</v>
      </c>
      <c r="H17" s="69"/>
      <c r="I17" s="69"/>
      <c r="J17" s="69"/>
      <c r="K17" s="12">
        <f>'[3]2010'!F16</f>
        <v>1.1599999999999999</v>
      </c>
      <c r="L17" s="12">
        <f>'[3]2010'!G16</f>
        <v>0.16</v>
      </c>
      <c r="M17" s="12">
        <f>'[3]2010'!H16</f>
        <v>0.06</v>
      </c>
      <c r="N17" s="12">
        <f>'[3]2010'!I16</f>
        <v>1.84</v>
      </c>
      <c r="O17" s="31"/>
      <c r="P17" s="26">
        <f>+C17+F17*PCG!$C$4+G17*PCG!$C$5+H17+I17+J17</f>
        <v>215.28998320399998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69"/>
      <c r="E18" s="12">
        <v>0</v>
      </c>
      <c r="F18" s="69"/>
      <c r="G18" s="69"/>
      <c r="H18" s="69"/>
      <c r="I18" s="69"/>
      <c r="J18" s="69"/>
      <c r="K18" s="12">
        <f>'[3]2010'!F17</f>
        <v>0</v>
      </c>
      <c r="L18" s="12">
        <f>'[3]2010'!G17</f>
        <v>0</v>
      </c>
      <c r="M18" s="12">
        <f>'[3]2010'!H17</f>
        <v>0</v>
      </c>
      <c r="N18" s="12">
        <f>'[3]2010'!I17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585.15262600000005</v>
      </c>
      <c r="D19" s="12">
        <f>'[3]2010'!C18</f>
        <v>585.15262600000005</v>
      </c>
      <c r="E19" s="12">
        <v>0</v>
      </c>
      <c r="F19" s="12">
        <f>'[3]2010'!D18</f>
        <v>1.01081E-2</v>
      </c>
      <c r="G19" s="12">
        <f>'[3]2010'!E18</f>
        <v>1.015871E-3</v>
      </c>
      <c r="H19" s="69"/>
      <c r="I19" s="69"/>
      <c r="J19" s="69"/>
      <c r="K19" s="12">
        <f>'[3]2010'!F18</f>
        <v>1.86</v>
      </c>
      <c r="L19" s="12">
        <f>'[3]2010'!G18</f>
        <v>0.35</v>
      </c>
      <c r="M19" s="12">
        <f>'[3]2010'!H18</f>
        <v>0.2</v>
      </c>
      <c r="N19" s="12">
        <f>'[3]2010'!I18</f>
        <v>2.41</v>
      </c>
      <c r="O19" s="31"/>
      <c r="P19" s="26">
        <f>+C19+F19*PCG!$C$4+G19*PCG!$C$5+H19+I19+J19</f>
        <v>585.70805805800012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687.8035779999999</v>
      </c>
      <c r="D20" s="12">
        <f>'[3]2010'!C19</f>
        <v>687.8035779999999</v>
      </c>
      <c r="E20" s="12">
        <v>0</v>
      </c>
      <c r="F20" s="12">
        <f>'[3]2010'!D19</f>
        <v>1.86270767</v>
      </c>
      <c r="G20" s="12">
        <f>'[3]2010'!E19</f>
        <v>0.24944381499999999</v>
      </c>
      <c r="H20" s="69"/>
      <c r="I20" s="69"/>
      <c r="J20" s="69"/>
      <c r="K20" s="12">
        <f>'[3]2010'!F19</f>
        <v>6.61</v>
      </c>
      <c r="L20" s="12">
        <f>'[3]2010'!G19</f>
        <v>35.26</v>
      </c>
      <c r="M20" s="12">
        <f>'[3]2010'!H19</f>
        <v>18.52</v>
      </c>
      <c r="N20" s="12">
        <f>'[3]2010'!I19</f>
        <v>15.99</v>
      </c>
      <c r="O20" s="31"/>
      <c r="P20" s="26">
        <f>+C20+F20*PCG!$C$4+G20*PCG!$C$5+H20+I20+J20</f>
        <v>808.70552661999989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262.03634599999998</v>
      </c>
      <c r="D21" s="12">
        <f>'[3]2010'!C20</f>
        <v>262.03634599999998</v>
      </c>
      <c r="E21" s="12">
        <v>0</v>
      </c>
      <c r="F21" s="12">
        <f>'[3]2010'!D20</f>
        <v>2.7272499999999998E-2</v>
      </c>
      <c r="G21" s="12">
        <f>'[3]2010'!E20</f>
        <v>4.0928959999999995E-3</v>
      </c>
      <c r="H21" s="69"/>
      <c r="I21" s="69"/>
      <c r="J21" s="69"/>
      <c r="K21" s="12">
        <f>'[3]2010'!F20</f>
        <v>0.5</v>
      </c>
      <c r="L21" s="12">
        <f>'[3]2010'!G20</f>
        <v>2.5299999999999998</v>
      </c>
      <c r="M21" s="12">
        <f>'[3]2010'!H20</f>
        <v>0.24</v>
      </c>
      <c r="N21" s="12">
        <f>'[3]2010'!I20</f>
        <v>0.8</v>
      </c>
      <c r="O21" s="31"/>
      <c r="P21" s="26">
        <f>+C21+F21*PCG!$C$4+G21*PCG!$C$5+H21+I21+J21</f>
        <v>263.93784150799996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979.60012499999993</v>
      </c>
      <c r="D22" s="12">
        <f>'[3]2010'!C21</f>
        <v>979.60012499999993</v>
      </c>
      <c r="E22" s="12">
        <v>0</v>
      </c>
      <c r="F22" s="12">
        <f>'[3]2010'!D21</f>
        <v>8.943653E-2</v>
      </c>
      <c r="G22" s="12">
        <f>'[3]2010'!E21</f>
        <v>1.3554320999999999E-2</v>
      </c>
      <c r="H22" s="69"/>
      <c r="I22" s="69"/>
      <c r="J22" s="69"/>
      <c r="K22" s="12">
        <f>'[3]2010'!F21</f>
        <v>1.8</v>
      </c>
      <c r="L22" s="12">
        <f>'[3]2010'!G21</f>
        <v>8.09</v>
      </c>
      <c r="M22" s="12">
        <f>'[3]2010'!H21</f>
        <v>0.78</v>
      </c>
      <c r="N22" s="12">
        <f>'[3]2010'!I21</f>
        <v>3.92</v>
      </c>
      <c r="O22" s="31"/>
      <c r="P22" s="26">
        <f>+C22+F22*PCG!$C$4+G22*PCG!$C$5+H22+I22+J22</f>
        <v>985.87522590799983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69"/>
      <c r="E23" s="12">
        <v>0</v>
      </c>
      <c r="F23" s="69"/>
      <c r="G23" s="69"/>
      <c r="H23" s="69"/>
      <c r="I23" s="69"/>
      <c r="J23" s="69"/>
      <c r="K23" s="12">
        <f>'[3]2010'!F22</f>
        <v>0</v>
      </c>
      <c r="L23" s="12">
        <f>'[3]2010'!G22</f>
        <v>0</v>
      </c>
      <c r="M23" s="12">
        <f>'[3]2010'!H22</f>
        <v>0</v>
      </c>
      <c r="N23" s="12">
        <f>'[3]2010'!I22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69"/>
      <c r="E24" s="12">
        <v>0</v>
      </c>
      <c r="F24" s="69"/>
      <c r="G24" s="69"/>
      <c r="H24" s="69"/>
      <c r="I24" s="69"/>
      <c r="J24" s="69"/>
      <c r="K24" s="12">
        <f>'[3]2010'!F23</f>
        <v>0</v>
      </c>
      <c r="L24" s="12">
        <f>'[3]2010'!G23</f>
        <v>0</v>
      </c>
      <c r="M24" s="12">
        <f>'[3]2010'!H23</f>
        <v>0</v>
      </c>
      <c r="N24" s="12">
        <f>'[3]2010'!I23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8035.4714810000005</v>
      </c>
      <c r="D25" s="12">
        <f>'[3]2010'!C24</f>
        <v>8035.4714810000005</v>
      </c>
      <c r="E25" s="12">
        <v>0</v>
      </c>
      <c r="F25" s="12">
        <f>'[3]2010'!D24</f>
        <v>0.29788884999999998</v>
      </c>
      <c r="G25" s="12">
        <f>'[3]2010'!E24</f>
        <v>5.4920293000000002E-2</v>
      </c>
      <c r="H25" s="69"/>
      <c r="I25" s="69"/>
      <c r="J25" s="69"/>
      <c r="K25" s="12">
        <f>'[3]2010'!F24</f>
        <v>37.71</v>
      </c>
      <c r="L25" s="12">
        <f>'[3]2010'!G24</f>
        <v>8.17</v>
      </c>
      <c r="M25" s="12">
        <f>'[3]2010'!H24</f>
        <v>2.67</v>
      </c>
      <c r="N25" s="12">
        <f>'[3]2010'!I24</f>
        <v>66.45</v>
      </c>
      <c r="O25" s="31"/>
      <c r="P25" s="26">
        <f>+C25+F25*PCG!$C$4+G25*PCG!$C$5+H25+I25+J25</f>
        <v>8059.2849495640012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69"/>
      <c r="E26" s="12">
        <v>0</v>
      </c>
      <c r="F26" s="69"/>
      <c r="G26" s="69"/>
      <c r="H26" s="69"/>
      <c r="I26" s="69"/>
      <c r="J26" s="69"/>
      <c r="K26" s="12">
        <f>'[3]2010'!F25</f>
        <v>0</v>
      </c>
      <c r="L26" s="12">
        <f>'[3]2010'!G25</f>
        <v>0</v>
      </c>
      <c r="M26" s="12">
        <f>'[3]2010'!H25</f>
        <v>0</v>
      </c>
      <c r="N26" s="12">
        <f>'[3]2010'!I25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69"/>
      <c r="E27" s="12">
        <v>0</v>
      </c>
      <c r="F27" s="69"/>
      <c r="G27" s="69"/>
      <c r="H27" s="69"/>
      <c r="I27" s="69"/>
      <c r="J27" s="69"/>
      <c r="K27" s="12">
        <f>'[3]2010'!F26</f>
        <v>0</v>
      </c>
      <c r="L27" s="12">
        <f>'[3]2010'!G26</f>
        <v>0</v>
      </c>
      <c r="M27" s="12">
        <f>'[3]2010'!H26</f>
        <v>0</v>
      </c>
      <c r="N27" s="12">
        <f>'[3]2010'!I26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69"/>
      <c r="E28" s="12">
        <v>0</v>
      </c>
      <c r="F28" s="69"/>
      <c r="G28" s="69"/>
      <c r="H28" s="69"/>
      <c r="I28" s="69"/>
      <c r="J28" s="69"/>
      <c r="K28" s="12">
        <f>'[3]2010'!F27</f>
        <v>0</v>
      </c>
      <c r="L28" s="12">
        <f>'[3]2010'!G27</f>
        <v>0</v>
      </c>
      <c r="M28" s="12">
        <f>'[3]2010'!H27</f>
        <v>0</v>
      </c>
      <c r="N28" s="12">
        <f>'[3]2010'!I27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2992.9009819999997</v>
      </c>
      <c r="D29" s="12">
        <f>'[3]2010'!C28</f>
        <v>2992.9009819999997</v>
      </c>
      <c r="E29" s="12">
        <v>0</v>
      </c>
      <c r="F29" s="12">
        <f>'[3]2010'!D28</f>
        <v>0.54795769999999999</v>
      </c>
      <c r="G29" s="12">
        <f>'[3]2010'!E28</f>
        <v>7.8081461000000005E-2</v>
      </c>
      <c r="H29" s="69"/>
      <c r="I29" s="69"/>
      <c r="J29" s="69"/>
      <c r="K29" s="12">
        <f>'[3]2010'!F28</f>
        <v>16.489999999999998</v>
      </c>
      <c r="L29" s="12">
        <f>'[3]2010'!G28</f>
        <v>12.97</v>
      </c>
      <c r="M29" s="12">
        <f>'[3]2010'!H28</f>
        <v>5.37</v>
      </c>
      <c r="N29" s="12">
        <f>'[3]2010'!I28</f>
        <v>28.16</v>
      </c>
      <c r="O29" s="31"/>
      <c r="P29" s="26">
        <f>+C29+F29*PCG!$C$4+G29*PCG!$C$5+H29+I29+J29</f>
        <v>3029.8681998779998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20394.167086416703</v>
      </c>
      <c r="D30" s="3">
        <f t="shared" ref="D30:N30" si="22">+D31+D34+D45+D46+D49</f>
        <v>20394.167086416703</v>
      </c>
      <c r="E30" s="3">
        <f t="shared" si="22"/>
        <v>0</v>
      </c>
      <c r="F30" s="3">
        <f t="shared" si="22"/>
        <v>4.5326456965387445</v>
      </c>
      <c r="G30" s="3">
        <f t="shared" si="22"/>
        <v>1.47682947708738</v>
      </c>
      <c r="H30" s="3">
        <f t="shared" si="22"/>
        <v>0</v>
      </c>
      <c r="I30" s="3">
        <f t="shared" si="22"/>
        <v>0</v>
      </c>
      <c r="J30" s="3">
        <f t="shared" si="22"/>
        <v>0</v>
      </c>
      <c r="K30" s="3">
        <f t="shared" si="22"/>
        <v>47.62459327445147</v>
      </c>
      <c r="L30" s="3">
        <f t="shared" si="22"/>
        <v>263.22042785758293</v>
      </c>
      <c r="M30" s="3">
        <f t="shared" si="22"/>
        <v>107.6462575911724</v>
      </c>
      <c r="N30" s="3">
        <f t="shared" si="22"/>
        <v>96.24</v>
      </c>
      <c r="O30" s="31"/>
      <c r="P30" s="26">
        <f t="shared" ref="P30" si="23">+P31+P34+P45+P46+P49</f>
        <v>20947.578413002218</v>
      </c>
      <c r="R30" s="13" t="s">
        <v>74</v>
      </c>
      <c r="S30" s="6" t="s">
        <v>75</v>
      </c>
      <c r="T30" s="26">
        <f t="shared" ref="T30:AE30" si="24">+T31+T34+T45+T46+T49</f>
        <v>0</v>
      </c>
      <c r="U30" s="26">
        <f t="shared" si="24"/>
        <v>0</v>
      </c>
      <c r="V30" s="26">
        <f t="shared" si="24"/>
        <v>0</v>
      </c>
      <c r="W30" s="26">
        <f t="shared" si="24"/>
        <v>0</v>
      </c>
      <c r="X30" s="26">
        <f t="shared" si="24"/>
        <v>0</v>
      </c>
      <c r="Y30" s="26">
        <f t="shared" si="24"/>
        <v>0</v>
      </c>
      <c r="Z30" s="26">
        <f t="shared" si="24"/>
        <v>0</v>
      </c>
      <c r="AA30" s="26">
        <f t="shared" ref="AA30:AD30" si="25">+AA31+AA34+AA45+AA46+AA49</f>
        <v>0</v>
      </c>
      <c r="AB30" s="26">
        <f t="shared" si="25"/>
        <v>0</v>
      </c>
      <c r="AC30" s="26">
        <f t="shared" si="25"/>
        <v>0</v>
      </c>
      <c r="AD30" s="26">
        <f t="shared" si="25"/>
        <v>0</v>
      </c>
      <c r="AE30" s="26">
        <f t="shared" si="24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782.92591100000004</v>
      </c>
      <c r="D31" s="3">
        <f t="shared" ref="D31:N31" si="26">+D33</f>
        <v>782.92591100000004</v>
      </c>
      <c r="E31" s="3">
        <f t="shared" si="26"/>
        <v>0</v>
      </c>
      <c r="F31" s="3">
        <f t="shared" si="26"/>
        <v>5.4796850000000006E-3</v>
      </c>
      <c r="G31" s="3">
        <f t="shared" si="26"/>
        <v>2.1918740000000003E-2</v>
      </c>
      <c r="H31" s="3">
        <f t="shared" si="26"/>
        <v>0</v>
      </c>
      <c r="I31" s="3">
        <f t="shared" si="26"/>
        <v>0</v>
      </c>
      <c r="J31" s="3">
        <f t="shared" si="26"/>
        <v>0</v>
      </c>
      <c r="K31" s="3">
        <f t="shared" si="26"/>
        <v>2.5</v>
      </c>
      <c r="L31" s="3">
        <f t="shared" si="26"/>
        <v>9.31</v>
      </c>
      <c r="M31" s="3">
        <f t="shared" si="26"/>
        <v>0.33</v>
      </c>
      <c r="N31" s="3">
        <f t="shared" si="26"/>
        <v>3.47</v>
      </c>
      <c r="O31" s="31"/>
      <c r="P31" s="26">
        <f t="shared" ref="P31" si="27">+P33</f>
        <v>789.59468764500002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782.92591100000004</v>
      </c>
      <c r="D33" s="12">
        <f>'[3]2010'!C32</f>
        <v>782.92591100000004</v>
      </c>
      <c r="E33" s="12">
        <v>0</v>
      </c>
      <c r="F33" s="12">
        <f>'[3]2010'!D32</f>
        <v>5.4796850000000006E-3</v>
      </c>
      <c r="G33" s="12">
        <f>'[3]2010'!E32</f>
        <v>2.1918740000000003E-2</v>
      </c>
      <c r="H33" s="69"/>
      <c r="I33" s="69"/>
      <c r="J33" s="69"/>
      <c r="K33" s="12">
        <f>'[3]2010'!F32</f>
        <v>2.5</v>
      </c>
      <c r="L33" s="12">
        <f>'[3]2010'!G32</f>
        <v>9.31</v>
      </c>
      <c r="M33" s="12">
        <f>'[3]2010'!H32</f>
        <v>0.33</v>
      </c>
      <c r="N33" s="12">
        <f>'[3]2010'!I32</f>
        <v>3.47</v>
      </c>
      <c r="O33" s="31"/>
      <c r="P33" s="26">
        <f>+C33+F33*PCG!$C$4+G33*PCG!$C$5+H33+I33+J33</f>
        <v>789.59468764500002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18218.381052997127</v>
      </c>
      <c r="D34" s="3">
        <f t="shared" ref="D34:G34" si="28">+D35+D38+D41+D42+D43+D44</f>
        <v>18218.381052997127</v>
      </c>
      <c r="E34" s="3">
        <f t="shared" si="28"/>
        <v>0</v>
      </c>
      <c r="F34" s="3">
        <f t="shared" si="28"/>
        <v>3.6086383205636983</v>
      </c>
      <c r="G34" s="3">
        <f t="shared" si="28"/>
        <v>1.3491848993817577</v>
      </c>
      <c r="H34" s="3"/>
      <c r="I34" s="3"/>
      <c r="J34" s="3"/>
      <c r="K34" s="3">
        <f t="shared" ref="K34:N34" si="29">+K35+K38+K41+K42+K43+K44</f>
        <v>32.364593274451472</v>
      </c>
      <c r="L34" s="3">
        <f t="shared" si="29"/>
        <v>252.46042785758297</v>
      </c>
      <c r="M34" s="3">
        <f t="shared" si="29"/>
        <v>106.74625759117239</v>
      </c>
      <c r="N34" s="3">
        <f t="shared" si="29"/>
        <v>84.33</v>
      </c>
      <c r="O34" s="31"/>
      <c r="P34" s="26">
        <f t="shared" ref="P34" si="30">+P35+P38+P41+P42+P43+P44</f>
        <v>18710.654111026986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5515.5893827587624</v>
      </c>
      <c r="D35" s="3">
        <f t="shared" ref="D35:G35" si="31">+D36+D37</f>
        <v>5515.5893827587624</v>
      </c>
      <c r="E35" s="3">
        <f t="shared" si="31"/>
        <v>0</v>
      </c>
      <c r="F35" s="3">
        <f t="shared" si="31"/>
        <v>1.9398258979768319</v>
      </c>
      <c r="G35" s="3">
        <f t="shared" si="31"/>
        <v>0.56974354467047306</v>
      </c>
      <c r="H35" s="3"/>
      <c r="I35" s="3"/>
      <c r="J35" s="3"/>
      <c r="K35" s="3">
        <f t="shared" ref="K35:N35" si="32">+K36+K37</f>
        <v>28.494593274451471</v>
      </c>
      <c r="L35" s="3">
        <f t="shared" si="32"/>
        <v>237.11042785758298</v>
      </c>
      <c r="M35" s="3">
        <f t="shared" si="32"/>
        <v>39.356257591172394</v>
      </c>
      <c r="N35" s="3">
        <f t="shared" si="32"/>
        <v>50.25</v>
      </c>
      <c r="O35" s="31"/>
      <c r="P35" s="26">
        <f t="shared" ref="P35" si="33">+P36+P37</f>
        <v>5733.8686065199836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4856.7483401967575</v>
      </c>
      <c r="D36" s="12">
        <f>'[3]2010'!C35</f>
        <v>4856.7483401967575</v>
      </c>
      <c r="E36" s="12">
        <v>0</v>
      </c>
      <c r="F36" s="12">
        <f>'[3]2010'!D35</f>
        <v>1.6458926427284748</v>
      </c>
      <c r="G36" s="12">
        <f>'[3]2010'!E35</f>
        <v>0.53901908636181839</v>
      </c>
      <c r="H36" s="69"/>
      <c r="I36" s="69"/>
      <c r="J36" s="69"/>
      <c r="K36" s="12">
        <f>'[3]2010'!F35</f>
        <v>28.494593274451471</v>
      </c>
      <c r="L36" s="12">
        <f>'[3]2010'!G35</f>
        <v>237.11042785758298</v>
      </c>
      <c r="M36" s="12">
        <f>'[3]2010'!H35</f>
        <v>39.356257591172394</v>
      </c>
      <c r="N36" s="12">
        <f>'[3]2010'!I35</f>
        <v>50.25</v>
      </c>
      <c r="O36" s="31"/>
      <c r="P36" s="26">
        <f>+C36+F36*PCG!$C$4+G36*PCG!$C$5+H36+I36+J36</f>
        <v>5058.5233440007914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658.84104256200453</v>
      </c>
      <c r="D37" s="12">
        <f>'[3]2010'!C36</f>
        <v>658.84104256200453</v>
      </c>
      <c r="E37" s="12">
        <v>0</v>
      </c>
      <c r="F37" s="12">
        <f>'[3]2010'!D36</f>
        <v>0.29393325524835723</v>
      </c>
      <c r="G37" s="12">
        <f>'[3]2010'!E36</f>
        <v>3.072445830865465E-2</v>
      </c>
      <c r="H37" s="69"/>
      <c r="I37" s="69"/>
      <c r="J37" s="69"/>
      <c r="K37" s="12">
        <f>'[3]2010'!F36</f>
        <v>0</v>
      </c>
      <c r="L37" s="12">
        <f>'[3]2010'!G36</f>
        <v>0</v>
      </c>
      <c r="M37" s="12">
        <f>'[3]2010'!H36</f>
        <v>0</v>
      </c>
      <c r="N37" s="12">
        <f>'[3]2010'!I36</f>
        <v>0</v>
      </c>
      <c r="O37" s="31"/>
      <c r="P37" s="26">
        <f>+C37+F37*PCG!$C$4+G37*PCG!$C$5+H37+I37+J37</f>
        <v>675.3452625191926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3937.3725733299707</v>
      </c>
      <c r="D38" s="3">
        <f t="shared" ref="D38:G38" si="34">+D39+D40</f>
        <v>3937.3725733299707</v>
      </c>
      <c r="E38" s="3">
        <f t="shared" si="34"/>
        <v>0</v>
      </c>
      <c r="F38" s="3">
        <f t="shared" si="34"/>
        <v>0.98048213684309493</v>
      </c>
      <c r="G38" s="3">
        <f t="shared" si="34"/>
        <v>0.31986684122760034</v>
      </c>
      <c r="H38" s="3"/>
      <c r="I38" s="3"/>
      <c r="J38" s="3"/>
      <c r="K38" s="3">
        <f t="shared" ref="K38:N38" si="35">+K39+K40</f>
        <v>0</v>
      </c>
      <c r="L38" s="3">
        <f t="shared" si="35"/>
        <v>0</v>
      </c>
      <c r="M38" s="3">
        <f t="shared" si="35"/>
        <v>0</v>
      </c>
      <c r="N38" s="3">
        <f t="shared" si="35"/>
        <v>0</v>
      </c>
      <c r="O38" s="31"/>
      <c r="P38" s="26">
        <f t="shared" ref="P38" si="36">+P39+P40</f>
        <v>4057.204945436873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3417.2083624292927</v>
      </c>
      <c r="D39" s="12">
        <f>'[3]2010'!C38</f>
        <v>3417.2083624292927</v>
      </c>
      <c r="E39" s="12">
        <v>0</v>
      </c>
      <c r="F39" s="12">
        <f>'[3]2010'!D38</f>
        <v>0.74776593412910874</v>
      </c>
      <c r="G39" s="12">
        <f>'[3]2010'!E38</f>
        <v>0.29561938603346133</v>
      </c>
      <c r="H39" s="69"/>
      <c r="I39" s="69"/>
      <c r="J39" s="69"/>
      <c r="K39" s="12">
        <f>'[3]2010'!F38</f>
        <v>0</v>
      </c>
      <c r="L39" s="12">
        <f>'[3]2010'!G38</f>
        <v>0</v>
      </c>
      <c r="M39" s="12">
        <f>'[3]2010'!H38</f>
        <v>0</v>
      </c>
      <c r="N39" s="12">
        <f>'[3]2010'!I38</f>
        <v>0</v>
      </c>
      <c r="O39" s="31"/>
      <c r="P39" s="26">
        <f>+C39+F39*PCG!$C$4+G39*PCG!$C$5+H39+I39+J39</f>
        <v>3523.9970878204922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520.16421090067786</v>
      </c>
      <c r="D40" s="12">
        <f>'[3]2010'!C39</f>
        <v>520.16421090067786</v>
      </c>
      <c r="E40" s="12">
        <v>0</v>
      </c>
      <c r="F40" s="12">
        <f>'[3]2010'!D39</f>
        <v>0.23271620271398624</v>
      </c>
      <c r="G40" s="12">
        <f>'[3]2010'!E39</f>
        <v>2.4247455194138998E-2</v>
      </c>
      <c r="H40" s="69"/>
      <c r="I40" s="69"/>
      <c r="J40" s="69"/>
      <c r="K40" s="12">
        <f>'[3]2010'!F39</f>
        <v>0</v>
      </c>
      <c r="L40" s="12">
        <f>'[3]2010'!G39</f>
        <v>0</v>
      </c>
      <c r="M40" s="12">
        <f>'[3]2010'!H39</f>
        <v>0</v>
      </c>
      <c r="N40" s="12">
        <f>'[3]2010'!I39</f>
        <v>0</v>
      </c>
      <c r="O40" s="31"/>
      <c r="P40" s="26">
        <f>+C40+F40*PCG!$C$4+G40*PCG!$C$5+H40+I40+J40</f>
        <v>533.20785761638092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8707.9917382844633</v>
      </c>
      <c r="D41" s="12">
        <f>'[3]2010'!C40</f>
        <v>8707.9917382844633</v>
      </c>
      <c r="E41" s="12">
        <v>0</v>
      </c>
      <c r="F41" s="12">
        <f>'[3]2010'!D40</f>
        <v>0.68518180111201388</v>
      </c>
      <c r="G41" s="12">
        <f>'[3]2010'!E40</f>
        <v>0.45485764477573043</v>
      </c>
      <c r="H41" s="69"/>
      <c r="I41" s="69"/>
      <c r="J41" s="69"/>
      <c r="K41" s="12">
        <f>'[3]2010'!F40</f>
        <v>3.87</v>
      </c>
      <c r="L41" s="12">
        <f>'[3]2010'!G40</f>
        <v>15.35</v>
      </c>
      <c r="M41" s="12">
        <f>'[3]2010'!H40</f>
        <v>67.39</v>
      </c>
      <c r="N41" s="12">
        <f>'[3]2010'!I40</f>
        <v>34.08</v>
      </c>
      <c r="O41" s="31"/>
      <c r="P41" s="26">
        <f>+C41+F41*PCG!$C$4+G41*PCG!$C$5+H41+I41+J41</f>
        <v>8860.6688614554314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57.427358623933031</v>
      </c>
      <c r="D42" s="12">
        <f>'[3]2010'!C41</f>
        <v>57.427358623933031</v>
      </c>
      <c r="E42" s="12">
        <v>0</v>
      </c>
      <c r="F42" s="12">
        <f>'[3]2010'!D41</f>
        <v>3.1484846317573942E-3</v>
      </c>
      <c r="G42" s="12">
        <f>'[3]2010'!E41</f>
        <v>4.71686870795366E-3</v>
      </c>
      <c r="H42" s="69"/>
      <c r="I42" s="69"/>
      <c r="J42" s="69"/>
      <c r="K42" s="12">
        <f>'[3]2010'!F41</f>
        <v>0</v>
      </c>
      <c r="L42" s="12">
        <f>'[3]2010'!G41</f>
        <v>0</v>
      </c>
      <c r="M42" s="12">
        <f>'[3]2010'!H41</f>
        <v>0</v>
      </c>
      <c r="N42" s="12">
        <f>'[3]2010'!I41</f>
        <v>0</v>
      </c>
      <c r="O42" s="31"/>
      <c r="P42" s="26">
        <f>+C42+F42*PCG!$C$4+G42*PCG!$C$5+H42+I42+J42</f>
        <v>58.911697614697154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69"/>
      <c r="E43" s="12">
        <v>0</v>
      </c>
      <c r="F43" s="69"/>
      <c r="G43" s="69"/>
      <c r="H43" s="69"/>
      <c r="I43" s="69"/>
      <c r="J43" s="69"/>
      <c r="K43" s="69">
        <v>0</v>
      </c>
      <c r="L43" s="69">
        <v>0</v>
      </c>
      <c r="M43" s="12">
        <v>0</v>
      </c>
      <c r="N43" s="69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12">
        <f>'[3]2010'!C43</f>
        <v>0</v>
      </c>
      <c r="E44" s="12">
        <v>0</v>
      </c>
      <c r="F44" s="69"/>
      <c r="G44" s="69"/>
      <c r="H44" s="69"/>
      <c r="I44" s="69"/>
      <c r="J44" s="69"/>
      <c r="K44" s="12">
        <f>'[3]2010'!F43</f>
        <v>0</v>
      </c>
      <c r="L44" s="12">
        <f>'[3]2010'!G43</f>
        <v>0</v>
      </c>
      <c r="M44" s="12">
        <f>'[3]2010'!H43</f>
        <v>0</v>
      </c>
      <c r="N44" s="12">
        <f>'[3]2010'!I43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136.66855799999999</v>
      </c>
      <c r="D45" s="12">
        <f>'[3]2010'!C44</f>
        <v>136.66855799999999</v>
      </c>
      <c r="E45" s="12">
        <v>0</v>
      </c>
      <c r="F45" s="12">
        <f>'[3]2010'!D44</f>
        <v>7.6357331999999997E-3</v>
      </c>
      <c r="G45" s="12">
        <f>'[3]2010'!E44</f>
        <v>5.2749268000000002E-2</v>
      </c>
      <c r="H45" s="69"/>
      <c r="I45" s="69"/>
      <c r="J45" s="69"/>
      <c r="K45" s="12">
        <f>'[3]2010'!F44</f>
        <v>2.23</v>
      </c>
      <c r="L45" s="12">
        <f>'[3]2010'!G44</f>
        <v>0.46</v>
      </c>
      <c r="M45" s="12">
        <f>'[3]2010'!H44</f>
        <v>0.2</v>
      </c>
      <c r="N45" s="12">
        <f>'[3]2010'!I44</f>
        <v>0.53</v>
      </c>
      <c r="O45" s="31"/>
      <c r="P45" s="26">
        <f>+C45+F45*PCG!$C$4+G45*PCG!$C$5+H45+I45+J45</f>
        <v>152.57873319399999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430.49617999999992</v>
      </c>
      <c r="D46" s="3">
        <f t="shared" ref="D46:N46" si="37">+D48</f>
        <v>430.49617999999992</v>
      </c>
      <c r="E46" s="3">
        <f t="shared" si="37"/>
        <v>0</v>
      </c>
      <c r="F46" s="3">
        <f t="shared" si="37"/>
        <v>3.9838750000000006E-2</v>
      </c>
      <c r="G46" s="3">
        <f t="shared" si="37"/>
        <v>1.13825E-2</v>
      </c>
      <c r="H46" s="3">
        <f t="shared" si="37"/>
        <v>0</v>
      </c>
      <c r="I46" s="3">
        <f t="shared" si="37"/>
        <v>0</v>
      </c>
      <c r="J46" s="3">
        <f t="shared" si="37"/>
        <v>0</v>
      </c>
      <c r="K46" s="3">
        <f t="shared" si="37"/>
        <v>10.53</v>
      </c>
      <c r="L46" s="3">
        <f t="shared" si="37"/>
        <v>0.99</v>
      </c>
      <c r="M46" s="3">
        <f t="shared" si="37"/>
        <v>0.37</v>
      </c>
      <c r="N46" s="3">
        <f t="shared" si="37"/>
        <v>7.91</v>
      </c>
      <c r="O46" s="31"/>
      <c r="P46" s="26">
        <f t="shared" ref="P46" si="38">+P48</f>
        <v>434.88413374999988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430.49617999999992</v>
      </c>
      <c r="D48" s="12">
        <f>'[3]2010'!C47</f>
        <v>430.49617999999992</v>
      </c>
      <c r="E48" s="12">
        <v>0</v>
      </c>
      <c r="F48" s="12">
        <f>'[3]2010'!D47</f>
        <v>3.9838750000000006E-2</v>
      </c>
      <c r="G48" s="12">
        <f>'[3]2010'!E47</f>
        <v>1.13825E-2</v>
      </c>
      <c r="H48" s="69"/>
      <c r="I48" s="69"/>
      <c r="J48" s="69"/>
      <c r="K48" s="12">
        <f>'[3]2010'!F47</f>
        <v>10.53</v>
      </c>
      <c r="L48" s="12">
        <f>'[3]2010'!G47</f>
        <v>0.99</v>
      </c>
      <c r="M48" s="12">
        <f>'[3]2010'!H47</f>
        <v>0.37</v>
      </c>
      <c r="N48" s="12">
        <f>'[3]2010'!I47</f>
        <v>7.91</v>
      </c>
      <c r="O48" s="31"/>
      <c r="P48" s="26">
        <f>+C48+F48*PCG!$C$4+G48*PCG!$C$5+H48+I48+J48</f>
        <v>434.88413374999988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825.69538441957638</v>
      </c>
      <c r="D49" s="3">
        <f t="shared" ref="D49:N49" si="39">+D50+D51</f>
        <v>825.69538441957638</v>
      </c>
      <c r="E49" s="3">
        <f t="shared" si="39"/>
        <v>0</v>
      </c>
      <c r="F49" s="3">
        <f t="shared" si="39"/>
        <v>0.87105320777504625</v>
      </c>
      <c r="G49" s="3">
        <f t="shared" si="39"/>
        <v>4.1594069705622246E-2</v>
      </c>
      <c r="H49" s="3">
        <f t="shared" si="39"/>
        <v>0</v>
      </c>
      <c r="I49" s="3">
        <f t="shared" si="39"/>
        <v>0</v>
      </c>
      <c r="J49" s="3">
        <f t="shared" si="39"/>
        <v>0</v>
      </c>
      <c r="K49" s="3">
        <f t="shared" si="39"/>
        <v>0</v>
      </c>
      <c r="L49" s="3">
        <f t="shared" si="39"/>
        <v>0</v>
      </c>
      <c r="M49" s="3">
        <f t="shared" si="39"/>
        <v>0</v>
      </c>
      <c r="N49" s="3">
        <f t="shared" si="39"/>
        <v>0</v>
      </c>
      <c r="O49" s="31"/>
      <c r="P49" s="26">
        <f t="shared" ref="P49" si="40">+P50+P51</f>
        <v>859.86674738622798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69"/>
      <c r="E50" s="12">
        <v>0</v>
      </c>
      <c r="F50" s="69"/>
      <c r="G50" s="69"/>
      <c r="H50" s="69"/>
      <c r="I50" s="69"/>
      <c r="J50" s="69"/>
      <c r="K50" s="12">
        <f>'[3]2010'!F49</f>
        <v>0</v>
      </c>
      <c r="L50" s="12">
        <f>'[3]2010'!G49</f>
        <v>0</v>
      </c>
      <c r="M50" s="12">
        <f>'[3]2010'!H49</f>
        <v>0</v>
      </c>
      <c r="N50" s="12">
        <f>'[3]2010'!I49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825.69538441957638</v>
      </c>
      <c r="D51" s="12">
        <f>'[3]2010'!C50</f>
        <v>825.69538441957638</v>
      </c>
      <c r="E51" s="12">
        <v>0</v>
      </c>
      <c r="F51" s="12">
        <f>'[3]2010'!D50</f>
        <v>0.87105320777504625</v>
      </c>
      <c r="G51" s="12">
        <f>'[3]2010'!E50</f>
        <v>4.1594069705622246E-2</v>
      </c>
      <c r="H51" s="69"/>
      <c r="I51" s="69"/>
      <c r="J51" s="69"/>
      <c r="K51" s="12">
        <f>'[3]2010'!F50</f>
        <v>0</v>
      </c>
      <c r="L51" s="12">
        <f>'[3]2010'!G50</f>
        <v>0</v>
      </c>
      <c r="M51" s="12">
        <f>'[3]2010'!H50</f>
        <v>0</v>
      </c>
      <c r="N51" s="12">
        <f>'[3]2010'!I50</f>
        <v>0</v>
      </c>
      <c r="O51" s="31"/>
      <c r="P51" s="26">
        <f>+C51+F51*PCG!$C$4+G51*PCG!$C$5+H51+I51+J51</f>
        <v>859.86674738622798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6112.8256835832808</v>
      </c>
      <c r="D52" s="3">
        <f t="shared" ref="D52:N52" si="41">+D53+D54+D55</f>
        <v>6112.8256835832808</v>
      </c>
      <c r="E52" s="3">
        <f t="shared" si="41"/>
        <v>0</v>
      </c>
      <c r="F52" s="3">
        <f t="shared" si="41"/>
        <v>20.377639880497281</v>
      </c>
      <c r="G52" s="3">
        <f t="shared" si="41"/>
        <v>0.28754340582983684</v>
      </c>
      <c r="H52" s="3">
        <f t="shared" si="41"/>
        <v>0</v>
      </c>
      <c r="I52" s="3">
        <f t="shared" si="41"/>
        <v>0</v>
      </c>
      <c r="J52" s="3">
        <f t="shared" si="41"/>
        <v>0</v>
      </c>
      <c r="K52" s="3">
        <f t="shared" si="41"/>
        <v>16.170000000000002</v>
      </c>
      <c r="L52" s="3">
        <f t="shared" si="41"/>
        <v>268.56</v>
      </c>
      <c r="M52" s="3">
        <f t="shared" si="41"/>
        <v>40.21</v>
      </c>
      <c r="N52" s="3">
        <f t="shared" si="41"/>
        <v>43.31</v>
      </c>
      <c r="O52" s="31"/>
      <c r="P52" s="26">
        <f t="shared" ref="P52" si="42">+P53+P54+P55</f>
        <v>6707.9546155330045</v>
      </c>
      <c r="R52" s="13" t="s">
        <v>118</v>
      </c>
      <c r="S52" s="6" t="s">
        <v>119</v>
      </c>
      <c r="T52" s="26">
        <f t="shared" ref="T52:AE52" si="43">+T53+T54+T55</f>
        <v>0</v>
      </c>
      <c r="U52" s="26">
        <f t="shared" si="43"/>
        <v>0</v>
      </c>
      <c r="V52" s="26">
        <f t="shared" si="43"/>
        <v>0</v>
      </c>
      <c r="W52" s="26">
        <f t="shared" si="43"/>
        <v>0</v>
      </c>
      <c r="X52" s="26">
        <f t="shared" si="43"/>
        <v>0</v>
      </c>
      <c r="Y52" s="26">
        <f t="shared" si="43"/>
        <v>0</v>
      </c>
      <c r="Z52" s="26">
        <f t="shared" si="43"/>
        <v>0</v>
      </c>
      <c r="AA52" s="26">
        <f t="shared" ref="AA52:AD52" si="44">+AA53+AA54+AA55</f>
        <v>0</v>
      </c>
      <c r="AB52" s="26">
        <f t="shared" si="44"/>
        <v>0</v>
      </c>
      <c r="AC52" s="26">
        <f t="shared" si="44"/>
        <v>0</v>
      </c>
      <c r="AD52" s="26">
        <f t="shared" si="44"/>
        <v>0</v>
      </c>
      <c r="AE52" s="26">
        <f t="shared" si="43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1692.0996480000001</v>
      </c>
      <c r="D53" s="12">
        <f>'[3]2010'!C52</f>
        <v>1692.0996480000001</v>
      </c>
      <c r="E53" s="12">
        <v>0</v>
      </c>
      <c r="F53" s="12">
        <f>'[3]2010'!D52</f>
        <v>0.19562694999999997</v>
      </c>
      <c r="G53" s="12">
        <f>'[3]2010'!E52</f>
        <v>9.6072710000000006E-3</v>
      </c>
      <c r="H53" s="69"/>
      <c r="I53" s="69"/>
      <c r="J53" s="69"/>
      <c r="K53" s="12">
        <f>'[3]2010'!F52</f>
        <v>6.38</v>
      </c>
      <c r="L53" s="12">
        <f>'[3]2010'!G52</f>
        <v>1.97</v>
      </c>
      <c r="M53" s="12">
        <f>'[3]2010'!H52</f>
        <v>0.51</v>
      </c>
      <c r="N53" s="12">
        <f>'[3]2010'!I52</f>
        <v>12.03</v>
      </c>
      <c r="O53" s="31"/>
      <c r="P53" s="26">
        <f>+C53+F53*PCG!$C$4+G53*PCG!$C$5+H53+I53+J53</f>
        <v>1699.8532885080001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3486.5847859999999</v>
      </c>
      <c r="D54" s="12">
        <f>'[3]2010'!C53</f>
        <v>3486.5847859999999</v>
      </c>
      <c r="E54" s="12">
        <v>0</v>
      </c>
      <c r="F54" s="12">
        <f>'[3]2010'!D53</f>
        <v>20.000232699999998</v>
      </c>
      <c r="G54" s="12">
        <f>'[3]2010'!E53</f>
        <v>0.27045329800000001</v>
      </c>
      <c r="H54" s="69"/>
      <c r="I54" s="69"/>
      <c r="J54" s="69"/>
      <c r="K54" s="12">
        <f>'[3]2010'!F53</f>
        <v>6.17</v>
      </c>
      <c r="L54" s="12">
        <f>'[3]2010'!G53</f>
        <v>265.31</v>
      </c>
      <c r="M54" s="12">
        <f>'[3]2010'!H53</f>
        <v>39.450000000000003</v>
      </c>
      <c r="N54" s="12">
        <f>'[3]2010'!I53</f>
        <v>16.54</v>
      </c>
      <c r="O54" s="31"/>
      <c r="P54" s="26">
        <f>+C54+F54*PCG!$C$4+G54*PCG!$C$5+H54+I54+J54</f>
        <v>4067.1856863039998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934.14124958328091</v>
      </c>
      <c r="D55" s="3">
        <f t="shared" ref="D55:N55" si="45">+D56+D57+D58</f>
        <v>934.14124958328091</v>
      </c>
      <c r="E55" s="3">
        <f t="shared" si="45"/>
        <v>0</v>
      </c>
      <c r="F55" s="3">
        <f t="shared" si="45"/>
        <v>0.18178023049728068</v>
      </c>
      <c r="G55" s="3">
        <f t="shared" si="45"/>
        <v>7.4828368298368404E-3</v>
      </c>
      <c r="H55" s="3">
        <f t="shared" si="45"/>
        <v>0</v>
      </c>
      <c r="I55" s="3">
        <f t="shared" si="45"/>
        <v>0</v>
      </c>
      <c r="J55" s="3">
        <f t="shared" si="45"/>
        <v>0</v>
      </c>
      <c r="K55" s="3">
        <f t="shared" si="45"/>
        <v>3.62</v>
      </c>
      <c r="L55" s="3">
        <f t="shared" si="45"/>
        <v>1.28</v>
      </c>
      <c r="M55" s="3">
        <f t="shared" si="45"/>
        <v>0.25</v>
      </c>
      <c r="N55" s="3">
        <f t="shared" si="45"/>
        <v>14.74</v>
      </c>
      <c r="O55" s="31"/>
      <c r="P55" s="26">
        <f t="shared" ref="P55" si="46">+P56+P57+P58</f>
        <v>940.91564072100437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69"/>
      <c r="E56" s="12">
        <v>0</v>
      </c>
      <c r="F56" s="69"/>
      <c r="G56" s="69"/>
      <c r="H56" s="69"/>
      <c r="I56" s="69"/>
      <c r="J56" s="69"/>
      <c r="K56" s="12">
        <f>'[3]2010'!F55</f>
        <v>0</v>
      </c>
      <c r="L56" s="12">
        <f>'[3]2010'!G55</f>
        <v>0</v>
      </c>
      <c r="M56" s="12">
        <f>'[3]2010'!H55</f>
        <v>0</v>
      </c>
      <c r="N56" s="12">
        <f>'[3]2010'!I55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30.640144583281007</v>
      </c>
      <c r="D57" s="12">
        <f>'[3]2010'!C56</f>
        <v>30.640144583281007</v>
      </c>
      <c r="E57" s="12">
        <v>0</v>
      </c>
      <c r="F57" s="12">
        <f>'[3]2010'!D56</f>
        <v>4.1712304972806894E-3</v>
      </c>
      <c r="G57" s="12">
        <f>'[3]2010'!E56</f>
        <v>2.502738298368413E-4</v>
      </c>
      <c r="H57" s="69"/>
      <c r="I57" s="69"/>
      <c r="J57" s="69"/>
      <c r="K57" s="12">
        <f>'[3]2010'!F56</f>
        <v>0</v>
      </c>
      <c r="L57" s="12">
        <f>'[3]2010'!G56</f>
        <v>0</v>
      </c>
      <c r="M57" s="12">
        <f>'[3]2010'!H56</f>
        <v>0</v>
      </c>
      <c r="N57" s="12">
        <f>'[3]2010'!I56</f>
        <v>0</v>
      </c>
      <c r="O57" s="31"/>
      <c r="P57" s="26">
        <f>+C57+F57*PCG!$C$4+G57*PCG!$C$5+H57+I57+J57</f>
        <v>30.819006947004404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903.50110499999994</v>
      </c>
      <c r="D58" s="12">
        <f>'[3]2010'!C57</f>
        <v>903.50110499999994</v>
      </c>
      <c r="E58" s="12">
        <v>0</v>
      </c>
      <c r="F58" s="12">
        <f>'[3]2010'!D57</f>
        <v>0.17760899999999999</v>
      </c>
      <c r="G58" s="12">
        <f>'[3]2010'!E57</f>
        <v>7.2325629999999991E-3</v>
      </c>
      <c r="H58" s="69"/>
      <c r="I58" s="69"/>
      <c r="J58" s="69"/>
      <c r="K58" s="12">
        <f>'[3]2010'!F57</f>
        <v>3.62</v>
      </c>
      <c r="L58" s="12">
        <f>'[3]2010'!G57</f>
        <v>1.28</v>
      </c>
      <c r="M58" s="12">
        <f>'[3]2010'!H57</f>
        <v>0.25</v>
      </c>
      <c r="N58" s="12">
        <f>'[3]2010'!I57</f>
        <v>14.74</v>
      </c>
      <c r="O58" s="31"/>
      <c r="P58" s="26">
        <f>+C58+F58*PCG!$C$4+G58*PCG!$C$5+H58+I58+J58</f>
        <v>910.096633774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3">
        <f t="shared" ref="D59:N59" si="47">+D60+D61</f>
        <v>0</v>
      </c>
      <c r="E59" s="3">
        <f t="shared" si="47"/>
        <v>0</v>
      </c>
      <c r="F59" s="3">
        <f t="shared" si="47"/>
        <v>0</v>
      </c>
      <c r="G59" s="3">
        <f t="shared" si="47"/>
        <v>0</v>
      </c>
      <c r="H59" s="3">
        <f t="shared" si="47"/>
        <v>0</v>
      </c>
      <c r="I59" s="3">
        <f t="shared" si="47"/>
        <v>0</v>
      </c>
      <c r="J59" s="3">
        <f t="shared" si="47"/>
        <v>0</v>
      </c>
      <c r="K59" s="3">
        <f t="shared" si="47"/>
        <v>0</v>
      </c>
      <c r="L59" s="3">
        <f t="shared" si="47"/>
        <v>0</v>
      </c>
      <c r="M59" s="3">
        <f t="shared" si="47"/>
        <v>0</v>
      </c>
      <c r="N59" s="3">
        <f t="shared" si="47"/>
        <v>0</v>
      </c>
      <c r="O59" s="31"/>
      <c r="P59" s="26">
        <f t="shared" ref="P59" si="48">+P60+P61</f>
        <v>0</v>
      </c>
      <c r="R59" s="13" t="s">
        <v>132</v>
      </c>
      <c r="S59" s="6" t="s">
        <v>133</v>
      </c>
      <c r="T59" s="26">
        <f t="shared" ref="T59:AE59" si="49">+T60+T61</f>
        <v>0</v>
      </c>
      <c r="U59" s="26">
        <f t="shared" si="49"/>
        <v>0</v>
      </c>
      <c r="V59" s="26">
        <f t="shared" si="49"/>
        <v>0</v>
      </c>
      <c r="W59" s="26">
        <f t="shared" si="49"/>
        <v>0</v>
      </c>
      <c r="X59" s="26">
        <f t="shared" si="49"/>
        <v>0</v>
      </c>
      <c r="Y59" s="26">
        <f t="shared" si="49"/>
        <v>0</v>
      </c>
      <c r="Z59" s="26">
        <f t="shared" si="49"/>
        <v>0</v>
      </c>
      <c r="AA59" s="26">
        <f t="shared" ref="AA59:AD59" si="50">+AA60+AA61</f>
        <v>0</v>
      </c>
      <c r="AB59" s="26">
        <f t="shared" si="50"/>
        <v>0</v>
      </c>
      <c r="AC59" s="26">
        <f t="shared" si="50"/>
        <v>0</v>
      </c>
      <c r="AD59" s="26">
        <f t="shared" si="50"/>
        <v>0</v>
      </c>
      <c r="AE59" s="26">
        <f t="shared" si="49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69"/>
      <c r="E60" s="12">
        <v>0</v>
      </c>
      <c r="F60" s="69"/>
      <c r="G60" s="69"/>
      <c r="H60" s="69"/>
      <c r="I60" s="69"/>
      <c r="J60" s="69"/>
      <c r="K60" s="12">
        <f>'[3]2010'!F59</f>
        <v>0</v>
      </c>
      <c r="L60" s="12">
        <f>'[3]2010'!G59</f>
        <v>0</v>
      </c>
      <c r="M60" s="12">
        <f>'[3]2010'!H59</f>
        <v>0</v>
      </c>
      <c r="N60" s="12">
        <f>'[3]2010'!I59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3">
        <f t="shared" ref="D61:N61" si="51">+D62+D63+D64</f>
        <v>0</v>
      </c>
      <c r="E61" s="3">
        <f t="shared" si="51"/>
        <v>0</v>
      </c>
      <c r="F61" s="3">
        <f t="shared" si="51"/>
        <v>0</v>
      </c>
      <c r="G61" s="3">
        <f t="shared" si="51"/>
        <v>0</v>
      </c>
      <c r="H61" s="3">
        <f t="shared" si="51"/>
        <v>0</v>
      </c>
      <c r="I61" s="3">
        <f t="shared" si="51"/>
        <v>0</v>
      </c>
      <c r="J61" s="3">
        <f t="shared" si="51"/>
        <v>0</v>
      </c>
      <c r="K61" s="3">
        <f t="shared" si="51"/>
        <v>0</v>
      </c>
      <c r="L61" s="3">
        <f t="shared" si="51"/>
        <v>0</v>
      </c>
      <c r="M61" s="3">
        <f t="shared" si="51"/>
        <v>0</v>
      </c>
      <c r="N61" s="3">
        <f t="shared" si="51"/>
        <v>0</v>
      </c>
      <c r="O61" s="31"/>
      <c r="P61" s="26">
        <f t="shared" ref="P61" si="52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69"/>
      <c r="E62" s="12">
        <v>0</v>
      </c>
      <c r="F62" s="69"/>
      <c r="G62" s="69"/>
      <c r="H62" s="69"/>
      <c r="I62" s="69"/>
      <c r="J62" s="69"/>
      <c r="K62" s="12">
        <f>'[3]2010'!F61</f>
        <v>0</v>
      </c>
      <c r="L62" s="12">
        <f>'[3]2010'!G61</f>
        <v>0</v>
      </c>
      <c r="M62" s="12">
        <f>'[3]2010'!H61</f>
        <v>0</v>
      </c>
      <c r="N62" s="12">
        <f>'[3]2010'!I61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69"/>
      <c r="E63" s="12">
        <v>0</v>
      </c>
      <c r="F63" s="69"/>
      <c r="G63" s="69"/>
      <c r="H63" s="69"/>
      <c r="I63" s="69"/>
      <c r="J63" s="69"/>
      <c r="K63" s="12">
        <f>'[3]2010'!F62</f>
        <v>0</v>
      </c>
      <c r="L63" s="12">
        <f>'[3]2010'!G62</f>
        <v>0</v>
      </c>
      <c r="M63" s="12">
        <f>'[3]2010'!H62</f>
        <v>0</v>
      </c>
      <c r="N63" s="12">
        <f>'[3]2010'!I62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69"/>
      <c r="E64" s="12">
        <v>0</v>
      </c>
      <c r="F64" s="69"/>
      <c r="G64" s="69"/>
      <c r="H64" s="69"/>
      <c r="I64" s="69"/>
      <c r="J64" s="69"/>
      <c r="K64" s="12">
        <f>'[3]2010'!F63</f>
        <v>0</v>
      </c>
      <c r="L64" s="12">
        <f>'[3]2010'!G63</f>
        <v>0</v>
      </c>
      <c r="M64" s="12">
        <f>'[3]2010'!H63</f>
        <v>0</v>
      </c>
      <c r="N64" s="12">
        <f>'[3]2010'!I63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1.3186149362483068</v>
      </c>
      <c r="D66" s="3">
        <f t="shared" ref="D66:N66" si="53">+D67+D79+D100</f>
        <v>1.3186149362483068</v>
      </c>
      <c r="E66" s="3">
        <f t="shared" si="53"/>
        <v>0</v>
      </c>
      <c r="F66" s="3">
        <f t="shared" si="53"/>
        <v>48.327655901141554</v>
      </c>
      <c r="G66" s="3">
        <f t="shared" si="53"/>
        <v>0</v>
      </c>
      <c r="H66" s="3">
        <f t="shared" si="53"/>
        <v>0</v>
      </c>
      <c r="I66" s="3">
        <f t="shared" si="53"/>
        <v>0</v>
      </c>
      <c r="J66" s="3">
        <f t="shared" si="53"/>
        <v>0</v>
      </c>
      <c r="K66" s="3">
        <f t="shared" si="53"/>
        <v>2.82</v>
      </c>
      <c r="L66" s="3">
        <f t="shared" si="53"/>
        <v>25.72</v>
      </c>
      <c r="M66" s="3">
        <f t="shared" si="53"/>
        <v>4.67</v>
      </c>
      <c r="N66" s="3">
        <f t="shared" si="53"/>
        <v>0</v>
      </c>
      <c r="O66" s="31"/>
      <c r="P66" s="26">
        <f t="shared" ref="P66" si="54">+P67+P79+P100</f>
        <v>1209.5100124647872</v>
      </c>
      <c r="R66" s="13" t="s">
        <v>145</v>
      </c>
      <c r="S66" s="6" t="s">
        <v>146</v>
      </c>
      <c r="T66" s="26">
        <f t="shared" ref="T66:AE66" si="55">+T67+T79+T100</f>
        <v>0</v>
      </c>
      <c r="U66" s="26">
        <f t="shared" si="55"/>
        <v>0</v>
      </c>
      <c r="V66" s="26">
        <f t="shared" si="55"/>
        <v>0</v>
      </c>
      <c r="W66" s="26">
        <f t="shared" si="55"/>
        <v>0</v>
      </c>
      <c r="X66" s="26">
        <f t="shared" si="55"/>
        <v>0</v>
      </c>
      <c r="Y66" s="26">
        <f t="shared" si="55"/>
        <v>0</v>
      </c>
      <c r="Z66" s="26">
        <f t="shared" si="55"/>
        <v>0</v>
      </c>
      <c r="AA66" s="26">
        <f t="shared" ref="AA66:AD66" si="56">+AA67+AA79+AA100</f>
        <v>0</v>
      </c>
      <c r="AB66" s="26">
        <f t="shared" si="56"/>
        <v>0</v>
      </c>
      <c r="AC66" s="26">
        <f t="shared" si="56"/>
        <v>0</v>
      </c>
      <c r="AD66" s="26">
        <f t="shared" si="56"/>
        <v>0</v>
      </c>
      <c r="AE66" s="26">
        <f t="shared" si="55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3">
        <f t="shared" ref="D67:N67" si="57">+D68+D77</f>
        <v>0</v>
      </c>
      <c r="E67" s="3">
        <f t="shared" si="57"/>
        <v>0</v>
      </c>
      <c r="F67" s="3">
        <f t="shared" si="57"/>
        <v>1.902784255</v>
      </c>
      <c r="G67" s="3">
        <f t="shared" si="57"/>
        <v>0</v>
      </c>
      <c r="H67" s="3">
        <f t="shared" si="57"/>
        <v>0</v>
      </c>
      <c r="I67" s="3">
        <f t="shared" si="57"/>
        <v>0</v>
      </c>
      <c r="J67" s="3">
        <f t="shared" si="57"/>
        <v>0</v>
      </c>
      <c r="K67" s="3">
        <f t="shared" si="57"/>
        <v>0</v>
      </c>
      <c r="L67" s="3">
        <f t="shared" si="57"/>
        <v>0</v>
      </c>
      <c r="M67" s="3">
        <f t="shared" si="57"/>
        <v>0.36</v>
      </c>
      <c r="N67" s="3">
        <f t="shared" si="57"/>
        <v>0</v>
      </c>
      <c r="O67" s="31"/>
      <c r="P67" s="26">
        <f t="shared" ref="P67" si="58">+P68+P77+P78</f>
        <v>47.569606374999999</v>
      </c>
      <c r="R67" s="13" t="s">
        <v>147</v>
      </c>
      <c r="S67" s="6" t="s">
        <v>148</v>
      </c>
      <c r="T67" s="26">
        <f t="shared" ref="T67" si="59">+T68+T77+T78</f>
        <v>0</v>
      </c>
      <c r="U67" s="26">
        <f t="shared" ref="U67" si="60">+U68+U77+U78</f>
        <v>0</v>
      </c>
      <c r="V67" s="26">
        <f t="shared" ref="V67" si="61">+V68+V77+V78</f>
        <v>0</v>
      </c>
      <c r="W67" s="26">
        <f t="shared" ref="W67" si="62">+W68+W77+W78</f>
        <v>0</v>
      </c>
      <c r="X67" s="26">
        <f t="shared" ref="X67" si="63">+X68+X77+X78</f>
        <v>0</v>
      </c>
      <c r="Y67" s="26">
        <f t="shared" ref="Y67" si="64">+Y68+Y77+Y78</f>
        <v>0</v>
      </c>
      <c r="Z67" s="26">
        <f t="shared" ref="Z67:AD67" si="65">+Z68+Z77+Z78</f>
        <v>0</v>
      </c>
      <c r="AA67" s="26">
        <f t="shared" si="65"/>
        <v>0</v>
      </c>
      <c r="AB67" s="26">
        <f t="shared" si="65"/>
        <v>0</v>
      </c>
      <c r="AC67" s="26">
        <f t="shared" si="65"/>
        <v>0</v>
      </c>
      <c r="AD67" s="26">
        <f t="shared" si="65"/>
        <v>0</v>
      </c>
      <c r="AE67" s="26">
        <f t="shared" ref="AE67" si="66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7">+D68+E68</f>
        <v>0</v>
      </c>
      <c r="D68" s="3">
        <f t="shared" ref="D68:N68" si="68">+D69+D74</f>
        <v>0</v>
      </c>
      <c r="E68" s="3">
        <f t="shared" si="68"/>
        <v>0</v>
      </c>
      <c r="F68" s="3">
        <f t="shared" si="68"/>
        <v>1.902784255</v>
      </c>
      <c r="G68" s="3">
        <f t="shared" si="68"/>
        <v>0</v>
      </c>
      <c r="H68" s="3">
        <f t="shared" si="68"/>
        <v>0</v>
      </c>
      <c r="I68" s="3">
        <f t="shared" si="68"/>
        <v>0</v>
      </c>
      <c r="J68" s="3">
        <f t="shared" si="68"/>
        <v>0</v>
      </c>
      <c r="K68" s="3">
        <f t="shared" si="68"/>
        <v>0</v>
      </c>
      <c r="L68" s="3">
        <f t="shared" si="68"/>
        <v>0</v>
      </c>
      <c r="M68" s="3">
        <f t="shared" si="68"/>
        <v>0.36</v>
      </c>
      <c r="N68" s="3">
        <f t="shared" si="68"/>
        <v>0</v>
      </c>
      <c r="O68" s="31"/>
      <c r="P68" s="26">
        <f t="shared" ref="P68" si="69">+P69+P74</f>
        <v>47.569606374999999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7"/>
        <v>0</v>
      </c>
      <c r="D69" s="3">
        <f t="shared" ref="D69:N69" si="70">+D70+D71+D72+D73</f>
        <v>0</v>
      </c>
      <c r="E69" s="3">
        <f t="shared" si="70"/>
        <v>0</v>
      </c>
      <c r="F69" s="3">
        <f t="shared" si="70"/>
        <v>1.4561572300000001</v>
      </c>
      <c r="G69" s="3">
        <f t="shared" si="70"/>
        <v>0</v>
      </c>
      <c r="H69" s="3">
        <f t="shared" si="70"/>
        <v>0</v>
      </c>
      <c r="I69" s="3">
        <f t="shared" si="70"/>
        <v>0</v>
      </c>
      <c r="J69" s="3">
        <f t="shared" si="70"/>
        <v>0</v>
      </c>
      <c r="K69" s="3">
        <f t="shared" si="70"/>
        <v>0</v>
      </c>
      <c r="L69" s="3">
        <f t="shared" si="70"/>
        <v>0</v>
      </c>
      <c r="M69" s="3">
        <f t="shared" si="70"/>
        <v>0.16</v>
      </c>
      <c r="N69" s="3">
        <f t="shared" si="70"/>
        <v>0</v>
      </c>
      <c r="O69" s="31"/>
      <c r="P69" s="26">
        <f t="shared" ref="P69" si="71">+P70+P71+P72+P73</f>
        <v>36.403930750000001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7"/>
        <v>0</v>
      </c>
      <c r="D70" s="12">
        <f>'[3]2010'!C69</f>
        <v>0</v>
      </c>
      <c r="E70" s="12">
        <v>0</v>
      </c>
      <c r="F70" s="12">
        <f>'[3]2010'!D69</f>
        <v>1.27857708</v>
      </c>
      <c r="G70" s="69"/>
      <c r="H70" s="69"/>
      <c r="I70" s="69"/>
      <c r="J70" s="69"/>
      <c r="K70" s="69"/>
      <c r="L70" s="69"/>
      <c r="M70" s="12">
        <f>+'[3]2010'!H69</f>
        <v>0.08</v>
      </c>
      <c r="N70" s="69"/>
      <c r="O70" s="31"/>
      <c r="P70" s="26">
        <f>+C70+F70*PCG!$C$4+G70*PCG!$C$5+H70+I70+J70</f>
        <v>31.964427000000001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7"/>
        <v>0</v>
      </c>
      <c r="D71" s="12">
        <f>'[3]2010'!C70</f>
        <v>0</v>
      </c>
      <c r="E71" s="12">
        <v>0</v>
      </c>
      <c r="F71" s="12">
        <f>'[3]2010'!D70</f>
        <v>0.17758015000000002</v>
      </c>
      <c r="G71" s="69"/>
      <c r="H71" s="69"/>
      <c r="I71" s="69"/>
      <c r="J71" s="69"/>
      <c r="K71" s="69"/>
      <c r="L71" s="69"/>
      <c r="M71" s="12">
        <f>+'[3]2010'!H70</f>
        <v>0.08</v>
      </c>
      <c r="N71" s="69"/>
      <c r="O71" s="31"/>
      <c r="P71" s="26">
        <f>+C71+F71*PCG!$C$4+G71*PCG!$C$5+H71+I71+J71</f>
        <v>4.4395037500000001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7"/>
        <v>0</v>
      </c>
      <c r="D72" s="69"/>
      <c r="E72" s="12">
        <v>0</v>
      </c>
      <c r="F72" s="69"/>
      <c r="G72" s="69"/>
      <c r="H72" s="69"/>
      <c r="I72" s="69"/>
      <c r="J72" s="69"/>
      <c r="K72" s="69"/>
      <c r="L72" s="69"/>
      <c r="M72" s="12">
        <f>+'[3]2010'!H71</f>
        <v>0</v>
      </c>
      <c r="N72" s="69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7"/>
        <v>0</v>
      </c>
      <c r="D73" s="12">
        <f>'[3]2010'!C72</f>
        <v>0</v>
      </c>
      <c r="E73" s="12">
        <v>0</v>
      </c>
      <c r="F73" s="12">
        <f>'[3]2010'!D72</f>
        <v>0</v>
      </c>
      <c r="G73" s="69"/>
      <c r="H73" s="69"/>
      <c r="I73" s="69"/>
      <c r="J73" s="69"/>
      <c r="K73" s="69"/>
      <c r="L73" s="69"/>
      <c r="M73" s="12">
        <f>+'[3]2010'!H72</f>
        <v>0</v>
      </c>
      <c r="N73" s="69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7"/>
        <v>0</v>
      </c>
      <c r="D74" s="3">
        <f t="shared" ref="D74:N74" si="72">+D75+D76</f>
        <v>0</v>
      </c>
      <c r="E74" s="3">
        <f t="shared" si="72"/>
        <v>0</v>
      </c>
      <c r="F74" s="3">
        <f t="shared" si="72"/>
        <v>0.44662702500000001</v>
      </c>
      <c r="G74" s="3">
        <f t="shared" si="72"/>
        <v>0</v>
      </c>
      <c r="H74" s="3">
        <f t="shared" si="72"/>
        <v>0</v>
      </c>
      <c r="I74" s="3">
        <f t="shared" si="72"/>
        <v>0</v>
      </c>
      <c r="J74" s="3">
        <f t="shared" si="72"/>
        <v>0</v>
      </c>
      <c r="K74" s="3">
        <f t="shared" si="72"/>
        <v>0</v>
      </c>
      <c r="L74" s="3">
        <f t="shared" si="72"/>
        <v>0</v>
      </c>
      <c r="M74" s="3">
        <f t="shared" si="72"/>
        <v>0.2</v>
      </c>
      <c r="N74" s="3">
        <f t="shared" si="72"/>
        <v>0</v>
      </c>
      <c r="O74" s="31"/>
      <c r="P74" s="26">
        <f t="shared" ref="P74" si="73">+P75+P76</f>
        <v>11.165675625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7"/>
        <v>0</v>
      </c>
      <c r="D75" s="12">
        <f>'[3]2010'!C74</f>
        <v>0</v>
      </c>
      <c r="E75" s="12">
        <v>0</v>
      </c>
      <c r="F75" s="12">
        <f>'[3]2010'!D74</f>
        <v>0.4122711</v>
      </c>
      <c r="G75" s="69"/>
      <c r="H75" s="69"/>
      <c r="I75" s="69"/>
      <c r="J75" s="69"/>
      <c r="K75" s="69"/>
      <c r="L75" s="69"/>
      <c r="M75" s="12">
        <f>+'[3]2010'!H74</f>
        <v>0.1</v>
      </c>
      <c r="N75" s="69"/>
      <c r="O75" s="31"/>
      <c r="P75" s="26">
        <f>+C75+F75*PCG!$C$4+G75*PCG!$C$5+H75+I75+J75</f>
        <v>10.306777500000001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7"/>
        <v>0</v>
      </c>
      <c r="D76" s="12">
        <f>'[3]2010'!C75</f>
        <v>0</v>
      </c>
      <c r="E76" s="12">
        <v>0</v>
      </c>
      <c r="F76" s="12">
        <f>'[3]2010'!D75</f>
        <v>3.4355925000000002E-2</v>
      </c>
      <c r="G76" s="69"/>
      <c r="H76" s="69"/>
      <c r="I76" s="69"/>
      <c r="J76" s="69"/>
      <c r="K76" s="69"/>
      <c r="L76" s="69"/>
      <c r="M76" s="12">
        <f>+'[3]2010'!H75</f>
        <v>0.1</v>
      </c>
      <c r="N76" s="69"/>
      <c r="O76" s="31"/>
      <c r="P76" s="26">
        <f>+C76+F76*PCG!$C$4+G76*PCG!$C$5+H76+I76+J76</f>
        <v>0.85889812500000007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7"/>
        <v>0</v>
      </c>
      <c r="D77" s="73"/>
      <c r="E77" s="74">
        <v>0</v>
      </c>
      <c r="F77" s="73"/>
      <c r="G77" s="73"/>
      <c r="H77" s="69"/>
      <c r="I77" s="69"/>
      <c r="J77" s="69"/>
      <c r="K77" s="12">
        <f>'[3]2010'!F76</f>
        <v>0</v>
      </c>
      <c r="L77" s="12">
        <f>'[3]2010'!G76</f>
        <v>0</v>
      </c>
      <c r="M77" s="12">
        <f>'[3]2010'!H76</f>
        <v>0</v>
      </c>
      <c r="N77" s="12">
        <f>'[3]2010'!I76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73"/>
      <c r="E78" s="74"/>
      <c r="F78" s="73"/>
      <c r="G78" s="73"/>
      <c r="H78" s="69"/>
      <c r="I78" s="69"/>
      <c r="J78" s="69"/>
      <c r="K78" s="12">
        <f>'[3]2010'!F77</f>
        <v>0</v>
      </c>
      <c r="L78" s="12">
        <f>'[3]2010'!G77</f>
        <v>0</v>
      </c>
      <c r="M78" s="12">
        <f>'[3]2010'!H77</f>
        <v>0</v>
      </c>
      <c r="N78" s="12">
        <f>'[3]2010'!I77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1.3186149362483068</v>
      </c>
      <c r="D79" s="3">
        <f t="shared" ref="D79:N79" si="74">+D80+D90</f>
        <v>1.3186149362483068</v>
      </c>
      <c r="E79" s="3">
        <f t="shared" si="74"/>
        <v>0</v>
      </c>
      <c r="F79" s="3">
        <f t="shared" si="74"/>
        <v>46.424871646141554</v>
      </c>
      <c r="G79" s="3">
        <f t="shared" si="74"/>
        <v>0</v>
      </c>
      <c r="H79" s="3">
        <f t="shared" si="74"/>
        <v>0</v>
      </c>
      <c r="I79" s="3">
        <f t="shared" si="74"/>
        <v>0</v>
      </c>
      <c r="J79" s="3">
        <f t="shared" si="74"/>
        <v>0</v>
      </c>
      <c r="K79" s="3">
        <f t="shared" si="74"/>
        <v>2.82</v>
      </c>
      <c r="L79" s="3">
        <f t="shared" si="74"/>
        <v>25.72</v>
      </c>
      <c r="M79" s="3">
        <f t="shared" si="74"/>
        <v>4.3099999999999996</v>
      </c>
      <c r="N79" s="3">
        <f t="shared" si="74"/>
        <v>0</v>
      </c>
      <c r="O79" s="31"/>
      <c r="P79" s="26">
        <f t="shared" ref="P79" si="75">+P80+P90</f>
        <v>1161.9404060897873</v>
      </c>
      <c r="R79" s="13" t="s">
        <v>167</v>
      </c>
      <c r="S79" s="6" t="s">
        <v>168</v>
      </c>
      <c r="T79" s="26">
        <f t="shared" ref="T79:AE79" si="76">+T80+T90</f>
        <v>0</v>
      </c>
      <c r="U79" s="26">
        <f t="shared" si="76"/>
        <v>0</v>
      </c>
      <c r="V79" s="26">
        <f t="shared" si="76"/>
        <v>0</v>
      </c>
      <c r="W79" s="26">
        <f t="shared" si="76"/>
        <v>0</v>
      </c>
      <c r="X79" s="26">
        <f t="shared" si="76"/>
        <v>0</v>
      </c>
      <c r="Y79" s="26">
        <f t="shared" si="76"/>
        <v>0</v>
      </c>
      <c r="Z79" s="26">
        <f t="shared" si="76"/>
        <v>0</v>
      </c>
      <c r="AA79" s="26">
        <f t="shared" ref="AA79:AD79" si="77">+AA80+AA90</f>
        <v>0</v>
      </c>
      <c r="AB79" s="26">
        <f t="shared" si="77"/>
        <v>0</v>
      </c>
      <c r="AC79" s="26">
        <f t="shared" si="77"/>
        <v>0</v>
      </c>
      <c r="AD79" s="26">
        <f t="shared" si="77"/>
        <v>0</v>
      </c>
      <c r="AE79" s="26">
        <f t="shared" si="76"/>
        <v>0</v>
      </c>
    </row>
    <row r="80" spans="1:31" x14ac:dyDescent="0.2">
      <c r="A80" s="13" t="s">
        <v>169</v>
      </c>
      <c r="B80" s="6" t="s">
        <v>170</v>
      </c>
      <c r="C80" s="26">
        <f t="shared" si="67"/>
        <v>0.49847118562326587</v>
      </c>
      <c r="D80" s="3">
        <f t="shared" ref="D80:N80" si="78">+D81+D82+D83</f>
        <v>0.49847118562326587</v>
      </c>
      <c r="E80" s="3">
        <f t="shared" si="78"/>
        <v>0</v>
      </c>
      <c r="F80" s="3">
        <f t="shared" si="78"/>
        <v>7.6644457583359715</v>
      </c>
      <c r="G80" s="3">
        <f t="shared" si="78"/>
        <v>0</v>
      </c>
      <c r="H80" s="3">
        <f t="shared" si="78"/>
        <v>0</v>
      </c>
      <c r="I80" s="3">
        <f t="shared" si="78"/>
        <v>0</v>
      </c>
      <c r="J80" s="3">
        <f t="shared" si="78"/>
        <v>0</v>
      </c>
      <c r="K80" s="3">
        <f t="shared" si="78"/>
        <v>0.87</v>
      </c>
      <c r="L80" s="3">
        <f t="shared" si="78"/>
        <v>2.34</v>
      </c>
      <c r="M80" s="3">
        <f t="shared" si="78"/>
        <v>3.9299999999999997</v>
      </c>
      <c r="N80" s="3">
        <f t="shared" si="78"/>
        <v>0</v>
      </c>
      <c r="O80" s="31"/>
      <c r="P80" s="26">
        <f t="shared" ref="P80" si="79">+P81+P82+P83</f>
        <v>192.10961514402254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7"/>
        <v>5.3017092430807892E-4</v>
      </c>
      <c r="D81" s="12">
        <f>'[3]2010'!C80</f>
        <v>5.3017092430807892E-4</v>
      </c>
      <c r="E81" s="12">
        <v>0</v>
      </c>
      <c r="F81" s="12">
        <f>'[3]2010'!D80</f>
        <v>2.5522181705063336E-3</v>
      </c>
      <c r="G81" s="69"/>
      <c r="H81" s="69"/>
      <c r="I81" s="69"/>
      <c r="J81" s="69"/>
      <c r="K81" s="12">
        <f>'[3]2010'!F80</f>
        <v>0</v>
      </c>
      <c r="L81" s="12">
        <f>'[3]2010'!G80</f>
        <v>0.01</v>
      </c>
      <c r="M81" s="12">
        <f>'[3]2010'!H80</f>
        <v>0</v>
      </c>
      <c r="N81" s="12">
        <f>'[3]2010'!I80</f>
        <v>0</v>
      </c>
      <c r="O81" s="31"/>
      <c r="P81" s="26">
        <f>+C81+F81*PCG!$C$4+G81*PCG!$C$5+H81+I81+J81</f>
        <v>6.4335625186966422E-2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7"/>
        <v>0</v>
      </c>
      <c r="D82" s="73"/>
      <c r="E82" s="74">
        <v>0</v>
      </c>
      <c r="F82" s="73"/>
      <c r="G82" s="73"/>
      <c r="H82" s="69"/>
      <c r="I82" s="69"/>
      <c r="J82" s="69"/>
      <c r="K82" s="12">
        <f>'[3]2010'!F81</f>
        <v>0</v>
      </c>
      <c r="L82" s="12">
        <f>'[3]2010'!G81</f>
        <v>0</v>
      </c>
      <c r="M82" s="12">
        <f>'[3]2010'!H81</f>
        <v>0</v>
      </c>
      <c r="N82" s="12">
        <f>'[3]2010'!I81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7"/>
        <v>0.4979410146989578</v>
      </c>
      <c r="D83" s="3">
        <f t="shared" ref="D83:N83" si="80">+D84+D85+D86+D87+D88+D89</f>
        <v>0.4979410146989578</v>
      </c>
      <c r="E83" s="3">
        <f t="shared" si="80"/>
        <v>0</v>
      </c>
      <c r="F83" s="3">
        <f t="shared" si="80"/>
        <v>7.6618935401654653</v>
      </c>
      <c r="G83" s="3">
        <f t="shared" si="80"/>
        <v>0</v>
      </c>
      <c r="H83" s="3">
        <f t="shared" si="80"/>
        <v>0</v>
      </c>
      <c r="I83" s="3">
        <f t="shared" si="80"/>
        <v>0</v>
      </c>
      <c r="J83" s="3">
        <f t="shared" si="80"/>
        <v>0</v>
      </c>
      <c r="K83" s="3">
        <f t="shared" si="80"/>
        <v>0.87</v>
      </c>
      <c r="L83" s="3">
        <f t="shared" si="80"/>
        <v>2.33</v>
      </c>
      <c r="M83" s="3">
        <f t="shared" si="80"/>
        <v>3.9299999999999997</v>
      </c>
      <c r="N83" s="3">
        <f t="shared" si="80"/>
        <v>0</v>
      </c>
      <c r="O83" s="31"/>
      <c r="P83" s="26">
        <f t="shared" ref="P83" si="81">+P84+P85+P86+P87+P88+P89</f>
        <v>192.04527951883557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7"/>
        <v>0</v>
      </c>
      <c r="D84" s="73"/>
      <c r="E84" s="74">
        <v>0</v>
      </c>
      <c r="F84" s="73"/>
      <c r="G84" s="69"/>
      <c r="H84" s="69"/>
      <c r="I84" s="69"/>
      <c r="J84" s="69"/>
      <c r="K84" s="12">
        <f>'[3]2010'!F83</f>
        <v>0</v>
      </c>
      <c r="L84" s="12">
        <f>'[3]2010'!G83</f>
        <v>0</v>
      </c>
      <c r="M84" s="12">
        <f>'[3]2010'!H83</f>
        <v>0</v>
      </c>
      <c r="N84" s="12">
        <f>'[3]2010'!I83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7"/>
        <v>0.49318225517030601</v>
      </c>
      <c r="D85" s="12">
        <f>'[3]2010'!C84</f>
        <v>0.49318225517030601</v>
      </c>
      <c r="E85" s="12">
        <v>0</v>
      </c>
      <c r="F85" s="12">
        <f>'[3]2010'!D84</f>
        <v>7.3977338275545899</v>
      </c>
      <c r="G85" s="12">
        <f>'[3]2010'!E84</f>
        <v>0</v>
      </c>
      <c r="H85" s="69"/>
      <c r="I85" s="69"/>
      <c r="J85" s="69"/>
      <c r="K85" s="12">
        <f>'[3]2010'!F84</f>
        <v>0</v>
      </c>
      <c r="L85" s="12">
        <f>'[3]2010'!G84</f>
        <v>0</v>
      </c>
      <c r="M85" s="12">
        <f>'[3]2010'!H84</f>
        <v>0.05</v>
      </c>
      <c r="N85" s="12">
        <f>'[3]2010'!I84</f>
        <v>0</v>
      </c>
      <c r="O85" s="31"/>
      <c r="P85" s="26">
        <f>+C85+F85*PCG!$C$4+G85*PCG!$C$5+H85+I85+J85</f>
        <v>185.43652794403505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7"/>
        <v>4.7587595286517929E-3</v>
      </c>
      <c r="D86" s="12">
        <f>'[3]2010'!C85</f>
        <v>4.7587595286517929E-3</v>
      </c>
      <c r="E86" s="12">
        <v>0</v>
      </c>
      <c r="F86" s="12">
        <f>'[3]2010'!D85</f>
        <v>5.2443472356570785E-2</v>
      </c>
      <c r="G86" s="12">
        <f>'[3]2010'!E85</f>
        <v>0</v>
      </c>
      <c r="H86" s="69"/>
      <c r="I86" s="69"/>
      <c r="J86" s="69"/>
      <c r="K86" s="12">
        <f>'[3]2010'!F85</f>
        <v>0</v>
      </c>
      <c r="L86" s="12">
        <f>'[3]2010'!G85</f>
        <v>0</v>
      </c>
      <c r="M86" s="12">
        <f>'[3]2010'!H85</f>
        <v>1.94</v>
      </c>
      <c r="N86" s="12">
        <f>'[3]2010'!I85</f>
        <v>0</v>
      </c>
      <c r="O86" s="31"/>
      <c r="P86" s="26">
        <f>+C86+F86*PCG!$C$4+G86*PCG!$C$5+H86+I86+J86</f>
        <v>1.3158455684429213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7"/>
        <v>0</v>
      </c>
      <c r="D87" s="12">
        <f>'[3]2010'!C86</f>
        <v>0</v>
      </c>
      <c r="E87" s="12">
        <v>0</v>
      </c>
      <c r="F87" s="12">
        <f>'[3]2010'!D86</f>
        <v>0.21171624025430427</v>
      </c>
      <c r="G87" s="69"/>
      <c r="H87" s="69"/>
      <c r="I87" s="69"/>
      <c r="J87" s="69"/>
      <c r="K87" s="12">
        <f>'[3]2010'!F86</f>
        <v>0.87</v>
      </c>
      <c r="L87" s="12">
        <f>'[3]2010'!G86</f>
        <v>2.33</v>
      </c>
      <c r="M87" s="12">
        <f>'[3]2010'!H86</f>
        <v>1.94</v>
      </c>
      <c r="N87" s="12">
        <f>'[3]2010'!I86</f>
        <v>0</v>
      </c>
      <c r="O87" s="31"/>
      <c r="P87" s="26">
        <f>+C87+F87*PCG!$C$4+G87*PCG!$C$5+H87+I87+J87</f>
        <v>5.2929060063576072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7"/>
        <v>0</v>
      </c>
      <c r="D88" s="73"/>
      <c r="E88" s="12">
        <v>0</v>
      </c>
      <c r="F88" s="73"/>
      <c r="G88" s="69"/>
      <c r="H88" s="69"/>
      <c r="I88" s="69"/>
      <c r="J88" s="69"/>
      <c r="K88" s="69"/>
      <c r="L88" s="69"/>
      <c r="M88" s="12">
        <f>+'[3]2010'!H87</f>
        <v>0</v>
      </c>
      <c r="N88" s="69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7"/>
        <v>0</v>
      </c>
      <c r="D89" s="73"/>
      <c r="E89" s="12">
        <v>0</v>
      </c>
      <c r="F89" s="73"/>
      <c r="G89" s="69"/>
      <c r="H89" s="69"/>
      <c r="I89" s="69"/>
      <c r="J89" s="69"/>
      <c r="K89" s="69"/>
      <c r="L89" s="69"/>
      <c r="M89" s="69"/>
      <c r="N89" s="69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7"/>
        <v>0.82014375062504097</v>
      </c>
      <c r="D90" s="3">
        <f t="shared" ref="D90:N90" si="82">+D91+D92+D93</f>
        <v>0.82014375062504097</v>
      </c>
      <c r="E90" s="3">
        <f t="shared" si="82"/>
        <v>0</v>
      </c>
      <c r="F90" s="3">
        <f t="shared" si="82"/>
        <v>38.760425887805582</v>
      </c>
      <c r="G90" s="3">
        <f t="shared" si="82"/>
        <v>0</v>
      </c>
      <c r="H90" s="3">
        <f t="shared" si="82"/>
        <v>0</v>
      </c>
      <c r="I90" s="3">
        <f t="shared" si="82"/>
        <v>0</v>
      </c>
      <c r="J90" s="3">
        <f t="shared" si="82"/>
        <v>0</v>
      </c>
      <c r="K90" s="3">
        <f t="shared" si="82"/>
        <v>1.95</v>
      </c>
      <c r="L90" s="3">
        <f t="shared" si="82"/>
        <v>23.38</v>
      </c>
      <c r="M90" s="3">
        <f t="shared" si="82"/>
        <v>0.38</v>
      </c>
      <c r="N90" s="3">
        <f t="shared" si="82"/>
        <v>0</v>
      </c>
      <c r="O90" s="31"/>
      <c r="P90" s="26">
        <f t="shared" ref="P90" si="83">+P91+P92+P93</f>
        <v>969.83079094576465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7"/>
        <v>1.0130380000000001E-2</v>
      </c>
      <c r="D91" s="12">
        <f>'[3]2010'!C90</f>
        <v>1.0130380000000001E-2</v>
      </c>
      <c r="E91" s="12">
        <v>0</v>
      </c>
      <c r="F91" s="12">
        <f>'[3]2010'!D90</f>
        <v>0.76367479999999999</v>
      </c>
      <c r="G91" s="69"/>
      <c r="H91" s="69"/>
      <c r="I91" s="69"/>
      <c r="J91" s="69"/>
      <c r="K91" s="12">
        <f>'[3]2010'!F90</f>
        <v>1.95</v>
      </c>
      <c r="L91" s="12">
        <f>'[3]2010'!G90</f>
        <v>23.38</v>
      </c>
      <c r="M91" s="12">
        <f>'[3]2010'!H90</f>
        <v>0.19</v>
      </c>
      <c r="N91" s="12">
        <f>'[3]2010'!I90</f>
        <v>0</v>
      </c>
      <c r="O91" s="31"/>
      <c r="P91" s="26">
        <f>+C91+F91*PCG!$C$4+G91*PCG!$C$5+H91+I91+J91</f>
        <v>19.10200038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7"/>
        <v>0</v>
      </c>
      <c r="D92" s="73"/>
      <c r="E92" s="74">
        <v>0</v>
      </c>
      <c r="F92" s="73"/>
      <c r="G92" s="73"/>
      <c r="H92" s="69"/>
      <c r="I92" s="69"/>
      <c r="J92" s="69"/>
      <c r="K92" s="12">
        <f>'[3]2010'!F91</f>
        <v>0</v>
      </c>
      <c r="L92" s="12">
        <f>'[3]2010'!G91</f>
        <v>0</v>
      </c>
      <c r="M92" s="12">
        <f>'[3]2010'!H91</f>
        <v>0</v>
      </c>
      <c r="N92" s="12">
        <f>'[3]2010'!I91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7"/>
        <v>0.81001337062504097</v>
      </c>
      <c r="D93" s="3">
        <f t="shared" ref="D93:N93" si="84">+D94+D95+D96+D97+D98+D99</f>
        <v>0.81001337062504097</v>
      </c>
      <c r="E93" s="3">
        <f t="shared" si="84"/>
        <v>0</v>
      </c>
      <c r="F93" s="3">
        <f t="shared" si="84"/>
        <v>37.996751087805585</v>
      </c>
      <c r="G93" s="3">
        <f t="shared" si="84"/>
        <v>0</v>
      </c>
      <c r="H93" s="3">
        <f t="shared" si="84"/>
        <v>0</v>
      </c>
      <c r="I93" s="3">
        <f t="shared" si="84"/>
        <v>0</v>
      </c>
      <c r="J93" s="3">
        <f t="shared" si="84"/>
        <v>0</v>
      </c>
      <c r="K93" s="3">
        <f t="shared" si="84"/>
        <v>0</v>
      </c>
      <c r="L93" s="3">
        <f t="shared" si="84"/>
        <v>0</v>
      </c>
      <c r="M93" s="3">
        <f t="shared" si="84"/>
        <v>0.19</v>
      </c>
      <c r="N93" s="3">
        <f t="shared" si="84"/>
        <v>0</v>
      </c>
      <c r="O93" s="31"/>
      <c r="P93" s="26">
        <f t="shared" ref="P93" si="85">+P94+P95+P96+P97+P98+P99</f>
        <v>950.7287905657646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7"/>
        <v>0</v>
      </c>
      <c r="D94" s="73"/>
      <c r="E94" s="74">
        <v>0</v>
      </c>
      <c r="F94" s="73"/>
      <c r="G94" s="69"/>
      <c r="H94" s="69"/>
      <c r="I94" s="69"/>
      <c r="J94" s="69"/>
      <c r="K94" s="12">
        <f>'[3]2010'!F93</f>
        <v>0</v>
      </c>
      <c r="L94" s="12">
        <f>'[3]2010'!G93</f>
        <v>0</v>
      </c>
      <c r="M94" s="12">
        <f>'[3]2010'!H93</f>
        <v>0.19</v>
      </c>
      <c r="N94" s="12">
        <f>'[3]2010'!I93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7"/>
        <v>0.18897030749999999</v>
      </c>
      <c r="D95" s="12">
        <f>'[3]2010'!C94</f>
        <v>0.18897030749999999</v>
      </c>
      <c r="E95" s="12">
        <v>0</v>
      </c>
      <c r="F95" s="12">
        <f>'[3]2010'!D94</f>
        <v>23.747918025000001</v>
      </c>
      <c r="G95" s="69"/>
      <c r="H95" s="69"/>
      <c r="I95" s="69"/>
      <c r="J95" s="69"/>
      <c r="K95" s="12">
        <f>'[3]2010'!F94</f>
        <v>0</v>
      </c>
      <c r="L95" s="12">
        <f>'[3]2010'!G94</f>
        <v>0</v>
      </c>
      <c r="M95" s="12">
        <f>'[3]2010'!H94</f>
        <v>0</v>
      </c>
      <c r="N95" s="12">
        <f>'[3]2010'!I94</f>
        <v>0</v>
      </c>
      <c r="O95" s="31"/>
      <c r="P95" s="26">
        <f>+C95+F95*PCG!$C$4+G95*PCG!$C$5+H95+I95+J95</f>
        <v>593.88692093249995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7"/>
        <v>0.10621567694972481</v>
      </c>
      <c r="D96" s="12">
        <f>'[3]2010'!C95</f>
        <v>0.10621567694972481</v>
      </c>
      <c r="E96" s="12">
        <v>0</v>
      </c>
      <c r="F96" s="12">
        <f>'[3]2010'!D95</f>
        <v>1.32769596187156</v>
      </c>
      <c r="G96" s="69"/>
      <c r="H96" s="69"/>
      <c r="I96" s="69"/>
      <c r="J96" s="69"/>
      <c r="K96" s="12">
        <f>'[3]2010'!F95</f>
        <v>0</v>
      </c>
      <c r="L96" s="12">
        <f>'[3]2010'!G95</f>
        <v>0</v>
      </c>
      <c r="M96" s="12">
        <f>'[3]2010'!H95</f>
        <v>0</v>
      </c>
      <c r="N96" s="12">
        <f>'[3]2010'!I95</f>
        <v>0</v>
      </c>
      <c r="O96" s="31"/>
      <c r="P96" s="26">
        <f>+C96+F96*PCG!$C$4+G96*PCG!$C$5+H96+I96+J96</f>
        <v>33.298614723738723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7"/>
        <v>7.6475287403801858E-3</v>
      </c>
      <c r="D97" s="12">
        <f>'[3]2010'!C96</f>
        <v>7.6475287403801858E-3</v>
      </c>
      <c r="E97" s="12">
        <v>0</v>
      </c>
      <c r="F97" s="12">
        <f>'[3]2010'!D96</f>
        <v>3.3617261754587902</v>
      </c>
      <c r="G97" s="69"/>
      <c r="H97" s="69"/>
      <c r="I97" s="69"/>
      <c r="J97" s="69"/>
      <c r="K97" s="12">
        <f>'[3]2010'!F96</f>
        <v>0</v>
      </c>
      <c r="L97" s="12">
        <f>'[3]2010'!G96</f>
        <v>0</v>
      </c>
      <c r="M97" s="12">
        <f>'[3]2010'!H96</f>
        <v>0</v>
      </c>
      <c r="N97" s="12">
        <f>'[3]2010'!I96</f>
        <v>0</v>
      </c>
      <c r="O97" s="31"/>
      <c r="P97" s="26">
        <f>+C97+F97*PCG!$C$4+G97*PCG!$C$5+H97+I97+J97</f>
        <v>84.05080191521013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7"/>
        <v>0.50717985743493599</v>
      </c>
      <c r="D98" s="12">
        <f>'[3]2010'!C97</f>
        <v>0.50717985743493599</v>
      </c>
      <c r="E98" s="12">
        <v>0</v>
      </c>
      <c r="F98" s="12">
        <f>'[3]2010'!D97</f>
        <v>9.5594109254752322</v>
      </c>
      <c r="G98" s="69"/>
      <c r="H98" s="69"/>
      <c r="I98" s="69"/>
      <c r="J98" s="69"/>
      <c r="K98" s="12">
        <f>'[3]2010'!F97</f>
        <v>0</v>
      </c>
      <c r="L98" s="12">
        <f>'[3]2010'!G97</f>
        <v>0</v>
      </c>
      <c r="M98" s="12">
        <f>'[3]2010'!H97</f>
        <v>0</v>
      </c>
      <c r="N98" s="12">
        <f>'[3]2010'!I97</f>
        <v>0</v>
      </c>
      <c r="O98" s="31"/>
      <c r="P98" s="26">
        <f>+C98+F98*PCG!$C$4+G98*PCG!$C$5+H98+I98+J98</f>
        <v>239.49245299431576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7"/>
        <v>0</v>
      </c>
      <c r="D99" s="69"/>
      <c r="E99" s="12">
        <v>0</v>
      </c>
      <c r="F99" s="69"/>
      <c r="G99" s="69"/>
      <c r="H99" s="69"/>
      <c r="I99" s="69"/>
      <c r="J99" s="69"/>
      <c r="K99" s="12">
        <f>'[3]2010'!F98</f>
        <v>0</v>
      </c>
      <c r="L99" s="12">
        <f>'[3]2010'!G98</f>
        <v>0</v>
      </c>
      <c r="M99" s="12">
        <f>'[3]2010'!H98</f>
        <v>0</v>
      </c>
      <c r="N99" s="12">
        <f>'[3]2010'!I98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7"/>
        <v>0</v>
      </c>
      <c r="D100" s="73"/>
      <c r="E100" s="74">
        <v>0</v>
      </c>
      <c r="F100" s="73"/>
      <c r="G100" s="73"/>
      <c r="H100" s="69"/>
      <c r="I100" s="69"/>
      <c r="J100" s="69"/>
      <c r="K100" s="12">
        <f>'[3]2010'!F99</f>
        <v>0</v>
      </c>
      <c r="L100" s="12">
        <f>'[3]2010'!G99</f>
        <v>0</v>
      </c>
      <c r="M100" s="12">
        <f>'[3]2010'!H99</f>
        <v>0</v>
      </c>
      <c r="N100" s="12">
        <f>'[3]2010'!I99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7"/>
        <v>0</v>
      </c>
      <c r="D101" s="3">
        <f t="shared" ref="D101:N101" si="86">+D102+D106+D109</f>
        <v>0</v>
      </c>
      <c r="E101" s="3">
        <f t="shared" si="86"/>
        <v>0</v>
      </c>
      <c r="F101" s="3">
        <f t="shared" si="86"/>
        <v>0</v>
      </c>
      <c r="G101" s="3">
        <f t="shared" si="86"/>
        <v>0</v>
      </c>
      <c r="H101" s="3">
        <f t="shared" si="86"/>
        <v>0</v>
      </c>
      <c r="I101" s="3">
        <f t="shared" si="86"/>
        <v>0</v>
      </c>
      <c r="J101" s="3">
        <f t="shared" si="86"/>
        <v>0</v>
      </c>
      <c r="K101" s="3">
        <f t="shared" si="86"/>
        <v>0</v>
      </c>
      <c r="L101" s="3">
        <f t="shared" si="86"/>
        <v>0</v>
      </c>
      <c r="M101" s="3">
        <f t="shared" si="86"/>
        <v>0</v>
      </c>
      <c r="N101" s="3">
        <f t="shared" si="86"/>
        <v>0</v>
      </c>
      <c r="O101" s="31"/>
      <c r="P101" s="26">
        <f t="shared" ref="P101" si="87">+P102+P106+P109</f>
        <v>0</v>
      </c>
      <c r="R101" s="13" t="s">
        <v>204</v>
      </c>
      <c r="S101" s="6" t="s">
        <v>205</v>
      </c>
      <c r="T101" s="26">
        <f t="shared" ref="T101:AE101" si="88">+T102+T106+T109</f>
        <v>0</v>
      </c>
      <c r="U101" s="26">
        <f t="shared" si="88"/>
        <v>0</v>
      </c>
      <c r="V101" s="26">
        <f t="shared" si="88"/>
        <v>0</v>
      </c>
      <c r="W101" s="26">
        <f t="shared" si="88"/>
        <v>0</v>
      </c>
      <c r="X101" s="26">
        <f t="shared" si="88"/>
        <v>0</v>
      </c>
      <c r="Y101" s="26">
        <f t="shared" si="88"/>
        <v>0</v>
      </c>
      <c r="Z101" s="26">
        <f t="shared" si="88"/>
        <v>0</v>
      </c>
      <c r="AA101" s="26">
        <f t="shared" ref="AA101:AD101" si="89">+AA102+AA106+AA109</f>
        <v>0</v>
      </c>
      <c r="AB101" s="26">
        <f t="shared" si="89"/>
        <v>0</v>
      </c>
      <c r="AC101" s="26">
        <f t="shared" si="89"/>
        <v>0</v>
      </c>
      <c r="AD101" s="26">
        <f t="shared" si="89"/>
        <v>0</v>
      </c>
      <c r="AE101" s="26">
        <f t="shared" si="88"/>
        <v>0</v>
      </c>
    </row>
    <row r="102" spans="1:31" x14ac:dyDescent="0.2">
      <c r="A102" s="13" t="s">
        <v>206</v>
      </c>
      <c r="B102" s="6" t="s">
        <v>207</v>
      </c>
      <c r="C102" s="26">
        <f t="shared" si="67"/>
        <v>0</v>
      </c>
      <c r="D102" s="3">
        <f t="shared" ref="D102:N102" si="90">+D103+D104+D105</f>
        <v>0</v>
      </c>
      <c r="E102" s="3">
        <f t="shared" si="90"/>
        <v>0</v>
      </c>
      <c r="F102" s="3">
        <f t="shared" si="90"/>
        <v>0</v>
      </c>
      <c r="G102" s="3">
        <f t="shared" si="90"/>
        <v>0</v>
      </c>
      <c r="H102" s="3">
        <f t="shared" si="90"/>
        <v>0</v>
      </c>
      <c r="I102" s="3">
        <f t="shared" si="90"/>
        <v>0</v>
      </c>
      <c r="J102" s="3">
        <f t="shared" si="90"/>
        <v>0</v>
      </c>
      <c r="K102" s="3">
        <f t="shared" si="90"/>
        <v>0</v>
      </c>
      <c r="L102" s="3">
        <f t="shared" si="90"/>
        <v>0</v>
      </c>
      <c r="M102" s="3">
        <f t="shared" si="90"/>
        <v>0</v>
      </c>
      <c r="N102" s="3">
        <f t="shared" si="90"/>
        <v>0</v>
      </c>
      <c r="O102" s="31"/>
      <c r="P102" s="26">
        <f t="shared" ref="P102" si="91">+P103+P104+P105</f>
        <v>0</v>
      </c>
      <c r="R102" s="13" t="s">
        <v>206</v>
      </c>
      <c r="S102" s="6" t="s">
        <v>207</v>
      </c>
      <c r="T102" s="26">
        <f t="shared" ref="T102:AE102" si="92">+T103+T104+T105</f>
        <v>0</v>
      </c>
      <c r="U102" s="26">
        <f t="shared" si="92"/>
        <v>0</v>
      </c>
      <c r="V102" s="26">
        <f t="shared" si="92"/>
        <v>0</v>
      </c>
      <c r="W102" s="26">
        <f t="shared" si="92"/>
        <v>0</v>
      </c>
      <c r="X102" s="26">
        <f t="shared" si="92"/>
        <v>0</v>
      </c>
      <c r="Y102" s="26">
        <f t="shared" si="92"/>
        <v>0</v>
      </c>
      <c r="Z102" s="26">
        <f t="shared" si="92"/>
        <v>0</v>
      </c>
      <c r="AA102" s="26">
        <f t="shared" ref="AA102:AD102" si="93">+AA103+AA104+AA105</f>
        <v>0</v>
      </c>
      <c r="AB102" s="26">
        <f t="shared" si="93"/>
        <v>0</v>
      </c>
      <c r="AC102" s="26">
        <f t="shared" si="93"/>
        <v>0</v>
      </c>
      <c r="AD102" s="26">
        <f t="shared" si="93"/>
        <v>0</v>
      </c>
      <c r="AE102" s="26">
        <f t="shared" si="92"/>
        <v>0</v>
      </c>
    </row>
    <row r="103" spans="1:31" x14ac:dyDescent="0.2">
      <c r="A103" s="13" t="s">
        <v>208</v>
      </c>
      <c r="B103" s="6" t="s">
        <v>209</v>
      </c>
      <c r="C103" s="26">
        <f t="shared" si="67"/>
        <v>0</v>
      </c>
      <c r="D103" s="12">
        <f>'[3]2010'!C102</f>
        <v>0</v>
      </c>
      <c r="E103" s="12">
        <v>0</v>
      </c>
      <c r="F103" s="69"/>
      <c r="G103" s="69"/>
      <c r="H103" s="69"/>
      <c r="I103" s="69"/>
      <c r="J103" s="69"/>
      <c r="K103" s="12">
        <f>'[3]2010'!F102</f>
        <v>0</v>
      </c>
      <c r="L103" s="12">
        <f>'[3]2010'!G102</f>
        <v>0</v>
      </c>
      <c r="M103" s="12">
        <f>'[3]2010'!H102</f>
        <v>0</v>
      </c>
      <c r="N103" s="12">
        <f>'[3]2010'!I102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7"/>
        <v>0</v>
      </c>
      <c r="D104" s="12">
        <f>'[3]2010'!C103</f>
        <v>0</v>
      </c>
      <c r="E104" s="12">
        <v>0</v>
      </c>
      <c r="F104" s="69"/>
      <c r="G104" s="69"/>
      <c r="H104" s="69"/>
      <c r="I104" s="69"/>
      <c r="J104" s="69"/>
      <c r="K104" s="12">
        <f>'[3]2010'!F103</f>
        <v>0</v>
      </c>
      <c r="L104" s="12">
        <f>'[3]2010'!G103</f>
        <v>0</v>
      </c>
      <c r="M104" s="12">
        <f>'[3]2010'!H103</f>
        <v>0</v>
      </c>
      <c r="N104" s="12">
        <f>'[3]2010'!I103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7"/>
        <v>0</v>
      </c>
      <c r="D105" s="12">
        <f>'[3]2010'!C104</f>
        <v>0</v>
      </c>
      <c r="E105" s="12">
        <v>0</v>
      </c>
      <c r="F105" s="69"/>
      <c r="G105" s="69"/>
      <c r="H105" s="69"/>
      <c r="I105" s="69"/>
      <c r="J105" s="69"/>
      <c r="K105" s="12">
        <f>'[3]2010'!F104</f>
        <v>0</v>
      </c>
      <c r="L105" s="12">
        <f>'[3]2010'!G104</f>
        <v>0</v>
      </c>
      <c r="M105" s="12">
        <f>'[3]2010'!H104</f>
        <v>0</v>
      </c>
      <c r="N105" s="12">
        <f>'[3]2010'!I104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3">
        <f t="shared" ref="D106:N106" si="94">+D107+D108</f>
        <v>0</v>
      </c>
      <c r="E106" s="3">
        <f t="shared" si="94"/>
        <v>0</v>
      </c>
      <c r="F106" s="3">
        <f t="shared" si="94"/>
        <v>0</v>
      </c>
      <c r="G106" s="3">
        <f t="shared" si="94"/>
        <v>0</v>
      </c>
      <c r="H106" s="3">
        <f t="shared" si="94"/>
        <v>0</v>
      </c>
      <c r="I106" s="3">
        <f t="shared" si="94"/>
        <v>0</v>
      </c>
      <c r="J106" s="3">
        <f t="shared" si="94"/>
        <v>0</v>
      </c>
      <c r="K106" s="3">
        <f t="shared" si="94"/>
        <v>0</v>
      </c>
      <c r="L106" s="3">
        <f t="shared" si="94"/>
        <v>0</v>
      </c>
      <c r="M106" s="3">
        <f t="shared" si="94"/>
        <v>0</v>
      </c>
      <c r="N106" s="3">
        <f t="shared" si="94"/>
        <v>0</v>
      </c>
      <c r="O106" s="31"/>
      <c r="P106" s="26">
        <f t="shared" ref="P106" si="95">+P107+P108</f>
        <v>0</v>
      </c>
      <c r="R106" s="13" t="s">
        <v>214</v>
      </c>
      <c r="S106" s="6" t="s">
        <v>215</v>
      </c>
      <c r="T106" s="26">
        <f t="shared" ref="T106:AE106" si="96">+T107+T108</f>
        <v>0</v>
      </c>
      <c r="U106" s="26">
        <f t="shared" si="96"/>
        <v>0</v>
      </c>
      <c r="V106" s="26">
        <f t="shared" si="96"/>
        <v>0</v>
      </c>
      <c r="W106" s="26">
        <f t="shared" si="96"/>
        <v>0</v>
      </c>
      <c r="X106" s="26">
        <f t="shared" si="96"/>
        <v>0</v>
      </c>
      <c r="Y106" s="26">
        <f t="shared" si="96"/>
        <v>0</v>
      </c>
      <c r="Z106" s="26">
        <f t="shared" si="96"/>
        <v>0</v>
      </c>
      <c r="AA106" s="26">
        <f t="shared" ref="AA106:AD106" si="97">+AA107+AA108</f>
        <v>0</v>
      </c>
      <c r="AB106" s="26">
        <f t="shared" si="97"/>
        <v>0</v>
      </c>
      <c r="AC106" s="26">
        <f t="shared" si="97"/>
        <v>0</v>
      </c>
      <c r="AD106" s="26">
        <f t="shared" si="97"/>
        <v>0</v>
      </c>
      <c r="AE106" s="26">
        <f t="shared" si="96"/>
        <v>0</v>
      </c>
    </row>
    <row r="107" spans="1:31" x14ac:dyDescent="0.2">
      <c r="A107" s="13" t="s">
        <v>216</v>
      </c>
      <c r="B107" s="6" t="s">
        <v>217</v>
      </c>
      <c r="C107" s="26">
        <f t="shared" si="67"/>
        <v>0</v>
      </c>
      <c r="D107" s="12">
        <f>'[3]2010'!C106</f>
        <v>0</v>
      </c>
      <c r="E107" s="12">
        <v>0</v>
      </c>
      <c r="F107" s="69"/>
      <c r="G107" s="69"/>
      <c r="H107" s="69"/>
      <c r="I107" s="69"/>
      <c r="J107" s="69"/>
      <c r="K107" s="12">
        <f>'[3]2010'!F106</f>
        <v>0</v>
      </c>
      <c r="L107" s="12">
        <f>'[3]2010'!G106</f>
        <v>0</v>
      </c>
      <c r="M107" s="12">
        <f>'[3]2010'!H106</f>
        <v>0</v>
      </c>
      <c r="N107" s="12">
        <f>'[3]2010'!I106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7"/>
        <v>0</v>
      </c>
      <c r="D108" s="12">
        <f>'[3]2010'!C107</f>
        <v>0</v>
      </c>
      <c r="E108" s="12">
        <v>0</v>
      </c>
      <c r="F108" s="69"/>
      <c r="G108" s="69"/>
      <c r="H108" s="69"/>
      <c r="I108" s="69"/>
      <c r="J108" s="69"/>
      <c r="K108" s="12">
        <f>'[3]2010'!F107</f>
        <v>0</v>
      </c>
      <c r="L108" s="12">
        <f>'[3]2010'!G107</f>
        <v>0</v>
      </c>
      <c r="M108" s="12">
        <f>'[3]2010'!H107</f>
        <v>0</v>
      </c>
      <c r="N108" s="12">
        <f>'[3]2010'!I107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7"/>
        <v>0</v>
      </c>
      <c r="D109" s="12">
        <f>'[3]2010'!C108</f>
        <v>0</v>
      </c>
      <c r="E109" s="12">
        <v>0</v>
      </c>
      <c r="F109" s="69"/>
      <c r="G109" s="69"/>
      <c r="H109" s="69"/>
      <c r="I109" s="69"/>
      <c r="J109" s="69"/>
      <c r="K109" s="12">
        <f>'[3]2010'!F108</f>
        <v>0</v>
      </c>
      <c r="L109" s="12">
        <f>'[3]2010'!G108</f>
        <v>0</v>
      </c>
      <c r="M109" s="12">
        <f>'[3]2010'!H108</f>
        <v>0</v>
      </c>
      <c r="N109" s="12">
        <f>'[3]2010'!I108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3631.881727</v>
      </c>
      <c r="D112" s="26">
        <f>+D113+D114</f>
        <v>3631.881727</v>
      </c>
      <c r="E112" s="26">
        <f t="shared" ref="E112:N112" si="98">+E113+E114</f>
        <v>0</v>
      </c>
      <c r="F112" s="26">
        <f t="shared" si="98"/>
        <v>0.21776382499999999</v>
      </c>
      <c r="G112" s="26">
        <f t="shared" si="98"/>
        <v>9.692402E-2</v>
      </c>
      <c r="H112" s="26">
        <f t="shared" si="98"/>
        <v>0</v>
      </c>
      <c r="I112" s="26">
        <f t="shared" si="98"/>
        <v>0</v>
      </c>
      <c r="J112" s="26">
        <f t="shared" si="98"/>
        <v>0</v>
      </c>
      <c r="K112" s="26">
        <f t="shared" si="98"/>
        <v>6.1065600052693316</v>
      </c>
      <c r="L112" s="26">
        <f t="shared" si="98"/>
        <v>60.659784027137057</v>
      </c>
      <c r="M112" s="26">
        <f t="shared" si="98"/>
        <v>2.2586240021077328</v>
      </c>
      <c r="N112" s="26">
        <f t="shared" si="98"/>
        <v>78.3</v>
      </c>
      <c r="O112" s="31"/>
      <c r="P112" s="26">
        <f>+P113+P114</f>
        <v>3666.2091805849996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9">+D113+E113</f>
        <v>1336.172695</v>
      </c>
      <c r="D113" s="12">
        <f>'[3]2010'!C115</f>
        <v>1336.172695</v>
      </c>
      <c r="E113" s="12">
        <v>0</v>
      </c>
      <c r="F113" s="12">
        <f>'[3]2010'!D115</f>
        <v>9.3438649999999998E-3</v>
      </c>
      <c r="G113" s="12">
        <f>'[3]2010'!E115</f>
        <v>3.7375459999999999E-2</v>
      </c>
      <c r="H113" s="69"/>
      <c r="I113" s="69"/>
      <c r="J113" s="69"/>
      <c r="K113" s="12">
        <f>'[3]2010'!F115</f>
        <v>0.84656000526933217</v>
      </c>
      <c r="L113" s="12">
        <f>'[3]2010'!G115</f>
        <v>4.3597840271370618</v>
      </c>
      <c r="M113" s="12">
        <f>'[3]2010'!H115</f>
        <v>0.33862400210773291</v>
      </c>
      <c r="N113" s="12">
        <f>'[3]2010'!I115</f>
        <v>5.94</v>
      </c>
      <c r="O113" s="31"/>
      <c r="P113" s="26">
        <f>+C113+F113*PCG!$C$4+G113*PCG!$C$5+H113+I113+J113</f>
        <v>1347.5441787049999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9"/>
        <v>2295.7090319999998</v>
      </c>
      <c r="D114" s="12">
        <f>'[3]2010'!C116</f>
        <v>2295.7090319999998</v>
      </c>
      <c r="E114" s="12">
        <v>0</v>
      </c>
      <c r="F114" s="12">
        <f>'[3]2010'!D116</f>
        <v>0.20841995999999999</v>
      </c>
      <c r="G114" s="12">
        <f>'[3]2010'!E116</f>
        <v>5.954856E-2</v>
      </c>
      <c r="H114" s="69"/>
      <c r="I114" s="69"/>
      <c r="J114" s="69"/>
      <c r="K114" s="12">
        <f>'[3]2010'!F116</f>
        <v>5.26</v>
      </c>
      <c r="L114" s="12">
        <f>'[3]2010'!G116</f>
        <v>56.3</v>
      </c>
      <c r="M114" s="12">
        <f>'[3]2010'!H116</f>
        <v>1.92</v>
      </c>
      <c r="N114" s="12">
        <f>'[3]2010'!I116</f>
        <v>72.36</v>
      </c>
      <c r="O114" s="31"/>
      <c r="P114" s="26">
        <f>+C114+F114*PCG!$C$4+G114*PCG!$C$5+H114+I114+J114</f>
        <v>2318.6650018799996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9"/>
        <v>0</v>
      </c>
      <c r="D115" s="69"/>
      <c r="E115" s="12">
        <v>0</v>
      </c>
      <c r="F115" s="69"/>
      <c r="G115" s="69"/>
      <c r="H115" s="69"/>
      <c r="I115" s="69"/>
      <c r="J115" s="69"/>
      <c r="K115" s="69"/>
      <c r="L115" s="69"/>
      <c r="M115" s="69"/>
      <c r="N115" s="69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9"/>
        <v>15830.066559999999</v>
      </c>
      <c r="D116" s="12">
        <f>'[3]2010'!C119</f>
        <v>15830.066559999999</v>
      </c>
      <c r="E116" s="12">
        <v>0</v>
      </c>
      <c r="F116" s="69"/>
      <c r="G116" s="69"/>
      <c r="H116" s="69"/>
      <c r="I116" s="69"/>
      <c r="J116" s="69"/>
      <c r="K116" s="69"/>
      <c r="L116" s="69"/>
      <c r="M116" s="69"/>
      <c r="N116" s="69"/>
      <c r="O116" s="31"/>
      <c r="P116" s="26">
        <f>+C116+F116*PCG!$C$4+G116*PCG!$C$5+H116+I116+J116</f>
        <v>15830.066559999999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100">+D127+E127</f>
        <v>65978.095219936222</v>
      </c>
      <c r="D127" s="26">
        <f>+D128+D134+D138</f>
        <v>65978.095219936222</v>
      </c>
      <c r="E127" s="26">
        <f t="shared" ref="E127:N127" si="101">+E128+E134+E138</f>
        <v>0</v>
      </c>
      <c r="F127" s="26">
        <f t="shared" si="101"/>
        <v>76.511290938177581</v>
      </c>
      <c r="G127" s="26">
        <f t="shared" si="101"/>
        <v>2.4585228139172166</v>
      </c>
      <c r="H127" s="26">
        <f t="shared" si="101"/>
        <v>0</v>
      </c>
      <c r="I127" s="26">
        <f t="shared" si="101"/>
        <v>0</v>
      </c>
      <c r="J127" s="26">
        <f t="shared" si="101"/>
        <v>0</v>
      </c>
      <c r="K127" s="26">
        <f t="shared" si="101"/>
        <v>195.29459327445147</v>
      </c>
      <c r="L127" s="26">
        <f t="shared" si="101"/>
        <v>654.0704278575829</v>
      </c>
      <c r="M127" s="26">
        <f t="shared" si="101"/>
        <v>180.84625759117239</v>
      </c>
      <c r="N127" s="26">
        <f t="shared" si="101"/>
        <v>364.04</v>
      </c>
      <c r="O127" s="31"/>
      <c r="P127" s="26">
        <f t="shared" ref="P127" si="102">+P128+P134+P138</f>
        <v>68623.517291937998</v>
      </c>
      <c r="R127" s="9" t="s">
        <v>22</v>
      </c>
      <c r="S127" s="10" t="s">
        <v>23</v>
      </c>
      <c r="T127" s="26">
        <f t="shared" ref="T127:AE127" si="103">+T128+T134+T138</f>
        <v>0</v>
      </c>
      <c r="U127" s="26">
        <f t="shared" si="103"/>
        <v>0</v>
      </c>
      <c r="V127" s="26">
        <f t="shared" si="103"/>
        <v>0</v>
      </c>
      <c r="W127" s="26">
        <f t="shared" si="103"/>
        <v>0</v>
      </c>
      <c r="X127" s="26">
        <f t="shared" si="103"/>
        <v>0</v>
      </c>
      <c r="Y127" s="26">
        <f t="shared" si="103"/>
        <v>0</v>
      </c>
      <c r="Z127" s="26">
        <f t="shared" si="103"/>
        <v>0</v>
      </c>
      <c r="AA127" s="26">
        <f t="shared" ref="AA127:AD127" si="104">+AA128+AA134+AA138</f>
        <v>0</v>
      </c>
      <c r="AB127" s="26">
        <f t="shared" si="104"/>
        <v>0</v>
      </c>
      <c r="AC127" s="26">
        <f t="shared" si="104"/>
        <v>0</v>
      </c>
      <c r="AD127" s="26">
        <f t="shared" si="104"/>
        <v>0</v>
      </c>
      <c r="AE127" s="26">
        <f t="shared" si="103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65976.776604999977</v>
      </c>
      <c r="D128" s="26">
        <f>+D129+D130+D131+D132+D133</f>
        <v>65976.776604999977</v>
      </c>
      <c r="E128" s="26">
        <f t="shared" ref="E128:N128" si="105">+E129+E130+E131+E132+E133</f>
        <v>0</v>
      </c>
      <c r="F128" s="26">
        <f t="shared" si="105"/>
        <v>28.183635037036026</v>
      </c>
      <c r="G128" s="26">
        <f t="shared" si="105"/>
        <v>2.4585228139172166</v>
      </c>
      <c r="H128" s="26">
        <f t="shared" si="105"/>
        <v>0</v>
      </c>
      <c r="I128" s="26">
        <f t="shared" si="105"/>
        <v>0</v>
      </c>
      <c r="J128" s="26">
        <f t="shared" si="105"/>
        <v>0</v>
      </c>
      <c r="K128" s="26">
        <f t="shared" si="105"/>
        <v>192.47459327445148</v>
      </c>
      <c r="L128" s="26">
        <f t="shared" si="105"/>
        <v>628.35042785758287</v>
      </c>
      <c r="M128" s="26">
        <f t="shared" si="105"/>
        <v>176.1762575911724</v>
      </c>
      <c r="N128" s="26">
        <f t="shared" si="105"/>
        <v>364.04</v>
      </c>
      <c r="O128" s="31"/>
      <c r="P128" s="26">
        <f t="shared" ref="P128" si="106">+P129+P130+P131+P132+P133</f>
        <v>67414.007279473211</v>
      </c>
      <c r="R128" s="11" t="s">
        <v>26</v>
      </c>
      <c r="S128" s="6" t="s">
        <v>27</v>
      </c>
      <c r="T128" s="26">
        <f t="shared" ref="T128:AE128" si="107">+T129+T130+T131+T132+T133</f>
        <v>0</v>
      </c>
      <c r="U128" s="26">
        <f t="shared" si="107"/>
        <v>0</v>
      </c>
      <c r="V128" s="26">
        <f t="shared" si="107"/>
        <v>0</v>
      </c>
      <c r="W128" s="26">
        <f t="shared" si="107"/>
        <v>0</v>
      </c>
      <c r="X128" s="26">
        <f t="shared" si="107"/>
        <v>0</v>
      </c>
      <c r="Y128" s="26">
        <f t="shared" si="107"/>
        <v>0</v>
      </c>
      <c r="Z128" s="26">
        <f t="shared" si="107"/>
        <v>0</v>
      </c>
      <c r="AA128" s="26">
        <f t="shared" ref="AA128:AD128" si="108">+AA129+AA130+AA131+AA132+AA133</f>
        <v>0</v>
      </c>
      <c r="AB128" s="26">
        <f t="shared" si="108"/>
        <v>0</v>
      </c>
      <c r="AC128" s="26">
        <f t="shared" si="108"/>
        <v>0</v>
      </c>
      <c r="AD128" s="26">
        <f t="shared" si="108"/>
        <v>0</v>
      </c>
      <c r="AE128" s="26">
        <f t="shared" si="107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9">+D129+E129</f>
        <v>25711.784495999997</v>
      </c>
      <c r="D129" s="39">
        <f>+D7</f>
        <v>25711.784495999997</v>
      </c>
      <c r="E129" s="39">
        <f t="shared" ref="E129:G129" si="110">+E7</f>
        <v>0</v>
      </c>
      <c r="F129" s="39">
        <f t="shared" si="110"/>
        <v>0.43403430000000004</v>
      </c>
      <c r="G129" s="39">
        <f t="shared" si="110"/>
        <v>0.29251380100000002</v>
      </c>
      <c r="H129" s="27"/>
      <c r="I129" s="27"/>
      <c r="J129" s="27"/>
      <c r="K129" s="39">
        <f t="shared" ref="K129:N129" si="111">+K7</f>
        <v>62.55</v>
      </c>
      <c r="L129" s="39">
        <f t="shared" si="111"/>
        <v>29.040000000000003</v>
      </c>
      <c r="M129" s="39">
        <f t="shared" si="111"/>
        <v>0.48</v>
      </c>
      <c r="N129" s="39">
        <f t="shared" si="111"/>
        <v>104.92</v>
      </c>
      <c r="O129" s="31"/>
      <c r="P129" s="26">
        <f>+C129+F129*PCG!$C$4+G129*PCG!$C$5+H129+I129+J129</f>
        <v>25809.804466197998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9"/>
        <v>13757.999339</v>
      </c>
      <c r="D130" s="39">
        <f>+D16</f>
        <v>13757.999339</v>
      </c>
      <c r="E130" s="39">
        <f t="shared" ref="E130:G130" si="112">+E16</f>
        <v>0</v>
      </c>
      <c r="F130" s="39">
        <f t="shared" si="112"/>
        <v>2.8393151599999999</v>
      </c>
      <c r="G130" s="39">
        <f t="shared" si="112"/>
        <v>0.40163612999999998</v>
      </c>
      <c r="H130" s="27"/>
      <c r="I130" s="27"/>
      <c r="J130" s="27"/>
      <c r="K130" s="39">
        <f t="shared" ref="K130:N130" si="113">+K16</f>
        <v>66.13</v>
      </c>
      <c r="L130" s="39">
        <f t="shared" si="113"/>
        <v>67.53</v>
      </c>
      <c r="M130" s="39">
        <f t="shared" si="113"/>
        <v>27.84</v>
      </c>
      <c r="N130" s="39">
        <f t="shared" si="113"/>
        <v>119.57</v>
      </c>
      <c r="O130" s="31"/>
      <c r="P130" s="26">
        <f>+C130+F130*PCG!$C$4+G130*PCG!$C$5+H130+I130+J130</f>
        <v>13948.669784739999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9"/>
        <v>20394.167086416703</v>
      </c>
      <c r="D131" s="39">
        <f>+D30</f>
        <v>20394.167086416703</v>
      </c>
      <c r="E131" s="39">
        <f t="shared" ref="E131:G131" si="114">+E30</f>
        <v>0</v>
      </c>
      <c r="F131" s="39">
        <f t="shared" si="114"/>
        <v>4.5326456965387445</v>
      </c>
      <c r="G131" s="39">
        <f t="shared" si="114"/>
        <v>1.47682947708738</v>
      </c>
      <c r="H131" s="27"/>
      <c r="I131" s="27"/>
      <c r="J131" s="27"/>
      <c r="K131" s="39">
        <f t="shared" ref="K131:N131" si="115">+K30</f>
        <v>47.62459327445147</v>
      </c>
      <c r="L131" s="39">
        <f t="shared" si="115"/>
        <v>263.22042785758293</v>
      </c>
      <c r="M131" s="39">
        <f t="shared" si="115"/>
        <v>107.6462575911724</v>
      </c>
      <c r="N131" s="39">
        <f t="shared" si="115"/>
        <v>96.24</v>
      </c>
      <c r="O131" s="31"/>
      <c r="P131" s="26">
        <f>+C131+F131*PCG!$C$4+G131*PCG!$C$5+H131+I131+J131</f>
        <v>20947.578413002208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9"/>
        <v>6112.8256835832808</v>
      </c>
      <c r="D132" s="39">
        <f>+D52</f>
        <v>6112.8256835832808</v>
      </c>
      <c r="E132" s="39">
        <f t="shared" ref="E132:G132" si="116">+E52</f>
        <v>0</v>
      </c>
      <c r="F132" s="39">
        <f t="shared" si="116"/>
        <v>20.377639880497281</v>
      </c>
      <c r="G132" s="39">
        <f t="shared" si="116"/>
        <v>0.28754340582983684</v>
      </c>
      <c r="H132" s="27"/>
      <c r="I132" s="27"/>
      <c r="J132" s="27"/>
      <c r="K132" s="39">
        <f t="shared" ref="K132:N132" si="117">+K52</f>
        <v>16.170000000000002</v>
      </c>
      <c r="L132" s="39">
        <f t="shared" si="117"/>
        <v>268.56</v>
      </c>
      <c r="M132" s="39">
        <f t="shared" si="117"/>
        <v>40.21</v>
      </c>
      <c r="N132" s="39">
        <f t="shared" si="117"/>
        <v>43.31</v>
      </c>
      <c r="O132" s="31"/>
      <c r="P132" s="26">
        <f>+C132+F132*PCG!$C$4+G132*PCG!$C$5+H132+I132+J132</f>
        <v>6707.9546155330036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9"/>
        <v>0</v>
      </c>
      <c r="D133" s="39">
        <f>+D59</f>
        <v>0</v>
      </c>
      <c r="E133" s="39">
        <f t="shared" ref="E133:G133" si="118">+E59</f>
        <v>0</v>
      </c>
      <c r="F133" s="39">
        <f t="shared" si="118"/>
        <v>0</v>
      </c>
      <c r="G133" s="39">
        <f t="shared" si="118"/>
        <v>0</v>
      </c>
      <c r="H133" s="27"/>
      <c r="I133" s="27"/>
      <c r="J133" s="27"/>
      <c r="K133" s="39">
        <f t="shared" ref="K133:N133" si="119">+K59</f>
        <v>0</v>
      </c>
      <c r="L133" s="39">
        <f t="shared" si="119"/>
        <v>0</v>
      </c>
      <c r="M133" s="39">
        <f t="shared" si="119"/>
        <v>0</v>
      </c>
      <c r="N133" s="39">
        <f t="shared" si="119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1.3186149362483068</v>
      </c>
      <c r="D134" s="26">
        <f>+D135+D136+D137</f>
        <v>1.3186149362483068</v>
      </c>
      <c r="E134" s="26">
        <f t="shared" ref="E134:N134" si="120">+E135+E136+E137</f>
        <v>0</v>
      </c>
      <c r="F134" s="26">
        <f t="shared" si="120"/>
        <v>48.327655901141554</v>
      </c>
      <c r="G134" s="26">
        <f t="shared" si="120"/>
        <v>0</v>
      </c>
      <c r="H134" s="26">
        <f t="shared" si="120"/>
        <v>0</v>
      </c>
      <c r="I134" s="26">
        <f t="shared" si="120"/>
        <v>0</v>
      </c>
      <c r="J134" s="26">
        <f t="shared" si="120"/>
        <v>0</v>
      </c>
      <c r="K134" s="26">
        <f t="shared" si="120"/>
        <v>2.82</v>
      </c>
      <c r="L134" s="26">
        <f t="shared" si="120"/>
        <v>25.72</v>
      </c>
      <c r="M134" s="26">
        <f t="shared" si="120"/>
        <v>4.67</v>
      </c>
      <c r="N134" s="26">
        <f t="shared" si="120"/>
        <v>0</v>
      </c>
      <c r="O134" s="31"/>
      <c r="P134" s="26">
        <f t="shared" ref="P134" si="121">+P135+P136+P137</f>
        <v>1209.510012464787</v>
      </c>
      <c r="R134" s="13" t="s">
        <v>145</v>
      </c>
      <c r="S134" s="6" t="s">
        <v>146</v>
      </c>
      <c r="T134" s="26">
        <f t="shared" ref="T134:AE134" si="122">+T135+T136+T137</f>
        <v>0</v>
      </c>
      <c r="U134" s="26">
        <f t="shared" si="122"/>
        <v>0</v>
      </c>
      <c r="V134" s="26">
        <f t="shared" si="122"/>
        <v>0</v>
      </c>
      <c r="W134" s="26">
        <f t="shared" si="122"/>
        <v>0</v>
      </c>
      <c r="X134" s="26">
        <f t="shared" si="122"/>
        <v>0</v>
      </c>
      <c r="Y134" s="26">
        <f t="shared" si="122"/>
        <v>0</v>
      </c>
      <c r="Z134" s="26">
        <f t="shared" si="122"/>
        <v>0</v>
      </c>
      <c r="AA134" s="26">
        <f t="shared" ref="AA134:AD134" si="123">+AA135+AA136+AA137</f>
        <v>0</v>
      </c>
      <c r="AB134" s="26">
        <f t="shared" si="123"/>
        <v>0</v>
      </c>
      <c r="AC134" s="26">
        <f t="shared" si="123"/>
        <v>0</v>
      </c>
      <c r="AD134" s="26">
        <f t="shared" si="123"/>
        <v>0</v>
      </c>
      <c r="AE134" s="26">
        <f t="shared" si="122"/>
        <v>0</v>
      </c>
    </row>
    <row r="135" spans="1:31" x14ac:dyDescent="0.2">
      <c r="A135" s="13" t="s">
        <v>147</v>
      </c>
      <c r="B135" s="6" t="s">
        <v>148</v>
      </c>
      <c r="C135" s="26">
        <f t="shared" si="109"/>
        <v>0</v>
      </c>
      <c r="D135" s="39">
        <f>+D67</f>
        <v>0</v>
      </c>
      <c r="E135" s="39">
        <f t="shared" ref="E135:G135" si="124">+E67</f>
        <v>0</v>
      </c>
      <c r="F135" s="39">
        <f t="shared" si="124"/>
        <v>1.902784255</v>
      </c>
      <c r="G135" s="39">
        <f t="shared" si="124"/>
        <v>0</v>
      </c>
      <c r="H135" s="27"/>
      <c r="I135" s="27"/>
      <c r="J135" s="27"/>
      <c r="K135" s="39">
        <f t="shared" ref="K135:N135" si="125">+K67</f>
        <v>0</v>
      </c>
      <c r="L135" s="39">
        <f t="shared" si="125"/>
        <v>0</v>
      </c>
      <c r="M135" s="39">
        <f t="shared" si="125"/>
        <v>0.36</v>
      </c>
      <c r="N135" s="39">
        <f t="shared" si="125"/>
        <v>0</v>
      </c>
      <c r="O135" s="31"/>
      <c r="P135" s="26">
        <f>+C135+F135*PCG!$C$4+G135*PCG!$C$5+H135+I135+J135</f>
        <v>47.569606374999999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9"/>
        <v>1.3186149362483068</v>
      </c>
      <c r="D136" s="39">
        <f>+D79</f>
        <v>1.3186149362483068</v>
      </c>
      <c r="E136" s="39">
        <f t="shared" ref="E136:G136" si="126">+E79</f>
        <v>0</v>
      </c>
      <c r="F136" s="39">
        <f t="shared" si="126"/>
        <v>46.424871646141554</v>
      </c>
      <c r="G136" s="39">
        <f t="shared" si="126"/>
        <v>0</v>
      </c>
      <c r="H136" s="27"/>
      <c r="I136" s="27"/>
      <c r="J136" s="27"/>
      <c r="K136" s="39">
        <f t="shared" ref="K136:N136" si="127">+K79</f>
        <v>2.82</v>
      </c>
      <c r="L136" s="39">
        <f t="shared" si="127"/>
        <v>25.72</v>
      </c>
      <c r="M136" s="39">
        <f t="shared" si="127"/>
        <v>4.3099999999999996</v>
      </c>
      <c r="N136" s="39">
        <f t="shared" si="127"/>
        <v>0</v>
      </c>
      <c r="O136" s="31"/>
      <c r="P136" s="26">
        <f>+C136+F136*PCG!$C$4+G136*PCG!$C$5+H136+I136+J136</f>
        <v>1161.9404060897871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9"/>
        <v>0</v>
      </c>
      <c r="D137" s="39">
        <f>+D100</f>
        <v>0</v>
      </c>
      <c r="E137" s="39">
        <f t="shared" ref="E137:G137" si="128">+E100</f>
        <v>0</v>
      </c>
      <c r="F137" s="39">
        <f t="shared" si="128"/>
        <v>0</v>
      </c>
      <c r="G137" s="39">
        <f t="shared" si="128"/>
        <v>0</v>
      </c>
      <c r="H137" s="27"/>
      <c r="I137" s="27"/>
      <c r="J137" s="27"/>
      <c r="K137" s="39">
        <f t="shared" ref="K137:N137" si="129">+K100</f>
        <v>0</v>
      </c>
      <c r="L137" s="39">
        <f t="shared" si="129"/>
        <v>0</v>
      </c>
      <c r="M137" s="39">
        <f t="shared" si="129"/>
        <v>0</v>
      </c>
      <c r="N137" s="39">
        <f t="shared" si="129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9"/>
        <v>0</v>
      </c>
      <c r="D138" s="26">
        <f>+D139+D140+D141</f>
        <v>0</v>
      </c>
      <c r="E138" s="26">
        <f>+E139+E140+E141</f>
        <v>0</v>
      </c>
      <c r="F138" s="26">
        <f t="shared" ref="F138:N138" si="130">+F139+F140+F141</f>
        <v>0</v>
      </c>
      <c r="G138" s="26">
        <f t="shared" si="130"/>
        <v>0</v>
      </c>
      <c r="H138" s="26">
        <f t="shared" si="130"/>
        <v>0</v>
      </c>
      <c r="I138" s="26">
        <f t="shared" si="130"/>
        <v>0</v>
      </c>
      <c r="J138" s="26">
        <f t="shared" si="130"/>
        <v>0</v>
      </c>
      <c r="K138" s="26">
        <f t="shared" si="130"/>
        <v>0</v>
      </c>
      <c r="L138" s="26">
        <f t="shared" si="130"/>
        <v>0</v>
      </c>
      <c r="M138" s="26">
        <f t="shared" si="130"/>
        <v>0</v>
      </c>
      <c r="N138" s="26">
        <f t="shared" si="130"/>
        <v>0</v>
      </c>
      <c r="O138" s="31"/>
      <c r="P138" s="26">
        <f t="shared" ref="P138" si="131">+P139+P140+P141</f>
        <v>0</v>
      </c>
      <c r="R138" s="13" t="s">
        <v>204</v>
      </c>
      <c r="S138" s="6" t="s">
        <v>205</v>
      </c>
      <c r="T138" s="26">
        <f t="shared" ref="T138:AE138" si="132">+T139+T140+T141</f>
        <v>0</v>
      </c>
      <c r="U138" s="26">
        <f t="shared" si="132"/>
        <v>0</v>
      </c>
      <c r="V138" s="26">
        <f t="shared" si="132"/>
        <v>0</v>
      </c>
      <c r="W138" s="26">
        <f t="shared" si="132"/>
        <v>0</v>
      </c>
      <c r="X138" s="26">
        <f t="shared" si="132"/>
        <v>0</v>
      </c>
      <c r="Y138" s="26">
        <f t="shared" si="132"/>
        <v>0</v>
      </c>
      <c r="Z138" s="26">
        <f t="shared" si="132"/>
        <v>0</v>
      </c>
      <c r="AA138" s="26">
        <f t="shared" ref="AA138:AD138" si="133">+AA139+AA140+AA141</f>
        <v>0</v>
      </c>
      <c r="AB138" s="26">
        <f t="shared" si="133"/>
        <v>0</v>
      </c>
      <c r="AC138" s="26">
        <f t="shared" si="133"/>
        <v>0</v>
      </c>
      <c r="AD138" s="26">
        <f t="shared" si="133"/>
        <v>0</v>
      </c>
      <c r="AE138" s="26">
        <f t="shared" si="132"/>
        <v>0</v>
      </c>
    </row>
    <row r="139" spans="1:31" x14ac:dyDescent="0.2">
      <c r="A139" s="13" t="s">
        <v>206</v>
      </c>
      <c r="B139" s="6" t="s">
        <v>207</v>
      </c>
      <c r="C139" s="26">
        <f t="shared" si="109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4">+K102</f>
        <v>0</v>
      </c>
      <c r="L139" s="39">
        <f t="shared" si="134"/>
        <v>0</v>
      </c>
      <c r="M139" s="39">
        <f t="shared" si="134"/>
        <v>0</v>
      </c>
      <c r="N139" s="39">
        <f t="shared" si="134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9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5">+K106</f>
        <v>0</v>
      </c>
      <c r="L140" s="39">
        <f t="shared" si="135"/>
        <v>0</v>
      </c>
      <c r="M140" s="39">
        <f t="shared" si="135"/>
        <v>0</v>
      </c>
      <c r="N140" s="39">
        <f t="shared" si="135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9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6">+K109</f>
        <v>0</v>
      </c>
      <c r="L141" s="39">
        <f t="shared" si="136"/>
        <v>0</v>
      </c>
      <c r="M141" s="39">
        <f t="shared" si="136"/>
        <v>0</v>
      </c>
      <c r="N141" s="39">
        <f t="shared" si="136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7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3631.881727</v>
      </c>
      <c r="D144" s="26">
        <f>+D145+D146</f>
        <v>3631.881727</v>
      </c>
      <c r="E144" s="26"/>
      <c r="F144" s="26">
        <f t="shared" ref="F144:N144" si="138">+F145+F146</f>
        <v>0.21776382499999999</v>
      </c>
      <c r="G144" s="26">
        <f t="shared" si="138"/>
        <v>9.692402E-2</v>
      </c>
      <c r="H144" s="26">
        <f t="shared" si="138"/>
        <v>0</v>
      </c>
      <c r="I144" s="26">
        <f t="shared" si="138"/>
        <v>0</v>
      </c>
      <c r="J144" s="26">
        <f t="shared" si="138"/>
        <v>0</v>
      </c>
      <c r="K144" s="26">
        <f t="shared" si="138"/>
        <v>6.1065600052693316</v>
      </c>
      <c r="L144" s="26">
        <f t="shared" si="138"/>
        <v>60.659784027137057</v>
      </c>
      <c r="M144" s="26">
        <f t="shared" si="138"/>
        <v>2.2586240021077328</v>
      </c>
      <c r="N144" s="26">
        <f t="shared" si="138"/>
        <v>78.3</v>
      </c>
      <c r="O144" s="31"/>
      <c r="P144" s="26">
        <f t="shared" ref="P144" si="139">+P145+P146</f>
        <v>3666.2091805849996</v>
      </c>
      <c r="R144" s="13" t="s">
        <v>223</v>
      </c>
      <c r="S144" s="6" t="s">
        <v>224</v>
      </c>
      <c r="T144" s="26">
        <f t="shared" ref="T144:AE144" si="140">+T145+T146</f>
        <v>0</v>
      </c>
      <c r="U144" s="26">
        <f t="shared" si="140"/>
        <v>0</v>
      </c>
      <c r="V144" s="26">
        <f t="shared" si="140"/>
        <v>0</v>
      </c>
      <c r="W144" s="26">
        <f t="shared" si="140"/>
        <v>0</v>
      </c>
      <c r="X144" s="26">
        <f t="shared" si="140"/>
        <v>0</v>
      </c>
      <c r="Y144" s="26">
        <f t="shared" si="140"/>
        <v>0</v>
      </c>
      <c r="Z144" s="26">
        <f t="shared" si="140"/>
        <v>0</v>
      </c>
      <c r="AA144" s="26">
        <f t="shared" ref="AA144:AD144" si="141">+AA145+AA146</f>
        <v>0</v>
      </c>
      <c r="AB144" s="26">
        <f t="shared" si="141"/>
        <v>0</v>
      </c>
      <c r="AC144" s="26">
        <f t="shared" si="141"/>
        <v>0</v>
      </c>
      <c r="AD144" s="26">
        <f t="shared" si="141"/>
        <v>0</v>
      </c>
      <c r="AE144" s="26">
        <f t="shared" si="140"/>
        <v>0</v>
      </c>
    </row>
    <row r="145" spans="1:31" x14ac:dyDescent="0.2">
      <c r="A145" s="13" t="s">
        <v>225</v>
      </c>
      <c r="B145" s="6" t="s">
        <v>226</v>
      </c>
      <c r="C145" s="26">
        <f t="shared" si="137"/>
        <v>1336.172695</v>
      </c>
      <c r="D145" s="39">
        <f>+D113</f>
        <v>1336.172695</v>
      </c>
      <c r="E145" s="39">
        <f t="shared" ref="E145:G145" si="142">+E113</f>
        <v>0</v>
      </c>
      <c r="F145" s="39">
        <f t="shared" si="142"/>
        <v>9.3438649999999998E-3</v>
      </c>
      <c r="G145" s="39">
        <f t="shared" si="142"/>
        <v>3.7375459999999999E-2</v>
      </c>
      <c r="H145" s="27"/>
      <c r="I145" s="27"/>
      <c r="J145" s="27"/>
      <c r="K145" s="39">
        <f>+K113</f>
        <v>0.84656000526933217</v>
      </c>
      <c r="L145" s="39">
        <f t="shared" ref="L145:N145" si="143">+L113</f>
        <v>4.3597840271370618</v>
      </c>
      <c r="M145" s="39">
        <f t="shared" si="143"/>
        <v>0.33862400210773291</v>
      </c>
      <c r="N145" s="39">
        <f t="shared" si="143"/>
        <v>5.94</v>
      </c>
      <c r="O145" s="31"/>
      <c r="P145" s="26">
        <f>+C145+F145*PCG!$C$4+G145*PCG!$C$5+H145+I145+J145</f>
        <v>1347.5441787049999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7"/>
        <v>2295.7090319999998</v>
      </c>
      <c r="D146" s="39">
        <f t="shared" ref="D146:G147" si="144">+D114</f>
        <v>2295.7090319999998</v>
      </c>
      <c r="E146" s="39">
        <f t="shared" si="144"/>
        <v>0</v>
      </c>
      <c r="F146" s="39">
        <f t="shared" si="144"/>
        <v>0.20841995999999999</v>
      </c>
      <c r="G146" s="39">
        <f t="shared" si="144"/>
        <v>5.954856E-2</v>
      </c>
      <c r="H146" s="27"/>
      <c r="I146" s="27"/>
      <c r="J146" s="27"/>
      <c r="K146" s="39">
        <f t="shared" ref="K146:N146" si="145">+K114</f>
        <v>5.26</v>
      </c>
      <c r="L146" s="39">
        <f t="shared" si="145"/>
        <v>56.3</v>
      </c>
      <c r="M146" s="39">
        <f t="shared" si="145"/>
        <v>1.92</v>
      </c>
      <c r="N146" s="39">
        <f t="shared" si="145"/>
        <v>72.36</v>
      </c>
      <c r="O146" s="31"/>
      <c r="P146" s="26">
        <f>+C146+F146*PCG!$C$4+G146*PCG!$C$5+H146+I146+J146</f>
        <v>2318.6650018799996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7"/>
        <v>0</v>
      </c>
      <c r="D147" s="26">
        <f t="shared" si="144"/>
        <v>0</v>
      </c>
      <c r="E147" s="26">
        <f t="shared" si="144"/>
        <v>0</v>
      </c>
      <c r="F147" s="26">
        <f t="shared" si="144"/>
        <v>0</v>
      </c>
      <c r="G147" s="26">
        <f t="shared" si="144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7"/>
        <v>15830.066559999999</v>
      </c>
      <c r="D148" s="26">
        <f>+D116</f>
        <v>15830.066559999999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15830.066559999999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6">+D159+E159</f>
        <v>65978.095219936222</v>
      </c>
      <c r="D159" s="26">
        <f>+D160+D161+D162</f>
        <v>65978.095219936222</v>
      </c>
      <c r="E159" s="26">
        <f t="shared" ref="E159:N159" si="147">+E160+E161+E162</f>
        <v>0</v>
      </c>
      <c r="F159" s="26">
        <f t="shared" si="147"/>
        <v>76.511290938177581</v>
      </c>
      <c r="G159" s="26">
        <f t="shared" si="147"/>
        <v>2.4585228139172166</v>
      </c>
      <c r="H159" s="26">
        <f t="shared" si="147"/>
        <v>0</v>
      </c>
      <c r="I159" s="26">
        <f t="shared" si="147"/>
        <v>0</v>
      </c>
      <c r="J159" s="26">
        <f t="shared" si="147"/>
        <v>0</v>
      </c>
      <c r="K159" s="26">
        <f t="shared" si="147"/>
        <v>195.29459327445147</v>
      </c>
      <c r="L159" s="26">
        <f t="shared" si="147"/>
        <v>654.0704278575829</v>
      </c>
      <c r="M159" s="26">
        <f t="shared" si="147"/>
        <v>180.84625759117239</v>
      </c>
      <c r="N159" s="26">
        <f t="shared" si="147"/>
        <v>364.04</v>
      </c>
      <c r="O159" s="31"/>
      <c r="P159" s="26">
        <f t="shared" ref="P159" si="148">+P160+P161+P162</f>
        <v>68623.517291937998</v>
      </c>
      <c r="R159" s="9" t="s">
        <v>22</v>
      </c>
      <c r="S159" s="10" t="s">
        <v>23</v>
      </c>
      <c r="T159" s="26">
        <f t="shared" ref="T159:AE159" si="149">+T160+T161+T162</f>
        <v>0</v>
      </c>
      <c r="U159" s="26">
        <f t="shared" si="149"/>
        <v>0</v>
      </c>
      <c r="V159" s="26">
        <f t="shared" si="149"/>
        <v>0</v>
      </c>
      <c r="W159" s="26">
        <f t="shared" si="149"/>
        <v>0</v>
      </c>
      <c r="X159" s="26">
        <f t="shared" si="149"/>
        <v>0</v>
      </c>
      <c r="Y159" s="26">
        <f t="shared" si="149"/>
        <v>0</v>
      </c>
      <c r="Z159" s="26">
        <f t="shared" si="149"/>
        <v>0</v>
      </c>
      <c r="AA159" s="26">
        <f t="shared" ref="AA159:AD159" si="150">+AA160+AA161+AA162</f>
        <v>0</v>
      </c>
      <c r="AB159" s="26">
        <f t="shared" si="150"/>
        <v>0</v>
      </c>
      <c r="AC159" s="26">
        <f t="shared" si="150"/>
        <v>0</v>
      </c>
      <c r="AD159" s="26">
        <f t="shared" si="150"/>
        <v>0</v>
      </c>
      <c r="AE159" s="26">
        <f t="shared" si="149"/>
        <v>0</v>
      </c>
    </row>
    <row r="160" spans="1:31" x14ac:dyDescent="0.2">
      <c r="A160" s="11" t="s">
        <v>26</v>
      </c>
      <c r="B160" s="6" t="s">
        <v>27</v>
      </c>
      <c r="C160" s="26">
        <f t="shared" si="146"/>
        <v>65976.776604999977</v>
      </c>
      <c r="D160" s="26">
        <f>+D6</f>
        <v>65976.776604999977</v>
      </c>
      <c r="E160" s="26">
        <f t="shared" ref="E160:G160" si="151">+E6</f>
        <v>0</v>
      </c>
      <c r="F160" s="26">
        <f t="shared" si="151"/>
        <v>28.183635037036026</v>
      </c>
      <c r="G160" s="26">
        <f t="shared" si="151"/>
        <v>2.4585228139172166</v>
      </c>
      <c r="H160" s="27"/>
      <c r="I160" s="27"/>
      <c r="J160" s="27"/>
      <c r="K160" s="26">
        <f t="shared" ref="K160:N160" si="152">+K6</f>
        <v>192.47459327445148</v>
      </c>
      <c r="L160" s="26">
        <f t="shared" si="152"/>
        <v>628.35042785758287</v>
      </c>
      <c r="M160" s="26">
        <f t="shared" si="152"/>
        <v>176.1762575911724</v>
      </c>
      <c r="N160" s="26">
        <f t="shared" si="152"/>
        <v>364.04</v>
      </c>
      <c r="O160" s="31"/>
      <c r="P160" s="26">
        <f>+C160+F160*PCG!$C$4+G160*PCG!$C$5+H160+I160+J160</f>
        <v>67414.007279473211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6"/>
        <v>1.3186149362483068</v>
      </c>
      <c r="D161" s="26">
        <f>+D66</f>
        <v>1.3186149362483068</v>
      </c>
      <c r="E161" s="26">
        <f t="shared" ref="E161:G161" si="153">+E66</f>
        <v>0</v>
      </c>
      <c r="F161" s="26">
        <f t="shared" si="153"/>
        <v>48.327655901141554</v>
      </c>
      <c r="G161" s="26">
        <f t="shared" si="153"/>
        <v>0</v>
      </c>
      <c r="H161" s="27"/>
      <c r="I161" s="27"/>
      <c r="J161" s="27"/>
      <c r="K161" s="26">
        <f t="shared" ref="K161:N161" si="154">+K66</f>
        <v>2.82</v>
      </c>
      <c r="L161" s="26">
        <f t="shared" si="154"/>
        <v>25.72</v>
      </c>
      <c r="M161" s="26">
        <f t="shared" si="154"/>
        <v>4.67</v>
      </c>
      <c r="N161" s="26">
        <f t="shared" si="154"/>
        <v>0</v>
      </c>
      <c r="O161" s="31"/>
      <c r="P161" s="26">
        <f>+C161+F161*PCG!$C$4+G161*PCG!$C$5+H161+I161+J161</f>
        <v>1209.510012464787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6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5">+K101</f>
        <v>0</v>
      </c>
      <c r="L162" s="26">
        <f t="shared" si="155"/>
        <v>0</v>
      </c>
      <c r="M162" s="26">
        <f t="shared" si="155"/>
        <v>0</v>
      </c>
      <c r="N162" s="26">
        <f t="shared" si="155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6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3631.881727</v>
      </c>
      <c r="D165" s="26">
        <f>+D166+D167</f>
        <v>3631.881727</v>
      </c>
      <c r="E165" s="26">
        <f t="shared" ref="E165:N165" si="157">+E166+E167</f>
        <v>0</v>
      </c>
      <c r="F165" s="26">
        <f t="shared" si="157"/>
        <v>0.21776382499999999</v>
      </c>
      <c r="G165" s="26">
        <f t="shared" si="157"/>
        <v>9.692402E-2</v>
      </c>
      <c r="H165" s="26">
        <f t="shared" si="157"/>
        <v>0</v>
      </c>
      <c r="I165" s="26">
        <f t="shared" si="157"/>
        <v>0</v>
      </c>
      <c r="J165" s="26">
        <f t="shared" si="157"/>
        <v>0</v>
      </c>
      <c r="K165" s="26">
        <f t="shared" si="157"/>
        <v>0</v>
      </c>
      <c r="L165" s="26">
        <f t="shared" si="157"/>
        <v>0</v>
      </c>
      <c r="M165" s="26">
        <f t="shared" si="157"/>
        <v>0</v>
      </c>
      <c r="N165" s="26">
        <f t="shared" si="157"/>
        <v>0</v>
      </c>
      <c r="O165" s="31"/>
      <c r="P165" s="26">
        <f t="shared" ref="P165" si="158">+P166+P167</f>
        <v>3666.2091805849996</v>
      </c>
      <c r="R165" s="13" t="s">
        <v>223</v>
      </c>
      <c r="S165" s="6" t="s">
        <v>224</v>
      </c>
      <c r="T165" s="26">
        <f t="shared" ref="T165:AE165" si="159">+T166+T167</f>
        <v>0</v>
      </c>
      <c r="U165" s="26">
        <f t="shared" si="159"/>
        <v>0</v>
      </c>
      <c r="V165" s="26">
        <f t="shared" si="159"/>
        <v>0</v>
      </c>
      <c r="W165" s="26">
        <f t="shared" si="159"/>
        <v>0</v>
      </c>
      <c r="X165" s="26">
        <f t="shared" si="159"/>
        <v>0</v>
      </c>
      <c r="Y165" s="26">
        <f t="shared" si="159"/>
        <v>0</v>
      </c>
      <c r="Z165" s="26">
        <f t="shared" si="159"/>
        <v>0</v>
      </c>
      <c r="AA165" s="26">
        <f t="shared" ref="AA165:AD165" si="160">+AA166+AA167</f>
        <v>0</v>
      </c>
      <c r="AB165" s="26">
        <f t="shared" si="160"/>
        <v>0</v>
      </c>
      <c r="AC165" s="26">
        <f t="shared" si="160"/>
        <v>0</v>
      </c>
      <c r="AD165" s="26">
        <f t="shared" si="160"/>
        <v>0</v>
      </c>
      <c r="AE165" s="26">
        <f t="shared" si="159"/>
        <v>0</v>
      </c>
    </row>
    <row r="166" spans="1:31" x14ac:dyDescent="0.2">
      <c r="A166" s="13" t="s">
        <v>225</v>
      </c>
      <c r="B166" s="6" t="s">
        <v>226</v>
      </c>
      <c r="C166" s="26">
        <f t="shared" si="156"/>
        <v>1336.172695</v>
      </c>
      <c r="D166" s="39">
        <f>+D113</f>
        <v>1336.172695</v>
      </c>
      <c r="E166" s="39">
        <f t="shared" ref="E166:G166" si="161">+E113</f>
        <v>0</v>
      </c>
      <c r="F166" s="39">
        <f t="shared" si="161"/>
        <v>9.3438649999999998E-3</v>
      </c>
      <c r="G166" s="39">
        <f t="shared" si="161"/>
        <v>3.7375459999999999E-2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1347.5441787049999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6"/>
        <v>2295.7090319999998</v>
      </c>
      <c r="D167" s="39">
        <f t="shared" ref="D167:G168" si="162">+D114</f>
        <v>2295.7090319999998</v>
      </c>
      <c r="E167" s="39">
        <f t="shared" si="162"/>
        <v>0</v>
      </c>
      <c r="F167" s="39">
        <f t="shared" si="162"/>
        <v>0.20841995999999999</v>
      </c>
      <c r="G167" s="39">
        <f t="shared" si="162"/>
        <v>5.954856E-2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2318.6650018799996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6"/>
        <v>0</v>
      </c>
      <c r="D168" s="26">
        <f t="shared" si="162"/>
        <v>0</v>
      </c>
      <c r="E168" s="26">
        <f t="shared" si="162"/>
        <v>0</v>
      </c>
      <c r="F168" s="26">
        <f t="shared" si="162"/>
        <v>0</v>
      </c>
      <c r="G168" s="26">
        <f t="shared" si="162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6"/>
        <v>15830.066559999999</v>
      </c>
      <c r="D169" s="26">
        <f>+D148</f>
        <v>15830.066559999999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15830.066559999999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25" priority="2" operator="lessThan">
      <formula>0</formula>
    </cfRule>
  </conditionalFormatting>
  <conditionalFormatting sqref="P2">
    <cfRule type="cellIs" dxfId="24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1700-000000000000}"/>
  </dataValidation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169"/>
  <sheetViews>
    <sheetView showGridLines="0" zoomScale="85" zoomScaleNormal="85" workbookViewId="0">
      <selection activeCell="D16" sqref="D16:N16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73651.077905406288</v>
      </c>
      <c r="D4" s="26">
        <f t="shared" ref="D4:N4" si="1">+D6+D66+D101</f>
        <v>73651.077905406288</v>
      </c>
      <c r="E4" s="26">
        <f t="shared" si="1"/>
        <v>0</v>
      </c>
      <c r="F4" s="26">
        <f t="shared" si="1"/>
        <v>73.90224993215233</v>
      </c>
      <c r="G4" s="26">
        <f t="shared" si="1"/>
        <v>2.6498108432221334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223.9834921011963</v>
      </c>
      <c r="L4" s="26">
        <f t="shared" si="1"/>
        <v>656.30343087868948</v>
      </c>
      <c r="M4" s="26">
        <f t="shared" si="1"/>
        <v>197.20485452691878</v>
      </c>
      <c r="N4" s="26">
        <f t="shared" si="1"/>
        <v>357.58000000000004</v>
      </c>
      <c r="O4" s="31"/>
      <c r="P4" s="26">
        <f t="shared" ref="P4" si="2">+P6+P66+P101</f>
        <v>76288.277784990292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76091.863228333328</v>
      </c>
      <c r="D5" s="32">
        <f>'[24]Table 1.5 - Reference Approach'!$S$76</f>
        <v>76091.863228333328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76091.863228333328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73649.744648000036</v>
      </c>
      <c r="D6" s="26">
        <f t="shared" ref="D6:N6" si="5">+D7+D16+D30+D52+D59</f>
        <v>73649.744648000036</v>
      </c>
      <c r="E6" s="26">
        <f t="shared" si="5"/>
        <v>0</v>
      </c>
      <c r="F6" s="26">
        <f t="shared" si="5"/>
        <v>28.940603106412887</v>
      </c>
      <c r="G6" s="26">
        <f t="shared" si="5"/>
        <v>2.6498108432221334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>+K7+K16+K30+K52+K59</f>
        <v>221.50349210119631</v>
      </c>
      <c r="L6" s="26">
        <f t="shared" si="5"/>
        <v>634.90343087868951</v>
      </c>
      <c r="M6" s="26">
        <f t="shared" si="5"/>
        <v>192.39485452691878</v>
      </c>
      <c r="N6" s="26">
        <f t="shared" si="5"/>
        <v>357.58000000000004</v>
      </c>
      <c r="O6" s="31"/>
      <c r="P6" s="26">
        <f t="shared" ref="P6" si="6">+P7+P16+P30+P52+P59</f>
        <v>75162.903356940558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31821.209007000001</v>
      </c>
      <c r="D7" s="26">
        <f t="shared" ref="D7:N7" si="9">+D8+D12+D13</f>
        <v>31821.209007000001</v>
      </c>
      <c r="E7" s="26">
        <f t="shared" si="9"/>
        <v>0</v>
      </c>
      <c r="F7" s="26">
        <f t="shared" si="9"/>
        <v>0.47799144000000005</v>
      </c>
      <c r="G7" s="26">
        <f t="shared" si="9"/>
        <v>0.35841973299999996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80.080000000000013</v>
      </c>
      <c r="L7" s="26">
        <f t="shared" si="9"/>
        <v>37.629999999999995</v>
      </c>
      <c r="M7" s="26">
        <f t="shared" si="9"/>
        <v>0.64</v>
      </c>
      <c r="N7" s="26">
        <f t="shared" si="9"/>
        <v>119.66000000000001</v>
      </c>
      <c r="O7" s="31"/>
      <c r="P7" s="26">
        <f t="shared" ref="P7" si="10">+P8+P12+P13</f>
        <v>31939.967873434001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29642.251063</v>
      </c>
      <c r="D8" s="26">
        <f t="shared" ref="D8:G8" si="11">+D9+D10+D11</f>
        <v>29642.251063</v>
      </c>
      <c r="E8" s="26">
        <f t="shared" si="11"/>
        <v>0</v>
      </c>
      <c r="F8" s="26">
        <f t="shared" si="11"/>
        <v>0.44910420000000001</v>
      </c>
      <c r="G8" s="26">
        <f t="shared" si="11"/>
        <v>0.35510589100000001</v>
      </c>
      <c r="H8" s="26"/>
      <c r="I8" s="26"/>
      <c r="J8" s="26"/>
      <c r="K8" s="26">
        <f t="shared" ref="K8:N8" si="12">+K9+K10+K11</f>
        <v>78.930000000000007</v>
      </c>
      <c r="L8" s="26">
        <f t="shared" si="12"/>
        <v>36.94</v>
      </c>
      <c r="M8" s="26">
        <f t="shared" si="12"/>
        <v>0.59</v>
      </c>
      <c r="N8" s="26">
        <f t="shared" si="12"/>
        <v>111.54</v>
      </c>
      <c r="O8" s="31"/>
      <c r="P8" s="26">
        <f t="shared" ref="P8" si="13">+P9+P10+P11</f>
        <v>29759.300223517999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29642.251063</v>
      </c>
      <c r="D9" s="32">
        <f>'[3]2011'!C8</f>
        <v>29642.251063</v>
      </c>
      <c r="E9" s="32">
        <v>0</v>
      </c>
      <c r="F9" s="32">
        <f>'[3]2011'!D8</f>
        <v>0.44910420000000001</v>
      </c>
      <c r="G9" s="32">
        <f>'[3]2011'!E8</f>
        <v>0.35510589100000001</v>
      </c>
      <c r="H9" s="27"/>
      <c r="I9" s="27"/>
      <c r="J9" s="27"/>
      <c r="K9" s="32">
        <f>'[3]2011'!F8</f>
        <v>78.930000000000007</v>
      </c>
      <c r="L9" s="32">
        <f>'[3]2011'!G8</f>
        <v>36.94</v>
      </c>
      <c r="M9" s="32">
        <f>'[3]2011'!H8</f>
        <v>0.59</v>
      </c>
      <c r="N9" s="32">
        <f>'[3]2011'!I8</f>
        <v>111.54</v>
      </c>
      <c r="O9" s="31"/>
      <c r="P9" s="26">
        <f>+C9+F9*PCG!$C$4+G9*PCG!$C$5+H9+I9+J9</f>
        <v>29759.300223517999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'[3]2011'!F9</f>
        <v>0</v>
      </c>
      <c r="L10" s="32">
        <f>'[3]2011'!G9</f>
        <v>0</v>
      </c>
      <c r="M10" s="32">
        <f>'[3]2011'!H9</f>
        <v>0</v>
      </c>
      <c r="N10" s="32">
        <f>'[3]2011'!I9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'[3]2011'!F10</f>
        <v>0</v>
      </c>
      <c r="L11" s="32">
        <f>'[3]2011'!G10</f>
        <v>0</v>
      </c>
      <c r="M11" s="32">
        <f>'[3]2011'!H10</f>
        <v>0</v>
      </c>
      <c r="N11" s="32">
        <f>'[3]2011'!I10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1198.8523590000002</v>
      </c>
      <c r="D12" s="32">
        <f>'[3]2011'!C11</f>
        <v>1198.8523590000002</v>
      </c>
      <c r="E12" s="32">
        <v>0</v>
      </c>
      <c r="F12" s="32">
        <f>+'[3]2011'!D11</f>
        <v>2.22375E-2</v>
      </c>
      <c r="G12" s="32">
        <f>+'[3]2011'!E11</f>
        <v>2.4375690000000001E-3</v>
      </c>
      <c r="H12" s="27"/>
      <c r="I12" s="27"/>
      <c r="J12" s="27"/>
      <c r="K12" s="32">
        <f>'[3]2011'!F11</f>
        <v>1.1499999999999999</v>
      </c>
      <c r="L12" s="32">
        <f>'[3]2011'!G11</f>
        <v>0.69</v>
      </c>
      <c r="M12" s="32">
        <f>'[3]2011'!H11</f>
        <v>0.05</v>
      </c>
      <c r="N12" s="32">
        <f>'[3]2011'!I11</f>
        <v>6.61</v>
      </c>
      <c r="O12" s="31"/>
      <c r="P12" s="26">
        <f>+C12+F12*PCG!$C$4+G12*PCG!$C$5+H12+I12+J12</f>
        <v>1200.1346920620003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980.10558500000002</v>
      </c>
      <c r="D13" s="26">
        <f t="shared" ref="D13:N13" si="14">+D14+D15</f>
        <v>980.10558500000002</v>
      </c>
      <c r="E13" s="26">
        <f t="shared" si="14"/>
        <v>0</v>
      </c>
      <c r="F13" s="26">
        <f t="shared" si="14"/>
        <v>6.6497399999999995E-3</v>
      </c>
      <c r="G13" s="26">
        <f t="shared" si="14"/>
        <v>8.7627300000000011E-4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1.51</v>
      </c>
      <c r="O13" s="31"/>
      <c r="P13" s="26">
        <f t="shared" ref="P13" si="15">+P14+P15</f>
        <v>980.53295785399996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980.10558500000002</v>
      </c>
      <c r="D14" s="32">
        <f>'[3]2011'!C13</f>
        <v>980.10558500000002</v>
      </c>
      <c r="E14" s="32">
        <v>0</v>
      </c>
      <c r="F14" s="32">
        <f>+'[3]2011'!D13</f>
        <v>6.6497399999999995E-3</v>
      </c>
      <c r="G14" s="32">
        <f>+'[3]2011'!E13</f>
        <v>8.7627300000000011E-4</v>
      </c>
      <c r="H14" s="27"/>
      <c r="I14" s="27"/>
      <c r="J14" s="27"/>
      <c r="K14" s="32">
        <f>+'[3]2011'!F13</f>
        <v>0</v>
      </c>
      <c r="L14" s="32">
        <f>+'[3]2011'!G13</f>
        <v>0</v>
      </c>
      <c r="M14" s="32">
        <f>+'[3]2011'!H13</f>
        <v>0</v>
      </c>
      <c r="N14" s="32">
        <f>+'[3]2011'!I13</f>
        <v>1.51</v>
      </c>
      <c r="O14" s="31"/>
      <c r="P14" s="26">
        <f>+C14+F14*PCG!$C$4+G14*PCG!$C$5+H14+I14+J14</f>
        <v>980.53295785399996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'[3]2011'!C14</f>
        <v>0</v>
      </c>
      <c r="E15" s="32">
        <v>0</v>
      </c>
      <c r="F15" s="32">
        <f>+'[3]2011'!D14</f>
        <v>0</v>
      </c>
      <c r="G15" s="32">
        <f>+'[3]2011'!E14</f>
        <v>0</v>
      </c>
      <c r="H15" s="27"/>
      <c r="I15" s="27"/>
      <c r="J15" s="27"/>
      <c r="K15" s="32">
        <f>+'[3]2011'!F14</f>
        <v>0</v>
      </c>
      <c r="L15" s="32">
        <f>+'[3]2011'!G14</f>
        <v>0</v>
      </c>
      <c r="M15" s="32">
        <f>+'[3]2011'!H14</f>
        <v>0</v>
      </c>
      <c r="N15" s="32">
        <f>+'[3]2011'!I14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13490.108135999999</v>
      </c>
      <c r="D16" s="3">
        <f t="shared" ref="D16:J16" si="16">+D17+D18+D19+D20+D21+D22+D23+D24+D25+D26+D27+D28+D29</f>
        <v>13490.108135999999</v>
      </c>
      <c r="E16" s="3">
        <f t="shared" si="16"/>
        <v>0</v>
      </c>
      <c r="F16" s="3">
        <f t="shared" si="16"/>
        <v>3.3139476700000001</v>
      </c>
      <c r="G16" s="3">
        <f t="shared" si="16"/>
        <v>0.46950435800000001</v>
      </c>
      <c r="H16" s="3">
        <f t="shared" si="16"/>
        <v>0</v>
      </c>
      <c r="I16" s="3">
        <f t="shared" si="16"/>
        <v>0</v>
      </c>
      <c r="J16" s="3">
        <f t="shared" si="16"/>
        <v>0</v>
      </c>
      <c r="K16" s="3">
        <f>SUM(K17:K29)</f>
        <v>70.55</v>
      </c>
      <c r="L16" s="3">
        <f t="shared" ref="L16:N16" si="17">SUM(L17:L29)</f>
        <v>75.509999999999991</v>
      </c>
      <c r="M16" s="3">
        <f t="shared" si="17"/>
        <v>31.950000000000003</v>
      </c>
      <c r="N16" s="3">
        <f t="shared" si="17"/>
        <v>99.05</v>
      </c>
      <c r="O16" s="31"/>
      <c r="P16" s="26">
        <f t="shared" ref="P16" si="18">+P17+P18+P19+P20+P21+P22+P23+P24+P25+P26+P27+P28+P29</f>
        <v>13712.869126434001</v>
      </c>
      <c r="R16" s="11" t="s">
        <v>46</v>
      </c>
      <c r="S16" s="6" t="s">
        <v>47</v>
      </c>
      <c r="T16" s="26">
        <f t="shared" ref="T16:AE16" si="19">+T17+T18+T19+T20+T21+T22+T23+T24+T25+T26+T27+T28+T29</f>
        <v>0</v>
      </c>
      <c r="U16" s="26">
        <f t="shared" si="19"/>
        <v>0</v>
      </c>
      <c r="V16" s="26">
        <f t="shared" si="19"/>
        <v>0</v>
      </c>
      <c r="W16" s="26">
        <f t="shared" si="19"/>
        <v>0</v>
      </c>
      <c r="X16" s="26">
        <f t="shared" si="19"/>
        <v>0</v>
      </c>
      <c r="Y16" s="26">
        <f t="shared" si="19"/>
        <v>0</v>
      </c>
      <c r="Z16" s="26">
        <f t="shared" si="19"/>
        <v>0</v>
      </c>
      <c r="AA16" s="26">
        <f t="shared" ref="AA16:AD16" si="20">+AA17+AA18+AA19+AA20+AA21+AA22+AA23+AA24+AA25+AA26+AA27+AA28+AA29</f>
        <v>0</v>
      </c>
      <c r="AB16" s="26">
        <f t="shared" si="20"/>
        <v>0</v>
      </c>
      <c r="AC16" s="26">
        <f t="shared" si="20"/>
        <v>0</v>
      </c>
      <c r="AD16" s="26">
        <f t="shared" si="20"/>
        <v>0</v>
      </c>
      <c r="AE16" s="26">
        <f t="shared" si="19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591.97422300000005</v>
      </c>
      <c r="D17" s="32">
        <f>'[3]2011'!C16</f>
        <v>591.97422300000005</v>
      </c>
      <c r="E17" s="32">
        <v>0</v>
      </c>
      <c r="F17" s="32">
        <f>+'[3]2011'!D16</f>
        <v>9.8879500000000013E-3</v>
      </c>
      <c r="G17" s="32">
        <f>+'[3]2011'!E16</f>
        <v>1.5764049999999999E-3</v>
      </c>
      <c r="H17" s="27"/>
      <c r="I17" s="27"/>
      <c r="J17" s="27"/>
      <c r="K17" s="32">
        <f>+'[3]2011'!F16</f>
        <v>1.58</v>
      </c>
      <c r="L17" s="32">
        <f>+'[3]2011'!G16</f>
        <v>0.23</v>
      </c>
      <c r="M17" s="32">
        <f>+'[3]2011'!H16</f>
        <v>0.08</v>
      </c>
      <c r="N17" s="32">
        <f>+'[3]2011'!I16</f>
        <v>4.49</v>
      </c>
      <c r="O17" s="31"/>
      <c r="P17" s="26">
        <f>+C17+F17*PCG!$C$4+G17*PCG!$C$5+H17+I17+J17</f>
        <v>592.69119044000013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+'[3]2011'!F17</f>
        <v>0</v>
      </c>
      <c r="L18" s="32">
        <f>+'[3]2011'!G17</f>
        <v>0</v>
      </c>
      <c r="M18" s="32">
        <f>+'[3]2011'!H17</f>
        <v>0</v>
      </c>
      <c r="N18" s="32">
        <f>+'[3]2011'!I17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489.43201299999998</v>
      </c>
      <c r="D19" s="34">
        <f>'[3]2011'!C18</f>
        <v>489.43201299999998</v>
      </c>
      <c r="E19" s="34">
        <v>0</v>
      </c>
      <c r="F19" s="34">
        <f>+'[3]2011'!D18</f>
        <v>8.7967399999999991E-3</v>
      </c>
      <c r="G19" s="34">
        <f>+'[3]2011'!E18</f>
        <v>8.9365699999999996E-4</v>
      </c>
      <c r="H19" s="27"/>
      <c r="I19" s="27"/>
      <c r="J19" s="27"/>
      <c r="K19" s="32">
        <f>+'[3]2011'!F18</f>
        <v>0.59</v>
      </c>
      <c r="L19" s="32">
        <f>+'[3]2011'!G18</f>
        <v>0.22</v>
      </c>
      <c r="M19" s="32">
        <f>+'[3]2011'!H18</f>
        <v>0.17</v>
      </c>
      <c r="N19" s="32">
        <f>+'[3]2011'!I18</f>
        <v>2.2200000000000002</v>
      </c>
      <c r="O19" s="31"/>
      <c r="P19" s="26">
        <f>+C19+F19*PCG!$C$4+G19*PCG!$C$5+H19+I19+J19</f>
        <v>489.91824128600001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628.07269399999996</v>
      </c>
      <c r="D20" s="34">
        <f>'[3]2011'!C19</f>
        <v>628.07269399999996</v>
      </c>
      <c r="E20" s="34">
        <v>0</v>
      </c>
      <c r="F20" s="34">
        <f>+'[3]2011'!D19</f>
        <v>2.2903338799999999</v>
      </c>
      <c r="G20" s="34">
        <f>+'[3]2011'!E19</f>
        <v>0.30635789600000002</v>
      </c>
      <c r="H20" s="27"/>
      <c r="I20" s="27"/>
      <c r="J20" s="27"/>
      <c r="K20" s="32">
        <f>+'[3]2011'!F19</f>
        <v>7.67</v>
      </c>
      <c r="L20" s="32">
        <f>+'[3]2011'!G19</f>
        <v>43.54</v>
      </c>
      <c r="M20" s="32">
        <f>+'[3]2011'!H19</f>
        <v>22.8</v>
      </c>
      <c r="N20" s="32">
        <f>+'[3]2011'!I19</f>
        <v>10.02</v>
      </c>
      <c r="O20" s="31"/>
      <c r="P20" s="26">
        <f>+C20+F20*PCG!$C$4+G20*PCG!$C$5+H20+I20+J20</f>
        <v>776.62569400799998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390.46471099999997</v>
      </c>
      <c r="D21" s="34">
        <f>'[3]2011'!C20</f>
        <v>390.46471099999997</v>
      </c>
      <c r="E21" s="34">
        <v>0</v>
      </c>
      <c r="F21" s="34">
        <f>+'[3]2011'!D20</f>
        <v>4.1552859999999997E-2</v>
      </c>
      <c r="G21" s="34">
        <f>+'[3]2011'!E20</f>
        <v>6.2230959999999983E-3</v>
      </c>
      <c r="H21" s="27"/>
      <c r="I21" s="27"/>
      <c r="J21" s="27"/>
      <c r="K21" s="32">
        <f>+'[3]2011'!F20</f>
        <v>0.73</v>
      </c>
      <c r="L21" s="32">
        <f>+'[3]2011'!G20</f>
        <v>3.8</v>
      </c>
      <c r="M21" s="32">
        <f>+'[3]2011'!H20</f>
        <v>0.37</v>
      </c>
      <c r="N21" s="32">
        <f>+'[3]2011'!I20</f>
        <v>1.19</v>
      </c>
      <c r="O21" s="31"/>
      <c r="P21" s="26">
        <f>+C21+F21*PCG!$C$4+G21*PCG!$C$5+H21+I21+J21</f>
        <v>393.35801510799996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871.23867100000007</v>
      </c>
      <c r="D22" s="34">
        <f>'[3]2011'!C21</f>
        <v>871.23867100000007</v>
      </c>
      <c r="E22" s="34">
        <v>0</v>
      </c>
      <c r="F22" s="34">
        <f>+'[3]2011'!D21</f>
        <v>7.7191290000000023E-2</v>
      </c>
      <c r="G22" s="34">
        <f>+'[3]2011'!E21</f>
        <v>1.1741068E-2</v>
      </c>
      <c r="H22" s="27"/>
      <c r="I22" s="27"/>
      <c r="J22" s="27"/>
      <c r="K22" s="32">
        <f>+'[3]2011'!F21</f>
        <v>1.54</v>
      </c>
      <c r="L22" s="32">
        <f>+'[3]2011'!G21</f>
        <v>6.6</v>
      </c>
      <c r="M22" s="32">
        <f>+'[3]2011'!H21</f>
        <v>0.67</v>
      </c>
      <c r="N22" s="32">
        <f>+'[3]2011'!I21</f>
        <v>4</v>
      </c>
      <c r="O22" s="31"/>
      <c r="P22" s="26">
        <f>+C22+F22*PCG!$C$4+G22*PCG!$C$5+H22+I22+J22</f>
        <v>876.66729151400011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+'[3]2011'!F22</f>
        <v>0</v>
      </c>
      <c r="L23" s="32">
        <f>+'[3]2011'!G22</f>
        <v>0</v>
      </c>
      <c r="M23" s="32">
        <f>+'[3]2011'!H22</f>
        <v>0</v>
      </c>
      <c r="N23" s="32">
        <f>+'[3]2011'!I22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+'[3]2011'!F23</f>
        <v>0</v>
      </c>
      <c r="L24" s="32">
        <f>+'[3]2011'!G23</f>
        <v>0</v>
      </c>
      <c r="M24" s="32">
        <f>+'[3]2011'!H23</f>
        <v>0</v>
      </c>
      <c r="N24" s="32">
        <f>+'[3]2011'!I23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6416.1152190000012</v>
      </c>
      <c r="D25" s="34">
        <f>'[3]2011'!C24</f>
        <v>6416.1152190000012</v>
      </c>
      <c r="E25" s="34">
        <v>0</v>
      </c>
      <c r="F25" s="34">
        <f>+'[3]2011'!D24</f>
        <v>0.26644981000000006</v>
      </c>
      <c r="G25" s="34">
        <f>+'[3]2011'!E24</f>
        <v>5.1525465999999999E-2</v>
      </c>
      <c r="H25" s="27"/>
      <c r="I25" s="27"/>
      <c r="J25" s="27"/>
      <c r="K25" s="32">
        <f>+'[3]2011'!F24</f>
        <v>37.08</v>
      </c>
      <c r="L25" s="32">
        <f>+'[3]2011'!G24</f>
        <v>7.26</v>
      </c>
      <c r="M25" s="32">
        <f>+'[3]2011'!H24</f>
        <v>2.08</v>
      </c>
      <c r="N25" s="32">
        <f>+'[3]2011'!I24</f>
        <v>39.76</v>
      </c>
      <c r="O25" s="31"/>
      <c r="P25" s="26">
        <f>+C25+F25*PCG!$C$4+G25*PCG!$C$5+H25+I25+J25</f>
        <v>6438.1310531180015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+'[3]2011'!F25</f>
        <v>0</v>
      </c>
      <c r="L26" s="32">
        <f>+'[3]2011'!G25</f>
        <v>0</v>
      </c>
      <c r="M26" s="32">
        <f>+'[3]2011'!H25</f>
        <v>0</v>
      </c>
      <c r="N26" s="32">
        <f>+'[3]2011'!I25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+'[3]2011'!F26</f>
        <v>0</v>
      </c>
      <c r="L27" s="32">
        <f>+'[3]2011'!G26</f>
        <v>0</v>
      </c>
      <c r="M27" s="32">
        <f>+'[3]2011'!H26</f>
        <v>0</v>
      </c>
      <c r="N27" s="32">
        <f>+'[3]2011'!I26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+'[3]2011'!F27</f>
        <v>0</v>
      </c>
      <c r="L28" s="32">
        <f>+'[3]2011'!G27</f>
        <v>0</v>
      </c>
      <c r="M28" s="32">
        <f>+'[3]2011'!H27</f>
        <v>0</v>
      </c>
      <c r="N28" s="32">
        <f>+'[3]2011'!I27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4102.8106049999997</v>
      </c>
      <c r="D29" s="32">
        <f>'[3]2011'!C28</f>
        <v>4102.8106049999997</v>
      </c>
      <c r="E29" s="32">
        <v>0</v>
      </c>
      <c r="F29" s="32">
        <f>+'[3]2011'!D28</f>
        <v>0.61973513999999996</v>
      </c>
      <c r="G29" s="32">
        <f>+'[3]2011'!E28</f>
        <v>9.118677E-2</v>
      </c>
      <c r="H29" s="27"/>
      <c r="I29" s="27"/>
      <c r="J29" s="27"/>
      <c r="K29" s="32">
        <f>+'[3]2011'!F28</f>
        <v>21.36</v>
      </c>
      <c r="L29" s="32">
        <f>+'[3]2011'!G28</f>
        <v>13.86</v>
      </c>
      <c r="M29" s="32">
        <f>+'[3]2011'!H28</f>
        <v>5.78</v>
      </c>
      <c r="N29" s="32">
        <f>+'[3]2011'!I28</f>
        <v>37.369999999999997</v>
      </c>
      <c r="O29" s="31"/>
      <c r="P29" s="26">
        <f>+C29+F29*PCG!$C$4+G29*PCG!$C$5+H29+I29+J29</f>
        <v>4145.4776409599999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21290.058978196605</v>
      </c>
      <c r="D30" s="26">
        <f t="shared" ref="D30:N30" si="21">+D31+D34+D45+D46+D49</f>
        <v>21290.058978196605</v>
      </c>
      <c r="E30" s="26">
        <f t="shared" si="21"/>
        <v>0</v>
      </c>
      <c r="F30" s="26">
        <f t="shared" si="21"/>
        <v>4.3304873053016424</v>
      </c>
      <c r="G30" s="26">
        <f t="shared" si="21"/>
        <v>1.5226115897554584</v>
      </c>
      <c r="H30" s="26">
        <f t="shared" si="21"/>
        <v>0</v>
      </c>
      <c r="I30" s="26">
        <f t="shared" si="21"/>
        <v>0</v>
      </c>
      <c r="J30" s="26">
        <f t="shared" si="21"/>
        <v>0</v>
      </c>
      <c r="K30" s="26">
        <f t="shared" si="21"/>
        <v>50.893492101196344</v>
      </c>
      <c r="L30" s="26">
        <f t="shared" si="21"/>
        <v>247.61343087868948</v>
      </c>
      <c r="M30" s="26">
        <f t="shared" si="21"/>
        <v>118.67485452691876</v>
      </c>
      <c r="N30" s="26">
        <f t="shared" si="21"/>
        <v>95.95</v>
      </c>
      <c r="O30" s="31"/>
      <c r="P30" s="26">
        <f t="shared" ref="P30" si="22">+P31+P34+P45+P46+P49</f>
        <v>21852.059414576277</v>
      </c>
      <c r="R30" s="13" t="s">
        <v>74</v>
      </c>
      <c r="S30" s="6" t="s">
        <v>75</v>
      </c>
      <c r="T30" s="26">
        <f t="shared" ref="T30:AE30" si="23">+T31+T34+T45+T46+T49</f>
        <v>0</v>
      </c>
      <c r="U30" s="26">
        <f t="shared" si="23"/>
        <v>0</v>
      </c>
      <c r="V30" s="26">
        <f t="shared" si="23"/>
        <v>0</v>
      </c>
      <c r="W30" s="26">
        <f t="shared" si="23"/>
        <v>0</v>
      </c>
      <c r="X30" s="26">
        <f t="shared" si="23"/>
        <v>0</v>
      </c>
      <c r="Y30" s="26">
        <f t="shared" si="23"/>
        <v>0</v>
      </c>
      <c r="Z30" s="26">
        <f t="shared" si="23"/>
        <v>0</v>
      </c>
      <c r="AA30" s="26">
        <f t="shared" ref="AA30:AD30" si="24">+AA31+AA34+AA45+AA46+AA49</f>
        <v>0</v>
      </c>
      <c r="AB30" s="26">
        <f t="shared" si="24"/>
        <v>0</v>
      </c>
      <c r="AC30" s="26">
        <f t="shared" si="24"/>
        <v>0</v>
      </c>
      <c r="AD30" s="26">
        <f t="shared" si="24"/>
        <v>0</v>
      </c>
      <c r="AE30" s="26">
        <f t="shared" si="23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798.92030299999999</v>
      </c>
      <c r="D31" s="26">
        <f t="shared" ref="D31:N31" si="25">+D33</f>
        <v>798.92030299999999</v>
      </c>
      <c r="E31" s="26">
        <f t="shared" si="25"/>
        <v>0</v>
      </c>
      <c r="F31" s="26">
        <f t="shared" si="25"/>
        <v>5.5886349999999998E-3</v>
      </c>
      <c r="G31" s="26">
        <f t="shared" si="25"/>
        <v>2.2354539999999999E-2</v>
      </c>
      <c r="H31" s="26">
        <f t="shared" si="25"/>
        <v>0</v>
      </c>
      <c r="I31" s="26">
        <f t="shared" si="25"/>
        <v>0</v>
      </c>
      <c r="J31" s="26">
        <f t="shared" si="25"/>
        <v>0</v>
      </c>
      <c r="K31" s="26">
        <f t="shared" si="25"/>
        <v>2.58</v>
      </c>
      <c r="L31" s="26">
        <f t="shared" si="25"/>
        <v>4.43</v>
      </c>
      <c r="M31" s="26">
        <f t="shared" si="25"/>
        <v>0.26</v>
      </c>
      <c r="N31" s="26">
        <f t="shared" si="25"/>
        <v>3.55</v>
      </c>
      <c r="O31" s="31"/>
      <c r="P31" s="26">
        <f t="shared" ref="P31" si="26">+P33</f>
        <v>805.72167179500002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798.92030299999999</v>
      </c>
      <c r="D33" s="32">
        <f>'[3]2011'!C32</f>
        <v>798.92030299999999</v>
      </c>
      <c r="E33" s="32">
        <v>0</v>
      </c>
      <c r="F33" s="32">
        <f>+'[3]2011'!D32</f>
        <v>5.5886349999999998E-3</v>
      </c>
      <c r="G33" s="32">
        <f>+'[3]2011'!E32</f>
        <v>2.2354539999999999E-2</v>
      </c>
      <c r="H33" s="27"/>
      <c r="I33" s="27"/>
      <c r="J33" s="27"/>
      <c r="K33" s="32">
        <f>+'[3]2011'!F32</f>
        <v>2.58</v>
      </c>
      <c r="L33" s="32">
        <f>+'[3]2011'!G32</f>
        <v>4.43</v>
      </c>
      <c r="M33" s="32">
        <f>+'[3]2011'!H32</f>
        <v>0.26</v>
      </c>
      <c r="N33" s="32">
        <f>+'[3]2011'!I32</f>
        <v>3.55</v>
      </c>
      <c r="O33" s="31"/>
      <c r="P33" s="26">
        <f>+C33+F33*PCG!$C$4+G33*PCG!$C$5+H33+I33+J33</f>
        <v>805.72167179500002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19162.521248880661</v>
      </c>
      <c r="D34" s="26">
        <f t="shared" ref="D34:G34" si="27">+D35+D38+D41+D42+D43+D44</f>
        <v>19162.521248880661</v>
      </c>
      <c r="E34" s="26">
        <f t="shared" si="27"/>
        <v>0</v>
      </c>
      <c r="F34" s="26">
        <f t="shared" si="27"/>
        <v>3.4582775796964396</v>
      </c>
      <c r="G34" s="26">
        <f t="shared" si="27"/>
        <v>1.3874433850041725</v>
      </c>
      <c r="H34" s="26"/>
      <c r="I34" s="26"/>
      <c r="J34" s="26"/>
      <c r="K34" s="26">
        <f t="shared" ref="K34:N34" si="28">+K35+K38+K41+K42+K43+K44</f>
        <v>31.153492101196338</v>
      </c>
      <c r="L34" s="26">
        <f t="shared" si="28"/>
        <v>239.30343087868948</v>
      </c>
      <c r="M34" s="26">
        <f t="shared" si="28"/>
        <v>117.05485452691876</v>
      </c>
      <c r="N34" s="26">
        <f t="shared" si="28"/>
        <v>79.59</v>
      </c>
      <c r="O34" s="31"/>
      <c r="P34" s="26">
        <f t="shared" ref="P34" si="29">+P35+P38+P41+P42+P43+P44</f>
        <v>19662.436317104319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5423.4619200249899</v>
      </c>
      <c r="D35" s="26">
        <f t="shared" ref="D35:G35" si="30">+D36+D37</f>
        <v>5423.4619200249899</v>
      </c>
      <c r="E35" s="26">
        <f t="shared" si="30"/>
        <v>0</v>
      </c>
      <c r="F35" s="26">
        <f t="shared" si="30"/>
        <v>1.8699661579108369</v>
      </c>
      <c r="G35" s="26">
        <f t="shared" si="30"/>
        <v>0.56249583834232597</v>
      </c>
      <c r="H35" s="26"/>
      <c r="I35" s="26"/>
      <c r="J35" s="26"/>
      <c r="K35" s="26">
        <f t="shared" ref="K35:N35" si="31">+K36+K37</f>
        <v>26.723492101196339</v>
      </c>
      <c r="L35" s="26">
        <f t="shared" si="31"/>
        <v>221.74343087868948</v>
      </c>
      <c r="M35" s="26">
        <f t="shared" si="31"/>
        <v>39.934854526918755</v>
      </c>
      <c r="N35" s="26">
        <f t="shared" si="31"/>
        <v>49.93</v>
      </c>
      <c r="O35" s="31"/>
      <c r="P35" s="26">
        <f t="shared" ref="P35" si="32">+P36+P37</f>
        <v>5637.8348337987745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4881.7406834839239</v>
      </c>
      <c r="D36" s="32">
        <f>'[3]2011'!C35</f>
        <v>4881.7406834839239</v>
      </c>
      <c r="E36" s="32">
        <v>0</v>
      </c>
      <c r="F36" s="32">
        <f>+'[3]2011'!D35</f>
        <v>1.6317358894237879</v>
      </c>
      <c r="G36" s="32">
        <f>+'[3]2011'!E35</f>
        <v>0.53718055132998266</v>
      </c>
      <c r="H36" s="27"/>
      <c r="I36" s="27"/>
      <c r="J36" s="27"/>
      <c r="K36" s="32">
        <f>+'[3]2011'!F35</f>
        <v>26.723492101196339</v>
      </c>
      <c r="L36" s="32">
        <f>+'[3]2011'!G35</f>
        <v>221.74343087868948</v>
      </c>
      <c r="M36" s="32">
        <f>+'[3]2011'!H35</f>
        <v>39.934854526918755</v>
      </c>
      <c r="N36" s="32">
        <f>+'[3]2011'!I35</f>
        <v>49.93</v>
      </c>
      <c r="O36" s="31"/>
      <c r="P36" s="26">
        <f>+C36+F36*PCG!$C$4+G36*PCG!$C$5+H36+I36+J36</f>
        <v>5082.6138850158541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541.72123654106576</v>
      </c>
      <c r="D37" s="32">
        <f>'[3]2011'!C36</f>
        <v>541.72123654106576</v>
      </c>
      <c r="E37" s="32">
        <v>0</v>
      </c>
      <c r="F37" s="32">
        <f>+'[3]2011'!D36</f>
        <v>0.23823026848704901</v>
      </c>
      <c r="G37" s="32">
        <f>+'[3]2011'!E36</f>
        <v>2.5315287012343275E-2</v>
      </c>
      <c r="H37" s="27"/>
      <c r="I37" s="27"/>
      <c r="J37" s="27"/>
      <c r="K37" s="32">
        <f>+'[3]2011'!F36</f>
        <v>0</v>
      </c>
      <c r="L37" s="32">
        <f>+'[3]2011'!G36</f>
        <v>0</v>
      </c>
      <c r="M37" s="32">
        <f>+'[3]2011'!H36</f>
        <v>0</v>
      </c>
      <c r="N37" s="32">
        <f>+'[3]2011'!I36</f>
        <v>0</v>
      </c>
      <c r="O37" s="31"/>
      <c r="P37" s="26">
        <f>+C37+F37*PCG!$C$4+G37*PCG!$C$5+H37+I37+J37</f>
        <v>555.22094878292035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4099.360612522667</v>
      </c>
      <c r="D38" s="26">
        <f t="shared" ref="D38:G38" si="33">+D39+D40</f>
        <v>4099.360612522667</v>
      </c>
      <c r="E38" s="26">
        <f t="shared" si="33"/>
        <v>0</v>
      </c>
      <c r="F38" s="26">
        <f t="shared" si="33"/>
        <v>0.90224369474447097</v>
      </c>
      <c r="G38" s="26">
        <f t="shared" si="33"/>
        <v>0.31865598876963558</v>
      </c>
      <c r="H38" s="26"/>
      <c r="I38" s="26"/>
      <c r="J38" s="26"/>
      <c r="K38" s="26">
        <f t="shared" ref="K38:N38" si="34">+K39+K40</f>
        <v>0</v>
      </c>
      <c r="L38" s="26">
        <f t="shared" si="34"/>
        <v>0</v>
      </c>
      <c r="M38" s="26">
        <f t="shared" si="34"/>
        <v>0</v>
      </c>
      <c r="N38" s="26">
        <f t="shared" si="34"/>
        <v>0</v>
      </c>
      <c r="O38" s="31"/>
      <c r="P38" s="26">
        <f t="shared" ref="P38" si="35">+P39+P40</f>
        <v>4216.8761895446305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3664.363487940916</v>
      </c>
      <c r="D39" s="32">
        <f>'[3]2011'!C38</f>
        <v>3664.363487940916</v>
      </c>
      <c r="E39" s="32">
        <v>0</v>
      </c>
      <c r="F39" s="32">
        <f>+'[3]2011'!D38</f>
        <v>0.71029663061136739</v>
      </c>
      <c r="G39" s="32">
        <f>+'[3]2011'!E38</f>
        <v>0.29833796067674551</v>
      </c>
      <c r="H39" s="27"/>
      <c r="I39" s="27"/>
      <c r="J39" s="27"/>
      <c r="K39" s="32">
        <f>+'[3]2011'!F38</f>
        <v>0</v>
      </c>
      <c r="L39" s="32">
        <f>+'[3]2011'!G38</f>
        <v>0</v>
      </c>
      <c r="M39" s="32">
        <f>+'[3]2011'!H38</f>
        <v>0</v>
      </c>
      <c r="N39" s="32">
        <f>+'[3]2011'!I38</f>
        <v>0</v>
      </c>
      <c r="O39" s="31"/>
      <c r="P39" s="26">
        <f>+C39+F39*PCG!$C$4+G39*PCG!$C$5+H39+I39+J39</f>
        <v>3771.0256159878704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434.99712458175094</v>
      </c>
      <c r="D40" s="32">
        <f>'[3]2011'!C39</f>
        <v>434.99712458175094</v>
      </c>
      <c r="E40" s="32">
        <v>0</v>
      </c>
      <c r="F40" s="32">
        <f>+'[3]2011'!D39</f>
        <v>0.19194706413310358</v>
      </c>
      <c r="G40" s="32">
        <f>+'[3]2011'!E39</f>
        <v>2.0318028092890083E-2</v>
      </c>
      <c r="H40" s="27"/>
      <c r="I40" s="27"/>
      <c r="J40" s="27"/>
      <c r="K40" s="32">
        <f>+'[3]2011'!F39</f>
        <v>0</v>
      </c>
      <c r="L40" s="32">
        <f>+'[3]2011'!G39</f>
        <v>0</v>
      </c>
      <c r="M40" s="32">
        <f>+'[3]2011'!H39</f>
        <v>0</v>
      </c>
      <c r="N40" s="32">
        <f>+'[3]2011'!I39</f>
        <v>0</v>
      </c>
      <c r="O40" s="31"/>
      <c r="P40" s="26">
        <f>+C40+F40*PCG!$C$4+G40*PCG!$C$5+H40+I40+J40</f>
        <v>445.85057355675974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9583.5386122823693</v>
      </c>
      <c r="D41" s="32">
        <f>'[3]2011'!C40</f>
        <v>9583.5386122823693</v>
      </c>
      <c r="E41" s="32">
        <v>0</v>
      </c>
      <c r="F41" s="32">
        <f>+'[3]2011'!D40</f>
        <v>0.68298842633187173</v>
      </c>
      <c r="G41" s="32">
        <f>+'[3]2011'!E40</f>
        <v>0.50167482342154146</v>
      </c>
      <c r="H41" s="27"/>
      <c r="I41" s="27"/>
      <c r="J41" s="27"/>
      <c r="K41" s="32">
        <f>+'[3]2011'!F40</f>
        <v>4.43</v>
      </c>
      <c r="L41" s="32">
        <f>+'[3]2011'!G40</f>
        <v>17.559999999999999</v>
      </c>
      <c r="M41" s="32">
        <f>+'[3]2011'!H40</f>
        <v>77.12</v>
      </c>
      <c r="N41" s="32">
        <f>+'[3]2011'!I40</f>
        <v>29.66</v>
      </c>
      <c r="O41" s="31"/>
      <c r="P41" s="26">
        <f>+C41+F41*PCG!$C$4+G41*PCG!$C$5+H41+I41+J41</f>
        <v>9750.1124203202853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56.160104050635667</v>
      </c>
      <c r="D42" s="32">
        <f>'[3]2011'!C41</f>
        <v>56.160104050635667</v>
      </c>
      <c r="E42" s="32">
        <v>0</v>
      </c>
      <c r="F42" s="32">
        <f>+'[3]2011'!D41</f>
        <v>3.0793007092602192E-3</v>
      </c>
      <c r="G42" s="32">
        <f>+'[3]2011'!E41</f>
        <v>4.6167344706692414E-3</v>
      </c>
      <c r="H42" s="27"/>
      <c r="I42" s="27"/>
      <c r="J42" s="27"/>
      <c r="K42" s="32">
        <f>+'[3]2011'!F41</f>
        <v>0</v>
      </c>
      <c r="L42" s="32">
        <f>+'[3]2011'!G41</f>
        <v>0</v>
      </c>
      <c r="M42" s="32">
        <f>+'[3]2011'!H41</f>
        <v>0</v>
      </c>
      <c r="N42" s="32">
        <f>+'[3]2011'!I41</f>
        <v>0</v>
      </c>
      <c r="O42" s="31"/>
      <c r="P42" s="26">
        <f>+C42+F42*PCG!$C$4+G42*PCG!$C$5+H42+I42+J42</f>
        <v>57.612873440626608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'[3]2011'!C43</f>
        <v>0</v>
      </c>
      <c r="E44" s="32">
        <v>0</v>
      </c>
      <c r="F44" s="27"/>
      <c r="G44" s="27"/>
      <c r="H44" s="27"/>
      <c r="I44" s="27"/>
      <c r="J44" s="27"/>
      <c r="K44" s="32">
        <f>+'[3]2011'!F43</f>
        <v>0</v>
      </c>
      <c r="L44" s="32">
        <f>+'[3]2011'!G43</f>
        <v>0</v>
      </c>
      <c r="M44" s="32">
        <f>+'[3]2011'!H43</f>
        <v>0</v>
      </c>
      <c r="N44" s="32">
        <f>+'[3]2011'!I43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141.67949400000001</v>
      </c>
      <c r="D45" s="32">
        <f>'[3]2011'!C44</f>
        <v>141.67949400000001</v>
      </c>
      <c r="E45" s="32">
        <v>0</v>
      </c>
      <c r="F45" s="32">
        <f>+'[3]2011'!D44</f>
        <v>7.9347570000000006E-3</v>
      </c>
      <c r="G45" s="32">
        <f>+'[3]2011'!E44</f>
        <v>5.4682632000000002E-2</v>
      </c>
      <c r="H45" s="27"/>
      <c r="I45" s="27"/>
      <c r="J45" s="27"/>
      <c r="K45" s="32">
        <f>+'[3]2011'!F44</f>
        <v>2.31</v>
      </c>
      <c r="L45" s="32">
        <f>+'[3]2011'!G44</f>
        <v>0.47</v>
      </c>
      <c r="M45" s="32">
        <f>+'[3]2011'!H44</f>
        <v>0.21</v>
      </c>
      <c r="N45" s="32">
        <f>+'[3]2011'!I44</f>
        <v>0.55000000000000004</v>
      </c>
      <c r="O45" s="31"/>
      <c r="P45" s="26">
        <f>+C45+F45*PCG!$C$4+G45*PCG!$C$5+H45+I45+J45</f>
        <v>158.17328726100001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615.701548</v>
      </c>
      <c r="D46" s="26">
        <f t="shared" ref="D46:N46" si="36">+D48</f>
        <v>615.701548</v>
      </c>
      <c r="E46" s="26">
        <f t="shared" si="36"/>
        <v>0</v>
      </c>
      <c r="F46" s="26">
        <f t="shared" si="36"/>
        <v>5.6045569999999996E-2</v>
      </c>
      <c r="G46" s="26">
        <f t="shared" si="36"/>
        <v>1.6013020000000003E-2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si="36"/>
        <v>14.85</v>
      </c>
      <c r="L46" s="26">
        <f t="shared" si="36"/>
        <v>3.41</v>
      </c>
      <c r="M46" s="26">
        <f t="shared" si="36"/>
        <v>1.1499999999999999</v>
      </c>
      <c r="N46" s="26">
        <f t="shared" si="36"/>
        <v>12.26</v>
      </c>
      <c r="O46" s="31"/>
      <c r="P46" s="26">
        <f t="shared" ref="P46" si="37">+P48</f>
        <v>621.87456721000001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615.701548</v>
      </c>
      <c r="D48" s="32">
        <f>'[3]2011'!C47</f>
        <v>615.701548</v>
      </c>
      <c r="E48" s="32">
        <v>0</v>
      </c>
      <c r="F48" s="32">
        <f>+'[3]2011'!D47</f>
        <v>5.6045569999999996E-2</v>
      </c>
      <c r="G48" s="32">
        <f>+'[3]2011'!E47</f>
        <v>1.6013020000000003E-2</v>
      </c>
      <c r="H48" s="27"/>
      <c r="I48" s="27"/>
      <c r="J48" s="27"/>
      <c r="K48" s="32">
        <f>+'[3]2011'!F47</f>
        <v>14.85</v>
      </c>
      <c r="L48" s="32">
        <f>+'[3]2011'!G47</f>
        <v>3.41</v>
      </c>
      <c r="M48" s="32">
        <f>+'[3]2011'!H47</f>
        <v>1.1499999999999999</v>
      </c>
      <c r="N48" s="32">
        <f>+'[3]2011'!I47</f>
        <v>12.26</v>
      </c>
      <c r="O48" s="31"/>
      <c r="P48" s="26">
        <f>+C48+F48*PCG!$C$4+G48*PCG!$C$5+H48+I48+J48</f>
        <v>621.87456721000001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571.2363843159419</v>
      </c>
      <c r="D49" s="26">
        <f t="shared" ref="D49:N49" si="38">+D50+D51</f>
        <v>571.2363843159419</v>
      </c>
      <c r="E49" s="26">
        <f t="shared" si="38"/>
        <v>0</v>
      </c>
      <c r="F49" s="26">
        <f t="shared" si="38"/>
        <v>0.8026407636052022</v>
      </c>
      <c r="G49" s="26">
        <f t="shared" si="38"/>
        <v>4.2118012751285842E-2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31"/>
      <c r="P49" s="26">
        <f t="shared" ref="P49" si="39">+P50+P51</f>
        <v>603.85357120595518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+'[3]2011'!F49</f>
        <v>0</v>
      </c>
      <c r="L50" s="32">
        <f>+'[3]2011'!G49</f>
        <v>0</v>
      </c>
      <c r="M50" s="32">
        <f>+'[3]2011'!H49</f>
        <v>0</v>
      </c>
      <c r="N50" s="32">
        <f>+'[3]2011'!I49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571.2363843159419</v>
      </c>
      <c r="D51" s="32">
        <f>'[3]2011'!C50</f>
        <v>571.2363843159419</v>
      </c>
      <c r="E51" s="32">
        <v>0</v>
      </c>
      <c r="F51" s="32">
        <f>+'[3]2011'!D50</f>
        <v>0.8026407636052022</v>
      </c>
      <c r="G51" s="32">
        <f>+'[3]2011'!E50</f>
        <v>4.2118012751285842E-2</v>
      </c>
      <c r="H51" s="27"/>
      <c r="I51" s="27"/>
      <c r="J51" s="27"/>
      <c r="K51" s="32">
        <f>+'[3]2011'!F50</f>
        <v>0</v>
      </c>
      <c r="L51" s="32">
        <f>+'[3]2011'!G50</f>
        <v>0</v>
      </c>
      <c r="M51" s="32">
        <f>+'[3]2011'!H50</f>
        <v>0</v>
      </c>
      <c r="N51" s="32">
        <f>+'[3]2011'!I50</f>
        <v>0</v>
      </c>
      <c r="O51" s="31"/>
      <c r="P51" s="26">
        <f>+C51+F51*PCG!$C$4+G51*PCG!$C$5+H51+I51+J51</f>
        <v>603.85357120595518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7048.3685268034305</v>
      </c>
      <c r="D52" s="26">
        <f t="shared" ref="D52:N52" si="40">+D53+D54+D55</f>
        <v>7048.3685268034305</v>
      </c>
      <c r="E52" s="26">
        <f t="shared" si="40"/>
        <v>0</v>
      </c>
      <c r="F52" s="26">
        <f t="shared" si="40"/>
        <v>20.818176691111244</v>
      </c>
      <c r="G52" s="26">
        <f t="shared" si="40"/>
        <v>0.29927516246667474</v>
      </c>
      <c r="H52" s="26">
        <f t="shared" si="40"/>
        <v>0</v>
      </c>
      <c r="I52" s="26">
        <f t="shared" si="40"/>
        <v>0</v>
      </c>
      <c r="J52" s="26">
        <f t="shared" si="40"/>
        <v>0</v>
      </c>
      <c r="K52" s="26">
        <f t="shared" si="40"/>
        <v>19.98</v>
      </c>
      <c r="L52" s="26">
        <f t="shared" si="40"/>
        <v>274.14999999999998</v>
      </c>
      <c r="M52" s="26">
        <f t="shared" si="40"/>
        <v>41.129999999999995</v>
      </c>
      <c r="N52" s="26">
        <f t="shared" si="40"/>
        <v>42.92</v>
      </c>
      <c r="O52" s="31"/>
      <c r="P52" s="26">
        <f t="shared" ref="P52" si="41">+P53+P54+P55</f>
        <v>7658.0069424962803</v>
      </c>
      <c r="R52" s="13" t="s">
        <v>118</v>
      </c>
      <c r="S52" s="6" t="s">
        <v>119</v>
      </c>
      <c r="T52" s="26">
        <f t="shared" ref="T52:AE52" si="42">+T53+T54+T55</f>
        <v>0</v>
      </c>
      <c r="U52" s="26">
        <f t="shared" si="42"/>
        <v>0</v>
      </c>
      <c r="V52" s="26">
        <f t="shared" si="42"/>
        <v>0</v>
      </c>
      <c r="W52" s="26">
        <f t="shared" si="42"/>
        <v>0</v>
      </c>
      <c r="X52" s="26">
        <f t="shared" si="42"/>
        <v>0</v>
      </c>
      <c r="Y52" s="26">
        <f t="shared" si="42"/>
        <v>0</v>
      </c>
      <c r="Z52" s="26">
        <f t="shared" si="42"/>
        <v>0</v>
      </c>
      <c r="AA52" s="26">
        <f t="shared" ref="AA52:AD52" si="43">+AA53+AA54+AA55</f>
        <v>0</v>
      </c>
      <c r="AB52" s="26">
        <f t="shared" si="43"/>
        <v>0</v>
      </c>
      <c r="AC52" s="26">
        <f t="shared" si="43"/>
        <v>0</v>
      </c>
      <c r="AD52" s="26">
        <f t="shared" si="43"/>
        <v>0</v>
      </c>
      <c r="AE52" s="26">
        <f t="shared" si="42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2276.16374</v>
      </c>
      <c r="D53" s="32">
        <f>'[3]2011'!C52</f>
        <v>2276.16374</v>
      </c>
      <c r="E53" s="32">
        <v>0</v>
      </c>
      <c r="F53" s="32">
        <f>+'[3]2011'!D52</f>
        <v>0.28388615</v>
      </c>
      <c r="G53" s="32">
        <f>+'[3]2011'!E52</f>
        <v>1.4243899000000001E-2</v>
      </c>
      <c r="H53" s="27"/>
      <c r="I53" s="27"/>
      <c r="J53" s="27"/>
      <c r="K53" s="32">
        <f>+'[3]2011'!F52</f>
        <v>8.84</v>
      </c>
      <c r="L53" s="32">
        <f>+'[3]2011'!G52</f>
        <v>2.74</v>
      </c>
      <c r="M53" s="32">
        <f>+'[3]2011'!H52</f>
        <v>0.68</v>
      </c>
      <c r="N53" s="32">
        <f>+'[3]2011'!I52</f>
        <v>12.54</v>
      </c>
      <c r="O53" s="31"/>
      <c r="P53" s="26">
        <f>+C53+F53*PCG!$C$4+G53*PCG!$C$5+H53+I53+J53</f>
        <v>2287.5055756520001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3531.578841</v>
      </c>
      <c r="D54" s="32">
        <f>'[3]2011'!C53</f>
        <v>3531.578841</v>
      </c>
      <c r="E54" s="32">
        <v>0</v>
      </c>
      <c r="F54" s="32">
        <f>+'[3]2011'!D53</f>
        <v>20.341681649999998</v>
      </c>
      <c r="G54" s="32">
        <f>+'[3]2011'!E53</f>
        <v>0.27519672500000003</v>
      </c>
      <c r="H54" s="27"/>
      <c r="I54" s="27"/>
      <c r="J54" s="27"/>
      <c r="K54" s="32">
        <f>+'[3]2011'!F53</f>
        <v>6.26</v>
      </c>
      <c r="L54" s="32">
        <f>+'[3]2011'!G53</f>
        <v>269.83999999999997</v>
      </c>
      <c r="M54" s="32">
        <f>+'[3]2011'!H53</f>
        <v>40.119999999999997</v>
      </c>
      <c r="N54" s="32">
        <f>+'[3]2011'!I53</f>
        <v>16.73</v>
      </c>
      <c r="O54" s="31"/>
      <c r="P54" s="26">
        <f>+C54+F54*PCG!$C$4+G54*PCG!$C$5+H54+I54+J54</f>
        <v>4122.1295062999998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1240.6259458034301</v>
      </c>
      <c r="D55" s="26">
        <f t="shared" ref="D55:N55" si="44">+D56+D57+D58</f>
        <v>1240.6259458034301</v>
      </c>
      <c r="E55" s="26">
        <f t="shared" si="44"/>
        <v>0</v>
      </c>
      <c r="F55" s="26">
        <f t="shared" si="44"/>
        <v>0.19260889111124471</v>
      </c>
      <c r="G55" s="26">
        <f t="shared" si="44"/>
        <v>9.8345384666746818E-3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4.88</v>
      </c>
      <c r="L55" s="26">
        <f t="shared" si="44"/>
        <v>1.57</v>
      </c>
      <c r="M55" s="26">
        <f t="shared" si="44"/>
        <v>0.33</v>
      </c>
      <c r="N55" s="26">
        <f t="shared" si="44"/>
        <v>13.65</v>
      </c>
      <c r="O55" s="31"/>
      <c r="P55" s="26">
        <f t="shared" ref="P55" si="45">+P56+P57+P58</f>
        <v>1248.3718605442805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+'[3]2011'!F55</f>
        <v>0</v>
      </c>
      <c r="L56" s="32">
        <f>+'[3]2011'!G55</f>
        <v>0</v>
      </c>
      <c r="M56" s="32">
        <f>+'[3]2011'!H55</f>
        <v>0</v>
      </c>
      <c r="N56" s="32">
        <f>+'[3]2011'!I55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34.90052180343023</v>
      </c>
      <c r="D57" s="34">
        <f>'[3]2011'!C56</f>
        <v>34.90052180343023</v>
      </c>
      <c r="E57" s="34">
        <v>0</v>
      </c>
      <c r="F57" s="34">
        <f>+'[3]2011'!D56</f>
        <v>4.7340411112447205E-3</v>
      </c>
      <c r="G57" s="34">
        <f>+'[3]2011'!E56</f>
        <v>2.8404246667468325E-4</v>
      </c>
      <c r="H57" s="27"/>
      <c r="I57" s="27"/>
      <c r="J57" s="27"/>
      <c r="K57" s="32">
        <f>+'[3]2011'!F56</f>
        <v>0</v>
      </c>
      <c r="L57" s="32">
        <f>+'[3]2011'!G56</f>
        <v>0</v>
      </c>
      <c r="M57" s="32">
        <f>+'[3]2011'!H56</f>
        <v>0</v>
      </c>
      <c r="N57" s="32">
        <f>+'[3]2011'!I56</f>
        <v>0</v>
      </c>
      <c r="O57" s="31"/>
      <c r="P57" s="26">
        <f>+C57+F57*PCG!$C$4+G57*PCG!$C$5+H57+I57+J57</f>
        <v>35.103517486280403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1205.725424</v>
      </c>
      <c r="D58" s="34">
        <f>'[3]2011'!C57</f>
        <v>1205.725424</v>
      </c>
      <c r="E58" s="34">
        <v>0</v>
      </c>
      <c r="F58" s="34">
        <f>+'[3]2011'!D57</f>
        <v>0.18787484999999998</v>
      </c>
      <c r="G58" s="34">
        <f>+'[3]2011'!E57</f>
        <v>9.5504959999999986E-3</v>
      </c>
      <c r="H58" s="27"/>
      <c r="I58" s="27"/>
      <c r="J58" s="27"/>
      <c r="K58" s="32">
        <f>+'[3]2011'!F57</f>
        <v>4.88</v>
      </c>
      <c r="L58" s="32">
        <f>+'[3]2011'!G57</f>
        <v>1.57</v>
      </c>
      <c r="M58" s="32">
        <f>+'[3]2011'!H57</f>
        <v>0.33</v>
      </c>
      <c r="N58" s="32">
        <f>+'[3]2011'!I57</f>
        <v>13.65</v>
      </c>
      <c r="O58" s="31"/>
      <c r="P58" s="26">
        <f>+C58+F58*PCG!$C$4+G58*PCG!$C$5+H58+I58+J58</f>
        <v>1213.268343058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6">+D60+D61</f>
        <v>0</v>
      </c>
      <c r="E59" s="26">
        <f t="shared" si="46"/>
        <v>0</v>
      </c>
      <c r="F59" s="26">
        <f t="shared" si="46"/>
        <v>0</v>
      </c>
      <c r="G59" s="26">
        <f t="shared" si="46"/>
        <v>0</v>
      </c>
      <c r="H59" s="26">
        <f t="shared" si="46"/>
        <v>0</v>
      </c>
      <c r="I59" s="26">
        <f t="shared" si="46"/>
        <v>0</v>
      </c>
      <c r="J59" s="26">
        <f t="shared" si="46"/>
        <v>0</v>
      </c>
      <c r="K59" s="26">
        <f t="shared" si="46"/>
        <v>0</v>
      </c>
      <c r="L59" s="26">
        <f t="shared" si="46"/>
        <v>0</v>
      </c>
      <c r="M59" s="26">
        <f t="shared" si="46"/>
        <v>0</v>
      </c>
      <c r="N59" s="26">
        <f t="shared" si="46"/>
        <v>0</v>
      </c>
      <c r="O59" s="31"/>
      <c r="P59" s="26">
        <f t="shared" ref="P59" si="47">+P60+P61</f>
        <v>0</v>
      </c>
      <c r="R59" s="13" t="s">
        <v>132</v>
      </c>
      <c r="S59" s="6" t="s">
        <v>133</v>
      </c>
      <c r="T59" s="26">
        <f t="shared" ref="T59:AE59" si="48">+T60+T61</f>
        <v>0</v>
      </c>
      <c r="U59" s="26">
        <f t="shared" si="48"/>
        <v>0</v>
      </c>
      <c r="V59" s="26">
        <f t="shared" si="48"/>
        <v>0</v>
      </c>
      <c r="W59" s="26">
        <f t="shared" si="48"/>
        <v>0</v>
      </c>
      <c r="X59" s="26">
        <f t="shared" si="48"/>
        <v>0</v>
      </c>
      <c r="Y59" s="26">
        <f t="shared" si="48"/>
        <v>0</v>
      </c>
      <c r="Z59" s="26">
        <f t="shared" si="48"/>
        <v>0</v>
      </c>
      <c r="AA59" s="26">
        <f t="shared" ref="AA59:AD59" si="49">+AA60+AA61</f>
        <v>0</v>
      </c>
      <c r="AB59" s="26">
        <f t="shared" si="49"/>
        <v>0</v>
      </c>
      <c r="AC59" s="26">
        <f t="shared" si="49"/>
        <v>0</v>
      </c>
      <c r="AD59" s="26">
        <f t="shared" si="49"/>
        <v>0</v>
      </c>
      <c r="AE59" s="26">
        <f t="shared" si="48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+'[3]2011'!F59</f>
        <v>0</v>
      </c>
      <c r="L60" s="32">
        <f>+'[3]2011'!G59</f>
        <v>0</v>
      </c>
      <c r="M60" s="32">
        <f>+'[3]2011'!H59</f>
        <v>0</v>
      </c>
      <c r="N60" s="32">
        <f>+'[3]2011'!I59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50">+D62+D63+D64</f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31"/>
      <c r="P61" s="26">
        <f t="shared" ref="P61" si="51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+'[3]2011'!F61</f>
        <v>0</v>
      </c>
      <c r="L62" s="32">
        <f>+'[3]2011'!G61</f>
        <v>0</v>
      </c>
      <c r="M62" s="32">
        <f>+'[3]2011'!H61</f>
        <v>0</v>
      </c>
      <c r="N62" s="32">
        <f>+'[3]2011'!I61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+'[3]2011'!F62</f>
        <v>0</v>
      </c>
      <c r="L63" s="32">
        <f>+'[3]2011'!G62</f>
        <v>0</v>
      </c>
      <c r="M63" s="32">
        <f>+'[3]2011'!H62</f>
        <v>0</v>
      </c>
      <c r="N63" s="32">
        <f>+'[3]2011'!I62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+'[3]2011'!F63</f>
        <v>0</v>
      </c>
      <c r="L64" s="32">
        <f>+'[3]2011'!G63</f>
        <v>0</v>
      </c>
      <c r="M64" s="32">
        <f>+'[3]2011'!H63</f>
        <v>0</v>
      </c>
      <c r="N64" s="32">
        <f>+'[3]2011'!I63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1.3332574062475437</v>
      </c>
      <c r="D66" s="26">
        <f t="shared" ref="D66:N66" si="52">+D67+D79+D100</f>
        <v>1.3332574062475437</v>
      </c>
      <c r="E66" s="26">
        <f t="shared" si="52"/>
        <v>0</v>
      </c>
      <c r="F66" s="26">
        <f t="shared" si="52"/>
        <v>44.961646825739436</v>
      </c>
      <c r="G66" s="26">
        <f t="shared" si="52"/>
        <v>0</v>
      </c>
      <c r="H66" s="26">
        <f t="shared" si="52"/>
        <v>0</v>
      </c>
      <c r="I66" s="26">
        <f t="shared" si="52"/>
        <v>0</v>
      </c>
      <c r="J66" s="26">
        <f t="shared" si="52"/>
        <v>0</v>
      </c>
      <c r="K66" s="26">
        <f t="shared" si="52"/>
        <v>2.48</v>
      </c>
      <c r="L66" s="26">
        <f t="shared" si="52"/>
        <v>21.4</v>
      </c>
      <c r="M66" s="26">
        <f t="shared" si="52"/>
        <v>4.8099999999999996</v>
      </c>
      <c r="N66" s="26">
        <f t="shared" si="52"/>
        <v>0</v>
      </c>
      <c r="O66" s="31"/>
      <c r="P66" s="26">
        <f t="shared" ref="P66" si="53">+P67+P79+P100</f>
        <v>1125.3744280497335</v>
      </c>
      <c r="R66" s="13" t="s">
        <v>145</v>
      </c>
      <c r="S66" s="6" t="s">
        <v>146</v>
      </c>
      <c r="T66" s="26">
        <f t="shared" ref="T66:AE66" si="54">+T67+T79+T100</f>
        <v>0</v>
      </c>
      <c r="U66" s="26">
        <f t="shared" si="54"/>
        <v>0</v>
      </c>
      <c r="V66" s="26">
        <f t="shared" si="54"/>
        <v>0</v>
      </c>
      <c r="W66" s="26">
        <f t="shared" si="54"/>
        <v>0</v>
      </c>
      <c r="X66" s="26">
        <f t="shared" si="54"/>
        <v>0</v>
      </c>
      <c r="Y66" s="26">
        <f t="shared" si="54"/>
        <v>0</v>
      </c>
      <c r="Z66" s="26">
        <f t="shared" si="54"/>
        <v>0</v>
      </c>
      <c r="AA66" s="26">
        <f t="shared" ref="AA66:AD66" si="55">+AA67+AA79+AA100</f>
        <v>0</v>
      </c>
      <c r="AB66" s="26">
        <f t="shared" si="55"/>
        <v>0</v>
      </c>
      <c r="AC66" s="26">
        <f t="shared" si="55"/>
        <v>0</v>
      </c>
      <c r="AD66" s="26">
        <f t="shared" si="55"/>
        <v>0</v>
      </c>
      <c r="AE66" s="26">
        <f t="shared" si="54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56">+D68+D77</f>
        <v>0</v>
      </c>
      <c r="E67" s="26">
        <f t="shared" si="56"/>
        <v>0</v>
      </c>
      <c r="F67" s="26">
        <f t="shared" si="56"/>
        <v>2.2604383620000004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0.42000000000000004</v>
      </c>
      <c r="N67" s="26">
        <f t="shared" si="56"/>
        <v>0</v>
      </c>
      <c r="O67" s="31"/>
      <c r="P67" s="26">
        <f t="shared" ref="P67" si="57">+P68+P77+P78</f>
        <v>56.510959049999997</v>
      </c>
      <c r="R67" s="13" t="s">
        <v>147</v>
      </c>
      <c r="S67" s="6" t="s">
        <v>148</v>
      </c>
      <c r="T67" s="26">
        <f t="shared" ref="T67" si="58">+T68+T77+T78</f>
        <v>0</v>
      </c>
      <c r="U67" s="26">
        <f t="shared" ref="U67" si="59">+U68+U77+U78</f>
        <v>0</v>
      </c>
      <c r="V67" s="26">
        <f t="shared" ref="V67" si="60">+V68+V77+V78</f>
        <v>0</v>
      </c>
      <c r="W67" s="26">
        <f t="shared" ref="W67" si="61">+W68+W77+W78</f>
        <v>0</v>
      </c>
      <c r="X67" s="26">
        <f t="shared" ref="X67" si="62">+X68+X77+X78</f>
        <v>0</v>
      </c>
      <c r="Y67" s="26">
        <f t="shared" ref="Y67" si="63">+Y68+Y77+Y78</f>
        <v>0</v>
      </c>
      <c r="Z67" s="26">
        <f t="shared" ref="Z67:AD67" si="64">+Z68+Z77+Z78</f>
        <v>0</v>
      </c>
      <c r="AA67" s="26">
        <f t="shared" si="64"/>
        <v>0</v>
      </c>
      <c r="AB67" s="26">
        <f t="shared" si="64"/>
        <v>0</v>
      </c>
      <c r="AC67" s="26">
        <f t="shared" si="64"/>
        <v>0</v>
      </c>
      <c r="AD67" s="26">
        <f t="shared" si="64"/>
        <v>0</v>
      </c>
      <c r="AE67" s="26">
        <f t="shared" ref="AE67" si="65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6">+D68+E68</f>
        <v>0</v>
      </c>
      <c r="D68" s="26">
        <f t="shared" ref="D68:N68" si="67">+D69+D74</f>
        <v>0</v>
      </c>
      <c r="E68" s="26">
        <f t="shared" si="67"/>
        <v>0</v>
      </c>
      <c r="F68" s="26">
        <f t="shared" si="67"/>
        <v>2.2604383620000004</v>
      </c>
      <c r="G68" s="26">
        <f t="shared" si="67"/>
        <v>0</v>
      </c>
      <c r="H68" s="26">
        <f t="shared" si="67"/>
        <v>0</v>
      </c>
      <c r="I68" s="26">
        <f t="shared" si="67"/>
        <v>0</v>
      </c>
      <c r="J68" s="26">
        <f t="shared" si="67"/>
        <v>0</v>
      </c>
      <c r="K68" s="26">
        <f t="shared" si="67"/>
        <v>0</v>
      </c>
      <c r="L68" s="26">
        <f t="shared" si="67"/>
        <v>0</v>
      </c>
      <c r="M68" s="26">
        <f t="shared" si="67"/>
        <v>0.42000000000000004</v>
      </c>
      <c r="N68" s="26">
        <f t="shared" si="67"/>
        <v>0</v>
      </c>
      <c r="O68" s="31"/>
      <c r="P68" s="26">
        <f t="shared" ref="P68" si="68">+P69+P74</f>
        <v>56.510959049999997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6"/>
        <v>0</v>
      </c>
      <c r="D69" s="26">
        <f t="shared" ref="D69:N69" si="69">+D70+D71+D72+D73</f>
        <v>0</v>
      </c>
      <c r="E69" s="26">
        <f t="shared" si="69"/>
        <v>0</v>
      </c>
      <c r="F69" s="26">
        <f t="shared" si="69"/>
        <v>1.8051910500000001</v>
      </c>
      <c r="G69" s="26">
        <f t="shared" si="69"/>
        <v>0</v>
      </c>
      <c r="H69" s="26">
        <f t="shared" si="69"/>
        <v>0</v>
      </c>
      <c r="I69" s="26">
        <f t="shared" si="69"/>
        <v>0</v>
      </c>
      <c r="J69" s="26">
        <f t="shared" si="69"/>
        <v>0</v>
      </c>
      <c r="K69" s="26">
        <f t="shared" si="69"/>
        <v>0</v>
      </c>
      <c r="L69" s="26">
        <f t="shared" si="69"/>
        <v>0</v>
      </c>
      <c r="M69" s="26">
        <f t="shared" si="69"/>
        <v>0.22</v>
      </c>
      <c r="N69" s="26">
        <f t="shared" si="69"/>
        <v>0</v>
      </c>
      <c r="O69" s="31"/>
      <c r="P69" s="26">
        <f t="shared" ref="P69" si="70">+P70+P71+P72+P73</f>
        <v>45.129776249999999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6"/>
        <v>0</v>
      </c>
      <c r="D70" s="32">
        <f>'[3]2011'!C69</f>
        <v>0</v>
      </c>
      <c r="E70" s="32">
        <v>0</v>
      </c>
      <c r="F70" s="32">
        <f>+'[3]2011'!D69</f>
        <v>1.5850458000000001</v>
      </c>
      <c r="G70" s="27"/>
      <c r="H70" s="27"/>
      <c r="I70" s="27"/>
      <c r="J70" s="27"/>
      <c r="K70" s="27"/>
      <c r="L70" s="27"/>
      <c r="M70" s="32">
        <f>+'[3]2011'!H69</f>
        <v>0.11</v>
      </c>
      <c r="N70" s="27"/>
      <c r="O70" s="31"/>
      <c r="P70" s="26">
        <f>+C70+F70*PCG!$C$4+G70*PCG!$C$5+H70+I70+J70</f>
        <v>39.626145000000001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6"/>
        <v>0</v>
      </c>
      <c r="D71" s="32">
        <f>'[3]2011'!C70</f>
        <v>0</v>
      </c>
      <c r="E71" s="32">
        <v>0</v>
      </c>
      <c r="F71" s="32">
        <f>+'[3]2011'!D70</f>
        <v>0.22014525000000001</v>
      </c>
      <c r="G71" s="27"/>
      <c r="H71" s="27"/>
      <c r="I71" s="27"/>
      <c r="J71" s="27"/>
      <c r="K71" s="27"/>
      <c r="L71" s="27"/>
      <c r="M71" s="32">
        <f>+'[3]2011'!H70</f>
        <v>0.11</v>
      </c>
      <c r="N71" s="27"/>
      <c r="O71" s="31"/>
      <c r="P71" s="26">
        <f>+C71+F71*PCG!$C$4+G71*PCG!$C$5+H71+I71+J71</f>
        <v>5.5036312500000006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6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+'[3]2011'!H71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6"/>
        <v>0</v>
      </c>
      <c r="D73" s="32">
        <f>'[3]2011'!C72</f>
        <v>0</v>
      </c>
      <c r="E73" s="32">
        <v>0</v>
      </c>
      <c r="F73" s="32">
        <f>+'[3]2011'!D72</f>
        <v>0</v>
      </c>
      <c r="G73" s="27"/>
      <c r="H73" s="27"/>
      <c r="I73" s="27"/>
      <c r="J73" s="27"/>
      <c r="K73" s="27"/>
      <c r="L73" s="27"/>
      <c r="M73" s="32">
        <f>+'[3]2011'!H72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6"/>
        <v>0</v>
      </c>
      <c r="D74" s="26">
        <f t="shared" ref="D74:N74" si="71">+D75+D76</f>
        <v>0</v>
      </c>
      <c r="E74" s="26">
        <f t="shared" si="71"/>
        <v>0</v>
      </c>
      <c r="F74" s="26">
        <f t="shared" si="71"/>
        <v>0.45524731200000007</v>
      </c>
      <c r="G74" s="26">
        <f t="shared" si="71"/>
        <v>0</v>
      </c>
      <c r="H74" s="26">
        <f t="shared" si="71"/>
        <v>0</v>
      </c>
      <c r="I74" s="26">
        <f t="shared" si="71"/>
        <v>0</v>
      </c>
      <c r="J74" s="26">
        <f t="shared" si="71"/>
        <v>0</v>
      </c>
      <c r="K74" s="26">
        <f t="shared" si="71"/>
        <v>0</v>
      </c>
      <c r="L74" s="26">
        <f t="shared" si="71"/>
        <v>0</v>
      </c>
      <c r="M74" s="26">
        <f t="shared" si="71"/>
        <v>0.2</v>
      </c>
      <c r="N74" s="26">
        <f t="shared" si="71"/>
        <v>0</v>
      </c>
      <c r="O74" s="31"/>
      <c r="P74" s="26">
        <f t="shared" ref="P74" si="72">+P75+P76</f>
        <v>11.381182800000001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6"/>
        <v>0</v>
      </c>
      <c r="D75" s="32">
        <f>'[3]2011'!C74</f>
        <v>0</v>
      </c>
      <c r="E75" s="32">
        <v>0</v>
      </c>
      <c r="F75" s="32">
        <f>+'[3]2011'!D74</f>
        <v>0.42022828800000006</v>
      </c>
      <c r="G75" s="27"/>
      <c r="H75" s="27"/>
      <c r="I75" s="27"/>
      <c r="J75" s="27"/>
      <c r="K75" s="27"/>
      <c r="L75" s="27"/>
      <c r="M75" s="32">
        <f>+'[3]2011'!H74</f>
        <v>0.1</v>
      </c>
      <c r="N75" s="27"/>
      <c r="O75" s="31"/>
      <c r="P75" s="26">
        <f>+C75+F75*PCG!$C$4+G75*PCG!$C$5+H75+I75+J75</f>
        <v>10.505707200000002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6"/>
        <v>0</v>
      </c>
      <c r="D76" s="32">
        <f>'[3]2011'!C75</f>
        <v>0</v>
      </c>
      <c r="E76" s="32">
        <v>0</v>
      </c>
      <c r="F76" s="32">
        <f>+'[3]2011'!D75</f>
        <v>3.5019024000000003E-2</v>
      </c>
      <c r="G76" s="27"/>
      <c r="H76" s="27"/>
      <c r="I76" s="27"/>
      <c r="J76" s="27"/>
      <c r="K76" s="27"/>
      <c r="L76" s="27"/>
      <c r="M76" s="32">
        <f>+'[3]2011'!H75</f>
        <v>0.1</v>
      </c>
      <c r="N76" s="27"/>
      <c r="O76" s="31"/>
      <c r="P76" s="26">
        <f>+C76+F76*PCG!$C$4+G76*PCG!$C$5+H76+I76+J76</f>
        <v>0.87547560000000002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6"/>
        <v>0</v>
      </c>
      <c r="D77" s="33"/>
      <c r="E77" s="34">
        <v>0</v>
      </c>
      <c r="F77" s="33"/>
      <c r="G77" s="33"/>
      <c r="H77" s="27"/>
      <c r="I77" s="27"/>
      <c r="J77" s="27"/>
      <c r="K77" s="32">
        <f>+'[3]2011'!F76</f>
        <v>0</v>
      </c>
      <c r="L77" s="32">
        <f>+'[3]2011'!G76</f>
        <v>0</v>
      </c>
      <c r="M77" s="32">
        <f>+'[3]2011'!H76</f>
        <v>0</v>
      </c>
      <c r="N77" s="32">
        <f>+'[3]2011'!I76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+'[3]2011'!F77</f>
        <v>0</v>
      </c>
      <c r="L78" s="32">
        <f>+'[3]2011'!G77</f>
        <v>0</v>
      </c>
      <c r="M78" s="32">
        <f>+'[3]2011'!H77</f>
        <v>0</v>
      </c>
      <c r="N78" s="32">
        <f>+'[3]2011'!I77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1.3332574062475437</v>
      </c>
      <c r="D79" s="26">
        <f t="shared" ref="D79:N79" si="73">+D80+D90</f>
        <v>1.3332574062475437</v>
      </c>
      <c r="E79" s="26">
        <f t="shared" si="73"/>
        <v>0</v>
      </c>
      <c r="F79" s="26">
        <f t="shared" si="73"/>
        <v>42.701208463739434</v>
      </c>
      <c r="G79" s="26">
        <f t="shared" si="73"/>
        <v>0</v>
      </c>
      <c r="H79" s="26">
        <f t="shared" si="73"/>
        <v>0</v>
      </c>
      <c r="I79" s="26">
        <f t="shared" si="73"/>
        <v>0</v>
      </c>
      <c r="J79" s="26">
        <f t="shared" si="73"/>
        <v>0</v>
      </c>
      <c r="K79" s="26">
        <f t="shared" si="73"/>
        <v>2.48</v>
      </c>
      <c r="L79" s="26">
        <f t="shared" si="73"/>
        <v>21.4</v>
      </c>
      <c r="M79" s="26">
        <f t="shared" si="73"/>
        <v>4.3899999999999997</v>
      </c>
      <c r="N79" s="26">
        <f t="shared" si="73"/>
        <v>0</v>
      </c>
      <c r="O79" s="31"/>
      <c r="P79" s="26">
        <f t="shared" ref="P79" si="74">+P80+P90</f>
        <v>1068.8634689997334</v>
      </c>
      <c r="R79" s="13" t="s">
        <v>167</v>
      </c>
      <c r="S79" s="6" t="s">
        <v>168</v>
      </c>
      <c r="T79" s="26">
        <f t="shared" ref="T79:AE79" si="75">+T80+T90</f>
        <v>0</v>
      </c>
      <c r="U79" s="26">
        <f t="shared" si="75"/>
        <v>0</v>
      </c>
      <c r="V79" s="26">
        <f t="shared" si="75"/>
        <v>0</v>
      </c>
      <c r="W79" s="26">
        <f t="shared" si="75"/>
        <v>0</v>
      </c>
      <c r="X79" s="26">
        <f t="shared" si="75"/>
        <v>0</v>
      </c>
      <c r="Y79" s="26">
        <f t="shared" si="75"/>
        <v>0</v>
      </c>
      <c r="Z79" s="26">
        <f t="shared" si="75"/>
        <v>0</v>
      </c>
      <c r="AA79" s="26">
        <f t="shared" ref="AA79:AD79" si="76">+AA80+AA90</f>
        <v>0</v>
      </c>
      <c r="AB79" s="26">
        <f t="shared" si="76"/>
        <v>0</v>
      </c>
      <c r="AC79" s="26">
        <f t="shared" si="76"/>
        <v>0</v>
      </c>
      <c r="AD79" s="26">
        <f t="shared" si="76"/>
        <v>0</v>
      </c>
      <c r="AE79" s="26">
        <f t="shared" si="75"/>
        <v>0</v>
      </c>
    </row>
    <row r="80" spans="1:31" x14ac:dyDescent="0.2">
      <c r="A80" s="13" t="s">
        <v>169</v>
      </c>
      <c r="B80" s="6" t="s">
        <v>170</v>
      </c>
      <c r="C80" s="26">
        <f t="shared" si="66"/>
        <v>0.54637287277653934</v>
      </c>
      <c r="D80" s="26">
        <f t="shared" ref="D80:N80" si="77">+D81+D82+D83</f>
        <v>0.54637287277653934</v>
      </c>
      <c r="E80" s="26">
        <f t="shared" si="77"/>
        <v>0</v>
      </c>
      <c r="F80" s="26">
        <f t="shared" si="77"/>
        <v>8.3886989424580864</v>
      </c>
      <c r="G80" s="26">
        <f t="shared" si="77"/>
        <v>0</v>
      </c>
      <c r="H80" s="26">
        <f t="shared" si="77"/>
        <v>0</v>
      </c>
      <c r="I80" s="26">
        <f t="shared" si="77"/>
        <v>0</v>
      </c>
      <c r="J80" s="26">
        <f t="shared" si="77"/>
        <v>0</v>
      </c>
      <c r="K80" s="26">
        <f t="shared" si="77"/>
        <v>0.9</v>
      </c>
      <c r="L80" s="26">
        <f t="shared" si="77"/>
        <v>2.42</v>
      </c>
      <c r="M80" s="26">
        <f t="shared" si="77"/>
        <v>4.0699999999999994</v>
      </c>
      <c r="N80" s="26">
        <f t="shared" si="77"/>
        <v>0</v>
      </c>
      <c r="O80" s="31"/>
      <c r="P80" s="26">
        <f t="shared" ref="P80" si="78">+P81+P82+P83</f>
        <v>210.26384643422875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6"/>
        <v>5.8144426192014266E-4</v>
      </c>
      <c r="D81" s="32">
        <f>'[3]2011'!C80</f>
        <v>5.8144426192014266E-4</v>
      </c>
      <c r="E81" s="32">
        <v>0</v>
      </c>
      <c r="F81" s="32">
        <f>+'[3]2011'!D80</f>
        <v>2.7990456329644075E-3</v>
      </c>
      <c r="G81" s="27"/>
      <c r="H81" s="27"/>
      <c r="I81" s="27"/>
      <c r="J81" s="27"/>
      <c r="K81" s="32">
        <f>+'[3]2011'!F80</f>
        <v>0</v>
      </c>
      <c r="L81" s="32">
        <f>+'[3]2011'!G80</f>
        <v>0.01</v>
      </c>
      <c r="M81" s="32">
        <f>+'[3]2011'!H80</f>
        <v>0</v>
      </c>
      <c r="N81" s="32">
        <f>+'[3]2011'!I80</f>
        <v>0</v>
      </c>
      <c r="O81" s="31"/>
      <c r="P81" s="26">
        <f>+C81+F81*PCG!$C$4+G81*PCG!$C$5+H81+I81+J81</f>
        <v>7.0557585086030328E-2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6"/>
        <v>0</v>
      </c>
      <c r="D82" s="33"/>
      <c r="E82" s="34">
        <v>0</v>
      </c>
      <c r="F82" s="33"/>
      <c r="G82" s="33"/>
      <c r="H82" s="27"/>
      <c r="I82" s="27"/>
      <c r="J82" s="27"/>
      <c r="K82" s="32">
        <f>+'[3]2011'!F81</f>
        <v>0</v>
      </c>
      <c r="L82" s="32">
        <f>+'[3]2011'!G81</f>
        <v>0</v>
      </c>
      <c r="M82" s="32">
        <f>+'[3]2011'!H81</f>
        <v>0</v>
      </c>
      <c r="N82" s="32">
        <f>+'[3]2011'!I81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6"/>
        <v>0.54579142851461915</v>
      </c>
      <c r="D83" s="26">
        <f t="shared" ref="D83:N83" si="79">+D84+D85+D86+D87+D88+D89</f>
        <v>0.54579142851461915</v>
      </c>
      <c r="E83" s="26">
        <f t="shared" si="79"/>
        <v>0</v>
      </c>
      <c r="F83" s="26">
        <f t="shared" si="79"/>
        <v>8.3858998968251228</v>
      </c>
      <c r="G83" s="26">
        <f t="shared" si="79"/>
        <v>0</v>
      </c>
      <c r="H83" s="26">
        <f t="shared" si="79"/>
        <v>0</v>
      </c>
      <c r="I83" s="26">
        <f t="shared" si="79"/>
        <v>0</v>
      </c>
      <c r="J83" s="26">
        <f t="shared" si="79"/>
        <v>0</v>
      </c>
      <c r="K83" s="26">
        <f t="shared" si="79"/>
        <v>0.9</v>
      </c>
      <c r="L83" s="26">
        <f t="shared" si="79"/>
        <v>2.41</v>
      </c>
      <c r="M83" s="26">
        <f t="shared" si="79"/>
        <v>4.0699999999999994</v>
      </c>
      <c r="N83" s="26">
        <f t="shared" si="79"/>
        <v>0</v>
      </c>
      <c r="O83" s="31"/>
      <c r="P83" s="26">
        <f t="shared" ref="P83" si="80">+P84+P85+P86+P87+P88+P89</f>
        <v>210.19328884914273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6"/>
        <v>0</v>
      </c>
      <c r="D84" s="33"/>
      <c r="E84" s="34">
        <v>0</v>
      </c>
      <c r="F84" s="33"/>
      <c r="G84" s="27"/>
      <c r="H84" s="27"/>
      <c r="I84" s="27"/>
      <c r="J84" s="27"/>
      <c r="K84" s="32">
        <f>+'[3]2011'!F83</f>
        <v>0</v>
      </c>
      <c r="L84" s="32">
        <f>+'[3]2011'!G83</f>
        <v>0</v>
      </c>
      <c r="M84" s="32">
        <f>+'[3]2011'!H83</f>
        <v>0</v>
      </c>
      <c r="N84" s="32">
        <f>+'[3]2011'!I83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6"/>
        <v>0.54087838318152792</v>
      </c>
      <c r="D85" s="32">
        <f>'[3]2011'!C84</f>
        <v>0.54087838318152792</v>
      </c>
      <c r="E85" s="32">
        <v>0</v>
      </c>
      <c r="F85" s="32">
        <f>+'[3]2011'!D84</f>
        <v>8.1131757477229201</v>
      </c>
      <c r="G85" s="32">
        <f>+'[3]2011'!E84</f>
        <v>0</v>
      </c>
      <c r="H85" s="27"/>
      <c r="I85" s="27"/>
      <c r="J85" s="27"/>
      <c r="K85" s="32">
        <f>+'[3]2011'!F84</f>
        <v>0</v>
      </c>
      <c r="L85" s="32">
        <f>+'[3]2011'!G84</f>
        <v>0</v>
      </c>
      <c r="M85" s="32">
        <f>+'[3]2011'!H84</f>
        <v>0.05</v>
      </c>
      <c r="N85" s="32">
        <f>+'[3]2011'!I84</f>
        <v>0</v>
      </c>
      <c r="O85" s="31"/>
      <c r="P85" s="26">
        <f>+C85+F85*PCG!$C$4+G85*PCG!$C$5+H85+I85+J85</f>
        <v>203.37027207625454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6"/>
        <v>4.913045333091174E-3</v>
      </c>
      <c r="D86" s="32">
        <f>'[3]2011'!C85</f>
        <v>4.913045333091174E-3</v>
      </c>
      <c r="E86" s="32">
        <v>0</v>
      </c>
      <c r="F86" s="32">
        <f>+'[3]2011'!D85</f>
        <v>5.4143764895290498E-2</v>
      </c>
      <c r="G86" s="32">
        <f>+'[3]2011'!E85</f>
        <v>0</v>
      </c>
      <c r="H86" s="27"/>
      <c r="I86" s="27"/>
      <c r="J86" s="27"/>
      <c r="K86" s="32">
        <f>+'[3]2011'!F85</f>
        <v>0</v>
      </c>
      <c r="L86" s="32">
        <f>+'[3]2011'!G85</f>
        <v>0</v>
      </c>
      <c r="M86" s="32">
        <f>+'[3]2011'!H85</f>
        <v>2.0099999999999998</v>
      </c>
      <c r="N86" s="32">
        <f>+'[3]2011'!I85</f>
        <v>0</v>
      </c>
      <c r="O86" s="31"/>
      <c r="P86" s="26">
        <f>+C86+F86*PCG!$C$4+G86*PCG!$C$5+H86+I86+J86</f>
        <v>1.3585071677153537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6"/>
        <v>0</v>
      </c>
      <c r="D87" s="32">
        <f>'[3]2011'!C86</f>
        <v>0</v>
      </c>
      <c r="E87" s="32">
        <v>0</v>
      </c>
      <c r="F87" s="32">
        <f>+'[3]2011'!D86</f>
        <v>0.2185803842069135</v>
      </c>
      <c r="G87" s="27"/>
      <c r="H87" s="27"/>
      <c r="I87" s="27"/>
      <c r="J87" s="27"/>
      <c r="K87" s="32">
        <f>+'[3]2011'!F86</f>
        <v>0.9</v>
      </c>
      <c r="L87" s="32">
        <f>+'[3]2011'!G86</f>
        <v>2.41</v>
      </c>
      <c r="M87" s="32">
        <f>+'[3]2011'!H86</f>
        <v>2.0099999999999998</v>
      </c>
      <c r="N87" s="32">
        <f>+'[3]2011'!I86</f>
        <v>0</v>
      </c>
      <c r="O87" s="31"/>
      <c r="P87" s="26">
        <f>+C87+F87*PCG!$C$4+G87*PCG!$C$5+H87+I87+J87</f>
        <v>5.4645096051728377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6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+'[3]2011'!H87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6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6"/>
        <v>0.78688453347100429</v>
      </c>
      <c r="D90" s="26">
        <f t="shared" ref="D90:N90" si="81">+D91+D92+D93</f>
        <v>0.78688453347100429</v>
      </c>
      <c r="E90" s="26">
        <f t="shared" si="81"/>
        <v>0</v>
      </c>
      <c r="F90" s="26">
        <f t="shared" si="81"/>
        <v>34.312509521281349</v>
      </c>
      <c r="G90" s="26">
        <f t="shared" si="81"/>
        <v>0</v>
      </c>
      <c r="H90" s="26">
        <f t="shared" si="81"/>
        <v>0</v>
      </c>
      <c r="I90" s="26">
        <f t="shared" si="81"/>
        <v>0</v>
      </c>
      <c r="J90" s="26">
        <f t="shared" si="81"/>
        <v>0</v>
      </c>
      <c r="K90" s="26">
        <f t="shared" si="81"/>
        <v>1.58</v>
      </c>
      <c r="L90" s="26">
        <f t="shared" si="81"/>
        <v>18.98</v>
      </c>
      <c r="M90" s="26">
        <f t="shared" si="81"/>
        <v>0.32</v>
      </c>
      <c r="N90" s="26">
        <f t="shared" si="81"/>
        <v>0</v>
      </c>
      <c r="O90" s="31"/>
      <c r="P90" s="26">
        <f t="shared" ref="P90" si="82">+P91+P92+P93</f>
        <v>858.59962256550466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6"/>
        <v>8.2211999999999997E-3</v>
      </c>
      <c r="D91" s="32">
        <f>'[3]2011'!C90</f>
        <v>8.2211999999999997E-3</v>
      </c>
      <c r="E91" s="32">
        <v>0</v>
      </c>
      <c r="F91" s="32">
        <f>+'[3]2011'!D90</f>
        <v>0.61975199999999997</v>
      </c>
      <c r="G91" s="27"/>
      <c r="H91" s="27"/>
      <c r="I91" s="27"/>
      <c r="J91" s="27"/>
      <c r="K91" s="32">
        <f>+'[3]2011'!F90</f>
        <v>1.58</v>
      </c>
      <c r="L91" s="32">
        <f>+'[3]2011'!G90</f>
        <v>18.98</v>
      </c>
      <c r="M91" s="32">
        <f>+'[3]2011'!H90</f>
        <v>0.16</v>
      </c>
      <c r="N91" s="32">
        <f>+'[3]2011'!I90</f>
        <v>0</v>
      </c>
      <c r="O91" s="31"/>
      <c r="P91" s="26">
        <f>+C91+F91*PCG!$C$4+G91*PCG!$C$5+H91+I91+J91</f>
        <v>15.502021199999998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6"/>
        <v>0</v>
      </c>
      <c r="D92" s="33"/>
      <c r="E92" s="34">
        <v>0</v>
      </c>
      <c r="F92" s="33"/>
      <c r="G92" s="33"/>
      <c r="H92" s="27"/>
      <c r="I92" s="27"/>
      <c r="J92" s="27"/>
      <c r="K92" s="32">
        <f>+'[3]2011'!F91</f>
        <v>0</v>
      </c>
      <c r="L92" s="32">
        <f>+'[3]2011'!G91</f>
        <v>0</v>
      </c>
      <c r="M92" s="32">
        <f>+'[3]2011'!H91</f>
        <v>0</v>
      </c>
      <c r="N92" s="32">
        <f>+'[3]2011'!I91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6"/>
        <v>0.77866333347100425</v>
      </c>
      <c r="D93" s="26">
        <f t="shared" ref="D93:N93" si="83">+D94+D95+D96+D97+D98+D99</f>
        <v>0.77866333347100425</v>
      </c>
      <c r="E93" s="26">
        <f t="shared" si="83"/>
        <v>0</v>
      </c>
      <c r="F93" s="26">
        <f t="shared" si="83"/>
        <v>33.692757521281351</v>
      </c>
      <c r="G93" s="26">
        <f t="shared" si="83"/>
        <v>0</v>
      </c>
      <c r="H93" s="26">
        <f t="shared" si="83"/>
        <v>0</v>
      </c>
      <c r="I93" s="26">
        <f t="shared" si="83"/>
        <v>0</v>
      </c>
      <c r="J93" s="26">
        <f t="shared" si="83"/>
        <v>0</v>
      </c>
      <c r="K93" s="26">
        <f t="shared" si="83"/>
        <v>0</v>
      </c>
      <c r="L93" s="26">
        <f t="shared" si="83"/>
        <v>0</v>
      </c>
      <c r="M93" s="26">
        <f t="shared" si="83"/>
        <v>0.16</v>
      </c>
      <c r="N93" s="26">
        <f t="shared" si="83"/>
        <v>0</v>
      </c>
      <c r="O93" s="31"/>
      <c r="P93" s="26">
        <f t="shared" ref="P93" si="84">+P94+P95+P96+P97+P98+P99</f>
        <v>843.09760136550472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6"/>
        <v>0</v>
      </c>
      <c r="D94" s="33"/>
      <c r="E94" s="34">
        <v>0</v>
      </c>
      <c r="F94" s="33"/>
      <c r="G94" s="27"/>
      <c r="H94" s="27"/>
      <c r="I94" s="27"/>
      <c r="J94" s="27"/>
      <c r="K94" s="32">
        <f>+'[3]2011'!F93</f>
        <v>0</v>
      </c>
      <c r="L94" s="32">
        <f>+'[3]2011'!G93</f>
        <v>0</v>
      </c>
      <c r="M94" s="32">
        <f>+'[3]2011'!H93</f>
        <v>0.16</v>
      </c>
      <c r="N94" s="32">
        <f>+'[3]2011'!I93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6"/>
        <v>0.15340267553160269</v>
      </c>
      <c r="D95" s="32">
        <f>'[3]2011'!C94</f>
        <v>0.15340267553160269</v>
      </c>
      <c r="E95" s="32">
        <v>0</v>
      </c>
      <c r="F95" s="32">
        <f>+'[3]2011'!D94</f>
        <v>19.27813004876533</v>
      </c>
      <c r="G95" s="27"/>
      <c r="H95" s="27"/>
      <c r="I95" s="27"/>
      <c r="J95" s="27"/>
      <c r="K95" s="32">
        <f>+'[3]2011'!F94</f>
        <v>0</v>
      </c>
      <c r="L95" s="32">
        <f>+'[3]2011'!G94</f>
        <v>0</v>
      </c>
      <c r="M95" s="32">
        <f>+'[3]2011'!H94</f>
        <v>0</v>
      </c>
      <c r="N95" s="32">
        <f>+'[3]2011'!I94</f>
        <v>0</v>
      </c>
      <c r="O95" s="31"/>
      <c r="P95" s="26">
        <f>+C95+F95*PCG!$C$4+G95*PCG!$C$5+H95+I95+J95</f>
        <v>482.10665389466487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6"/>
        <v>0.10745156520697741</v>
      </c>
      <c r="D96" s="32">
        <f>'[3]2011'!C95</f>
        <v>0.10745156520697741</v>
      </c>
      <c r="E96" s="32">
        <v>0</v>
      </c>
      <c r="F96" s="32">
        <f>+'[3]2011'!D95</f>
        <v>1.3431445650872174</v>
      </c>
      <c r="G96" s="27"/>
      <c r="H96" s="27"/>
      <c r="I96" s="27"/>
      <c r="J96" s="27"/>
      <c r="K96" s="32">
        <f>+'[3]2011'!F95</f>
        <v>0</v>
      </c>
      <c r="L96" s="32">
        <f>+'[3]2011'!G95</f>
        <v>0</v>
      </c>
      <c r="M96" s="32">
        <f>+'[3]2011'!H95</f>
        <v>0</v>
      </c>
      <c r="N96" s="32">
        <f>+'[3]2011'!I95</f>
        <v>0</v>
      </c>
      <c r="O96" s="31"/>
      <c r="P96" s="26">
        <f>+C96+F96*PCG!$C$4+G96*PCG!$C$5+H96+I96+J96</f>
        <v>33.686065692387416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6"/>
        <v>4.7278688691070056E-3</v>
      </c>
      <c r="D97" s="32">
        <f>'[3]2011'!C96</f>
        <v>4.7278688691070056E-3</v>
      </c>
      <c r="E97" s="32">
        <v>0</v>
      </c>
      <c r="F97" s="32">
        <f>+'[3]2011'!D96</f>
        <v>3.4008420388008345</v>
      </c>
      <c r="G97" s="27"/>
      <c r="H97" s="27"/>
      <c r="I97" s="27"/>
      <c r="J97" s="27"/>
      <c r="K97" s="32">
        <f>+'[3]2011'!F96</f>
        <v>0</v>
      </c>
      <c r="L97" s="32">
        <f>+'[3]2011'!G96</f>
        <v>0</v>
      </c>
      <c r="M97" s="32">
        <f>+'[3]2011'!H96</f>
        <v>0</v>
      </c>
      <c r="N97" s="32">
        <f>+'[3]2011'!I96</f>
        <v>0</v>
      </c>
      <c r="O97" s="31"/>
      <c r="P97" s="26">
        <f>+C97+F97*PCG!$C$4+G97*PCG!$C$5+H97+I97+J97</f>
        <v>85.025778838889977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6"/>
        <v>0.51308122386331712</v>
      </c>
      <c r="D98" s="32">
        <f>+'[3]2011'!C97</f>
        <v>0.51308122386331712</v>
      </c>
      <c r="E98" s="32">
        <v>0</v>
      </c>
      <c r="F98" s="32">
        <f>+'[3]2011'!D97</f>
        <v>9.6706408686279648</v>
      </c>
      <c r="G98" s="27"/>
      <c r="H98" s="27"/>
      <c r="I98" s="27"/>
      <c r="J98" s="27"/>
      <c r="K98" s="32">
        <f>+'[3]2011'!F97</f>
        <v>0</v>
      </c>
      <c r="L98" s="32">
        <f>+'[3]2011'!G97</f>
        <v>0</v>
      </c>
      <c r="M98" s="32">
        <f>+'[3]2011'!H97</f>
        <v>0</v>
      </c>
      <c r="N98" s="32">
        <f>+'[3]2011'!I97</f>
        <v>0</v>
      </c>
      <c r="O98" s="31"/>
      <c r="P98" s="26">
        <f>+C98+F98*PCG!$C$4+G98*PCG!$C$5+H98+I98+J98</f>
        <v>242.27910293956242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6"/>
        <v>0</v>
      </c>
      <c r="D99" s="27"/>
      <c r="E99" s="32">
        <v>0</v>
      </c>
      <c r="F99" s="27"/>
      <c r="G99" s="27"/>
      <c r="H99" s="27"/>
      <c r="I99" s="27"/>
      <c r="J99" s="27"/>
      <c r="K99" s="32">
        <f>+'[3]2011'!F98</f>
        <v>0</v>
      </c>
      <c r="L99" s="32">
        <f>+'[3]2011'!G98</f>
        <v>0</v>
      </c>
      <c r="M99" s="32">
        <f>+'[3]2011'!H98</f>
        <v>0</v>
      </c>
      <c r="N99" s="32">
        <f>+'[3]2011'!I98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6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+'[3]2011'!F99</f>
        <v>0</v>
      </c>
      <c r="L100" s="32">
        <f>+'[3]2011'!G99</f>
        <v>0</v>
      </c>
      <c r="M100" s="32">
        <f>+'[3]2011'!H99</f>
        <v>0</v>
      </c>
      <c r="N100" s="32">
        <f>+'[3]2011'!I99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6"/>
        <v>0</v>
      </c>
      <c r="D101" s="26">
        <f t="shared" ref="D101:N101" si="85">+D102+D106+D109</f>
        <v>0</v>
      </c>
      <c r="E101" s="26">
        <f t="shared" si="85"/>
        <v>0</v>
      </c>
      <c r="F101" s="26">
        <f t="shared" si="85"/>
        <v>0</v>
      </c>
      <c r="G101" s="26">
        <f t="shared" si="85"/>
        <v>0</v>
      </c>
      <c r="H101" s="26">
        <f t="shared" si="85"/>
        <v>0</v>
      </c>
      <c r="I101" s="26">
        <f t="shared" si="85"/>
        <v>0</v>
      </c>
      <c r="J101" s="26">
        <f t="shared" si="85"/>
        <v>0</v>
      </c>
      <c r="K101" s="26">
        <f t="shared" si="85"/>
        <v>0</v>
      </c>
      <c r="L101" s="26">
        <f t="shared" si="85"/>
        <v>0</v>
      </c>
      <c r="M101" s="26">
        <f t="shared" si="85"/>
        <v>0</v>
      </c>
      <c r="N101" s="26">
        <f t="shared" si="85"/>
        <v>0</v>
      </c>
      <c r="O101" s="31"/>
      <c r="P101" s="26">
        <f t="shared" ref="P101" si="86">+P102+P106+P109</f>
        <v>0</v>
      </c>
      <c r="R101" s="13" t="s">
        <v>204</v>
      </c>
      <c r="S101" s="6" t="s">
        <v>205</v>
      </c>
      <c r="T101" s="26">
        <f t="shared" ref="T101:AE101" si="87">+T102+T106+T109</f>
        <v>0</v>
      </c>
      <c r="U101" s="26">
        <f t="shared" si="87"/>
        <v>0</v>
      </c>
      <c r="V101" s="26">
        <f t="shared" si="87"/>
        <v>0</v>
      </c>
      <c r="W101" s="26">
        <f t="shared" si="87"/>
        <v>0</v>
      </c>
      <c r="X101" s="26">
        <f t="shared" si="87"/>
        <v>0</v>
      </c>
      <c r="Y101" s="26">
        <f t="shared" si="87"/>
        <v>0</v>
      </c>
      <c r="Z101" s="26">
        <f t="shared" si="87"/>
        <v>0</v>
      </c>
      <c r="AA101" s="26">
        <f t="shared" ref="AA101:AD101" si="88">+AA102+AA106+AA109</f>
        <v>0</v>
      </c>
      <c r="AB101" s="26">
        <f t="shared" si="88"/>
        <v>0</v>
      </c>
      <c r="AC101" s="26">
        <f t="shared" si="88"/>
        <v>0</v>
      </c>
      <c r="AD101" s="26">
        <f t="shared" si="88"/>
        <v>0</v>
      </c>
      <c r="AE101" s="26">
        <f t="shared" si="87"/>
        <v>0</v>
      </c>
    </row>
    <row r="102" spans="1:31" x14ac:dyDescent="0.2">
      <c r="A102" s="13" t="s">
        <v>206</v>
      </c>
      <c r="B102" s="6" t="s">
        <v>207</v>
      </c>
      <c r="C102" s="26">
        <f t="shared" si="66"/>
        <v>0</v>
      </c>
      <c r="D102" s="26">
        <f t="shared" ref="D102:N102" si="89">+D103+D104+D105</f>
        <v>0</v>
      </c>
      <c r="E102" s="26">
        <f t="shared" si="89"/>
        <v>0</v>
      </c>
      <c r="F102" s="26">
        <f t="shared" si="89"/>
        <v>0</v>
      </c>
      <c r="G102" s="26">
        <f t="shared" si="89"/>
        <v>0</v>
      </c>
      <c r="H102" s="26">
        <f t="shared" si="89"/>
        <v>0</v>
      </c>
      <c r="I102" s="26">
        <f t="shared" si="89"/>
        <v>0</v>
      </c>
      <c r="J102" s="26">
        <f t="shared" si="89"/>
        <v>0</v>
      </c>
      <c r="K102" s="26">
        <f t="shared" si="89"/>
        <v>0</v>
      </c>
      <c r="L102" s="26">
        <f t="shared" si="89"/>
        <v>0</v>
      </c>
      <c r="M102" s="26">
        <f t="shared" si="89"/>
        <v>0</v>
      </c>
      <c r="N102" s="26">
        <f t="shared" si="89"/>
        <v>0</v>
      </c>
      <c r="O102" s="31"/>
      <c r="P102" s="26">
        <f t="shared" ref="P102" si="90">+P103+P104+P105</f>
        <v>0</v>
      </c>
      <c r="R102" s="13" t="s">
        <v>206</v>
      </c>
      <c r="S102" s="6" t="s">
        <v>207</v>
      </c>
      <c r="T102" s="26">
        <f t="shared" ref="T102:AE102" si="91">+T103+T104+T105</f>
        <v>0</v>
      </c>
      <c r="U102" s="26">
        <f t="shared" si="91"/>
        <v>0</v>
      </c>
      <c r="V102" s="26">
        <f t="shared" si="91"/>
        <v>0</v>
      </c>
      <c r="W102" s="26">
        <f t="shared" si="91"/>
        <v>0</v>
      </c>
      <c r="X102" s="26">
        <f t="shared" si="91"/>
        <v>0</v>
      </c>
      <c r="Y102" s="26">
        <f t="shared" si="91"/>
        <v>0</v>
      </c>
      <c r="Z102" s="26">
        <f t="shared" si="91"/>
        <v>0</v>
      </c>
      <c r="AA102" s="26">
        <f t="shared" ref="AA102:AD102" si="92">+AA103+AA104+AA105</f>
        <v>0</v>
      </c>
      <c r="AB102" s="26">
        <f t="shared" si="92"/>
        <v>0</v>
      </c>
      <c r="AC102" s="26">
        <f t="shared" si="92"/>
        <v>0</v>
      </c>
      <c r="AD102" s="26">
        <f t="shared" si="92"/>
        <v>0</v>
      </c>
      <c r="AE102" s="26">
        <f t="shared" si="91"/>
        <v>0</v>
      </c>
    </row>
    <row r="103" spans="1:31" x14ac:dyDescent="0.2">
      <c r="A103" s="13" t="s">
        <v>208</v>
      </c>
      <c r="B103" s="6" t="s">
        <v>209</v>
      </c>
      <c r="C103" s="26">
        <f t="shared" si="66"/>
        <v>0</v>
      </c>
      <c r="D103" s="32">
        <f>'[3]2011'!C102</f>
        <v>0</v>
      </c>
      <c r="E103" s="32">
        <v>0</v>
      </c>
      <c r="F103" s="27"/>
      <c r="G103" s="27"/>
      <c r="H103" s="27"/>
      <c r="I103" s="27"/>
      <c r="J103" s="27"/>
      <c r="K103" s="32">
        <f>+'[3]2011'!F102</f>
        <v>0</v>
      </c>
      <c r="L103" s="32">
        <f>+'[3]2011'!G102</f>
        <v>0</v>
      </c>
      <c r="M103" s="32">
        <f>+'[3]2011'!H102</f>
        <v>0</v>
      </c>
      <c r="N103" s="32">
        <f>+'[3]2011'!I102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6"/>
        <v>0</v>
      </c>
      <c r="D104" s="32">
        <f>'[3]2011'!C103</f>
        <v>0</v>
      </c>
      <c r="E104" s="32">
        <v>0</v>
      </c>
      <c r="F104" s="27"/>
      <c r="G104" s="27"/>
      <c r="H104" s="27"/>
      <c r="I104" s="27"/>
      <c r="J104" s="27"/>
      <c r="K104" s="32">
        <f>+'[3]2011'!F103</f>
        <v>0</v>
      </c>
      <c r="L104" s="32">
        <f>+'[3]2011'!G103</f>
        <v>0</v>
      </c>
      <c r="M104" s="32">
        <f>+'[3]2011'!H103</f>
        <v>0</v>
      </c>
      <c r="N104" s="32">
        <f>+'[3]2011'!I103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6"/>
        <v>0</v>
      </c>
      <c r="D105" s="32">
        <f>'[3]2011'!C104</f>
        <v>0</v>
      </c>
      <c r="E105" s="32">
        <v>0</v>
      </c>
      <c r="F105" s="27"/>
      <c r="G105" s="27"/>
      <c r="H105" s="27"/>
      <c r="I105" s="27"/>
      <c r="J105" s="27"/>
      <c r="K105" s="32">
        <f>+'[3]2011'!F104</f>
        <v>0</v>
      </c>
      <c r="L105" s="32">
        <f>+'[3]2011'!G104</f>
        <v>0</v>
      </c>
      <c r="M105" s="32">
        <f>+'[3]2011'!H104</f>
        <v>0</v>
      </c>
      <c r="N105" s="32">
        <f>+'[3]2011'!I104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3">+D107+D108</f>
        <v>0</v>
      </c>
      <c r="E106" s="26">
        <f t="shared" si="93"/>
        <v>0</v>
      </c>
      <c r="F106" s="26">
        <f t="shared" si="93"/>
        <v>0</v>
      </c>
      <c r="G106" s="26">
        <f t="shared" si="93"/>
        <v>0</v>
      </c>
      <c r="H106" s="26">
        <f t="shared" si="93"/>
        <v>0</v>
      </c>
      <c r="I106" s="26">
        <f t="shared" si="93"/>
        <v>0</v>
      </c>
      <c r="J106" s="26">
        <f t="shared" si="93"/>
        <v>0</v>
      </c>
      <c r="K106" s="26">
        <f t="shared" si="93"/>
        <v>0</v>
      </c>
      <c r="L106" s="26">
        <f t="shared" si="93"/>
        <v>0</v>
      </c>
      <c r="M106" s="26">
        <f t="shared" si="93"/>
        <v>0</v>
      </c>
      <c r="N106" s="26">
        <f t="shared" si="93"/>
        <v>0</v>
      </c>
      <c r="O106" s="31"/>
      <c r="P106" s="26">
        <f t="shared" ref="P106" si="94">+P107+P108</f>
        <v>0</v>
      </c>
      <c r="R106" s="13" t="s">
        <v>214</v>
      </c>
      <c r="S106" s="6" t="s">
        <v>215</v>
      </c>
      <c r="T106" s="26">
        <f t="shared" ref="T106:AE106" si="95">+T107+T108</f>
        <v>0</v>
      </c>
      <c r="U106" s="26">
        <f t="shared" si="95"/>
        <v>0</v>
      </c>
      <c r="V106" s="26">
        <f t="shared" si="95"/>
        <v>0</v>
      </c>
      <c r="W106" s="26">
        <f t="shared" si="95"/>
        <v>0</v>
      </c>
      <c r="X106" s="26">
        <f t="shared" si="95"/>
        <v>0</v>
      </c>
      <c r="Y106" s="26">
        <f t="shared" si="95"/>
        <v>0</v>
      </c>
      <c r="Z106" s="26">
        <f t="shared" si="95"/>
        <v>0</v>
      </c>
      <c r="AA106" s="26">
        <f t="shared" ref="AA106:AD106" si="96">+AA107+AA108</f>
        <v>0</v>
      </c>
      <c r="AB106" s="26">
        <f t="shared" si="96"/>
        <v>0</v>
      </c>
      <c r="AC106" s="26">
        <f t="shared" si="96"/>
        <v>0</v>
      </c>
      <c r="AD106" s="26">
        <f t="shared" si="96"/>
        <v>0</v>
      </c>
      <c r="AE106" s="26">
        <f t="shared" si="95"/>
        <v>0</v>
      </c>
    </row>
    <row r="107" spans="1:31" x14ac:dyDescent="0.2">
      <c r="A107" s="13" t="s">
        <v>216</v>
      </c>
      <c r="B107" s="6" t="s">
        <v>217</v>
      </c>
      <c r="C107" s="26">
        <f t="shared" si="66"/>
        <v>0</v>
      </c>
      <c r="D107" s="32">
        <f>'[3]2011'!C106</f>
        <v>0</v>
      </c>
      <c r="E107" s="32">
        <v>0</v>
      </c>
      <c r="F107" s="27"/>
      <c r="G107" s="27"/>
      <c r="H107" s="27"/>
      <c r="I107" s="27"/>
      <c r="J107" s="27"/>
      <c r="K107" s="32">
        <f>+'[3]2011'!F106</f>
        <v>0</v>
      </c>
      <c r="L107" s="32">
        <f>+'[3]2011'!G106</f>
        <v>0</v>
      </c>
      <c r="M107" s="32">
        <f>+'[3]2011'!H106</f>
        <v>0</v>
      </c>
      <c r="N107" s="32">
        <f>+'[3]2011'!I106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6"/>
        <v>0</v>
      </c>
      <c r="D108" s="32">
        <f>'[3]2011'!C107</f>
        <v>0</v>
      </c>
      <c r="E108" s="32">
        <v>0</v>
      </c>
      <c r="F108" s="27"/>
      <c r="G108" s="27"/>
      <c r="H108" s="27"/>
      <c r="I108" s="27"/>
      <c r="J108" s="27"/>
      <c r="K108" s="32">
        <f>+'[3]2011'!F107</f>
        <v>0</v>
      </c>
      <c r="L108" s="32">
        <f>+'[3]2011'!G107</f>
        <v>0</v>
      </c>
      <c r="M108" s="32">
        <f>+'[3]2011'!H107</f>
        <v>0</v>
      </c>
      <c r="N108" s="32">
        <f>+'[3]2011'!I107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6"/>
        <v>0</v>
      </c>
      <c r="D109" s="32">
        <f>'[3]2011'!C108</f>
        <v>0</v>
      </c>
      <c r="E109" s="32">
        <v>0</v>
      </c>
      <c r="F109" s="27"/>
      <c r="G109" s="27"/>
      <c r="H109" s="27"/>
      <c r="I109" s="27"/>
      <c r="J109" s="27"/>
      <c r="K109" s="32">
        <f>+'[3]2011'!F108</f>
        <v>0</v>
      </c>
      <c r="L109" s="32">
        <f>+'[3]2011'!G108</f>
        <v>0</v>
      </c>
      <c r="M109" s="32">
        <f>+'[3]2011'!H108</f>
        <v>0</v>
      </c>
      <c r="N109" s="32">
        <f>+'[3]2011'!I108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3705.6152739999998</v>
      </c>
      <c r="D112" s="26">
        <f>+D113+D114</f>
        <v>3705.6152739999998</v>
      </c>
      <c r="E112" s="26">
        <f t="shared" ref="E112:N112" si="97">+E113+E114</f>
        <v>0</v>
      </c>
      <c r="F112" s="26">
        <f t="shared" si="97"/>
        <v>0.216158405</v>
      </c>
      <c r="G112" s="26">
        <f t="shared" si="97"/>
        <v>9.9101839999999997E-2</v>
      </c>
      <c r="H112" s="26">
        <f t="shared" si="97"/>
        <v>0</v>
      </c>
      <c r="I112" s="26">
        <f t="shared" si="97"/>
        <v>0</v>
      </c>
      <c r="J112" s="26">
        <f t="shared" si="97"/>
        <v>0</v>
      </c>
      <c r="K112" s="26">
        <f t="shared" si="97"/>
        <v>15.17</v>
      </c>
      <c r="L112" s="26">
        <f t="shared" si="97"/>
        <v>1.59</v>
      </c>
      <c r="M112" s="26">
        <f t="shared" si="97"/>
        <v>0.62</v>
      </c>
      <c r="N112" s="26">
        <f t="shared" si="97"/>
        <v>17.11</v>
      </c>
      <c r="O112" s="31"/>
      <c r="P112" s="26">
        <f>+P113+P114</f>
        <v>3740.5515824450003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8">+D113+E113</f>
        <v>1437.6783849999999</v>
      </c>
      <c r="D113" s="32">
        <f>'[3]2011'!C115</f>
        <v>1437.6783849999999</v>
      </c>
      <c r="E113" s="32">
        <v>0</v>
      </c>
      <c r="F113" s="32">
        <f>+'[3]2011'!D115</f>
        <v>1.0053695E-2</v>
      </c>
      <c r="G113" s="32">
        <f>+'[3]2011'!E115</f>
        <v>4.0214779999999999E-2</v>
      </c>
      <c r="H113" s="27"/>
      <c r="I113" s="27"/>
      <c r="J113" s="27"/>
      <c r="K113" s="32">
        <v>0.72</v>
      </c>
      <c r="L113" s="32">
        <v>0.24</v>
      </c>
      <c r="M113" s="32">
        <v>0.12</v>
      </c>
      <c r="N113" s="32">
        <v>0.64</v>
      </c>
      <c r="O113" s="31"/>
      <c r="P113" s="26">
        <f>+C113+F113*PCG!$C$4+G113*PCG!$C$5+H113+I113+J113</f>
        <v>1449.9137318149999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8"/>
        <v>2267.9368890000001</v>
      </c>
      <c r="D114" s="32">
        <f>'[3]2011'!C116</f>
        <v>2267.9368890000001</v>
      </c>
      <c r="E114" s="32">
        <v>0</v>
      </c>
      <c r="F114" s="32">
        <f>+'[3]2011'!D116</f>
        <v>0.20610471</v>
      </c>
      <c r="G114" s="32">
        <f>+'[3]2011'!E116</f>
        <v>5.8887059999999998E-2</v>
      </c>
      <c r="H114" s="27"/>
      <c r="I114" s="27"/>
      <c r="J114" s="27"/>
      <c r="K114" s="32">
        <v>14.45</v>
      </c>
      <c r="L114" s="32">
        <v>1.35</v>
      </c>
      <c r="M114" s="32">
        <v>0.5</v>
      </c>
      <c r="N114" s="32">
        <v>16.47</v>
      </c>
      <c r="O114" s="31"/>
      <c r="P114" s="26">
        <f>+C114+F114*PCG!$C$4+G114*PCG!$C$5+H114+I114+J114</f>
        <v>2290.6378506300002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8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8"/>
        <v>17668.56784</v>
      </c>
      <c r="D116" s="32">
        <f>'[3]2011'!C119</f>
        <v>17668.56784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17668.56784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9">+D127+E127</f>
        <v>73651.077905406288</v>
      </c>
      <c r="D127" s="26">
        <f>+D128+D134+D138</f>
        <v>73651.077905406288</v>
      </c>
      <c r="E127" s="26">
        <f t="shared" ref="E127:N127" si="100">+E128+E134+E138</f>
        <v>0</v>
      </c>
      <c r="F127" s="26">
        <f t="shared" si="100"/>
        <v>73.90224993215233</v>
      </c>
      <c r="G127" s="26">
        <f t="shared" si="100"/>
        <v>2.6498108432221334</v>
      </c>
      <c r="H127" s="26">
        <f t="shared" si="100"/>
        <v>0</v>
      </c>
      <c r="I127" s="26">
        <f t="shared" si="100"/>
        <v>0</v>
      </c>
      <c r="J127" s="26">
        <f t="shared" si="100"/>
        <v>0</v>
      </c>
      <c r="K127" s="26">
        <f t="shared" si="100"/>
        <v>223.9834921011963</v>
      </c>
      <c r="L127" s="26">
        <f t="shared" si="100"/>
        <v>656.30343087868948</v>
      </c>
      <c r="M127" s="26">
        <f t="shared" si="100"/>
        <v>197.20485452691878</v>
      </c>
      <c r="N127" s="26">
        <f t="shared" si="100"/>
        <v>357.58000000000004</v>
      </c>
      <c r="O127" s="31"/>
      <c r="P127" s="26">
        <f t="shared" ref="P127" si="101">+P128+P134+P138</f>
        <v>76288.277784990292</v>
      </c>
      <c r="R127" s="9" t="s">
        <v>22</v>
      </c>
      <c r="S127" s="10" t="s">
        <v>23</v>
      </c>
      <c r="T127" s="26">
        <f t="shared" ref="T127:AE127" si="102">+T128+T134+T138</f>
        <v>0</v>
      </c>
      <c r="U127" s="26">
        <f t="shared" si="102"/>
        <v>0</v>
      </c>
      <c r="V127" s="26">
        <f t="shared" si="102"/>
        <v>0</v>
      </c>
      <c r="W127" s="26">
        <f t="shared" si="102"/>
        <v>0</v>
      </c>
      <c r="X127" s="26">
        <f t="shared" si="102"/>
        <v>0</v>
      </c>
      <c r="Y127" s="26">
        <f t="shared" si="102"/>
        <v>0</v>
      </c>
      <c r="Z127" s="26">
        <f t="shared" si="102"/>
        <v>0</v>
      </c>
      <c r="AA127" s="26">
        <f t="shared" ref="AA127:AD127" si="103">+AA128+AA134+AA138</f>
        <v>0</v>
      </c>
      <c r="AB127" s="26">
        <f t="shared" si="103"/>
        <v>0</v>
      </c>
      <c r="AC127" s="26">
        <f t="shared" si="103"/>
        <v>0</v>
      </c>
      <c r="AD127" s="26">
        <f t="shared" si="103"/>
        <v>0</v>
      </c>
      <c r="AE127" s="26">
        <f t="shared" si="102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73649.744648000036</v>
      </c>
      <c r="D128" s="26">
        <f>+D129+D130+D131+D132+D133</f>
        <v>73649.744648000036</v>
      </c>
      <c r="E128" s="26">
        <f t="shared" ref="E128:N128" si="104">+E129+E130+E131+E132+E133</f>
        <v>0</v>
      </c>
      <c r="F128" s="26">
        <f t="shared" si="104"/>
        <v>28.940603106412887</v>
      </c>
      <c r="G128" s="26">
        <f t="shared" si="104"/>
        <v>2.6498108432221334</v>
      </c>
      <c r="H128" s="26">
        <f t="shared" si="104"/>
        <v>0</v>
      </c>
      <c r="I128" s="26">
        <f t="shared" si="104"/>
        <v>0</v>
      </c>
      <c r="J128" s="26">
        <f t="shared" si="104"/>
        <v>0</v>
      </c>
      <c r="K128" s="26">
        <f t="shared" si="104"/>
        <v>221.50349210119631</v>
      </c>
      <c r="L128" s="26">
        <f t="shared" si="104"/>
        <v>634.90343087868951</v>
      </c>
      <c r="M128" s="26">
        <f t="shared" si="104"/>
        <v>192.39485452691878</v>
      </c>
      <c r="N128" s="26">
        <f t="shared" si="104"/>
        <v>357.58000000000004</v>
      </c>
      <c r="O128" s="31"/>
      <c r="P128" s="26">
        <f t="shared" ref="P128" si="105">+P129+P130+P131+P132+P133</f>
        <v>75162.903356940558</v>
      </c>
      <c r="R128" s="11" t="s">
        <v>26</v>
      </c>
      <c r="S128" s="6" t="s">
        <v>27</v>
      </c>
      <c r="T128" s="26">
        <f t="shared" ref="T128:AE128" si="106">+T129+T130+T131+T132+T133</f>
        <v>0</v>
      </c>
      <c r="U128" s="26">
        <f t="shared" si="106"/>
        <v>0</v>
      </c>
      <c r="V128" s="26">
        <f t="shared" si="106"/>
        <v>0</v>
      </c>
      <c r="W128" s="26">
        <f t="shared" si="106"/>
        <v>0</v>
      </c>
      <c r="X128" s="26">
        <f t="shared" si="106"/>
        <v>0</v>
      </c>
      <c r="Y128" s="26">
        <f t="shared" si="106"/>
        <v>0</v>
      </c>
      <c r="Z128" s="26">
        <f t="shared" si="106"/>
        <v>0</v>
      </c>
      <c r="AA128" s="26">
        <f t="shared" ref="AA128:AD128" si="107">+AA129+AA130+AA131+AA132+AA133</f>
        <v>0</v>
      </c>
      <c r="AB128" s="26">
        <f t="shared" si="107"/>
        <v>0</v>
      </c>
      <c r="AC128" s="26">
        <f t="shared" si="107"/>
        <v>0</v>
      </c>
      <c r="AD128" s="26">
        <f t="shared" si="107"/>
        <v>0</v>
      </c>
      <c r="AE128" s="26">
        <f t="shared" si="106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8">+D129+E129</f>
        <v>31821.209007000001</v>
      </c>
      <c r="D129" s="39">
        <f>+D7</f>
        <v>31821.209007000001</v>
      </c>
      <c r="E129" s="39">
        <f t="shared" ref="E129:G129" si="109">+E7</f>
        <v>0</v>
      </c>
      <c r="F129" s="39">
        <f t="shared" si="109"/>
        <v>0.47799144000000005</v>
      </c>
      <c r="G129" s="39">
        <f t="shared" si="109"/>
        <v>0.35841973299999996</v>
      </c>
      <c r="H129" s="27"/>
      <c r="I129" s="27"/>
      <c r="J129" s="27"/>
      <c r="K129" s="39">
        <f t="shared" ref="K129:N129" si="110">+K7</f>
        <v>80.080000000000013</v>
      </c>
      <c r="L129" s="39">
        <f t="shared" si="110"/>
        <v>37.629999999999995</v>
      </c>
      <c r="M129" s="39">
        <f t="shared" si="110"/>
        <v>0.64</v>
      </c>
      <c r="N129" s="39">
        <f t="shared" si="110"/>
        <v>119.66000000000001</v>
      </c>
      <c r="O129" s="31"/>
      <c r="P129" s="26">
        <f>+C129+F129*PCG!$C$4+G129*PCG!$C$5+H129+I129+J129</f>
        <v>31939.967873434001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8"/>
        <v>13490.108135999999</v>
      </c>
      <c r="D130" s="39">
        <f>+D16</f>
        <v>13490.108135999999</v>
      </c>
      <c r="E130" s="39">
        <f t="shared" ref="E130:G130" si="111">+E16</f>
        <v>0</v>
      </c>
      <c r="F130" s="39">
        <f t="shared" si="111"/>
        <v>3.3139476700000001</v>
      </c>
      <c r="G130" s="39">
        <f t="shared" si="111"/>
        <v>0.46950435800000001</v>
      </c>
      <c r="H130" s="27"/>
      <c r="I130" s="27"/>
      <c r="J130" s="27"/>
      <c r="K130" s="39">
        <f t="shared" ref="K130:N130" si="112">+K16</f>
        <v>70.55</v>
      </c>
      <c r="L130" s="39">
        <f t="shared" si="112"/>
        <v>75.509999999999991</v>
      </c>
      <c r="M130" s="39">
        <f t="shared" si="112"/>
        <v>31.950000000000003</v>
      </c>
      <c r="N130" s="39">
        <f t="shared" si="112"/>
        <v>99.05</v>
      </c>
      <c r="O130" s="31"/>
      <c r="P130" s="26">
        <f>+C130+F130*PCG!$C$4+G130*PCG!$C$5+H130+I130+J130</f>
        <v>13712.869126433998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8"/>
        <v>21290.058978196605</v>
      </c>
      <c r="D131" s="39">
        <f>+D30</f>
        <v>21290.058978196605</v>
      </c>
      <c r="E131" s="39">
        <f t="shared" ref="E131:G131" si="113">+E30</f>
        <v>0</v>
      </c>
      <c r="F131" s="39">
        <f t="shared" si="113"/>
        <v>4.3304873053016424</v>
      </c>
      <c r="G131" s="39">
        <f t="shared" si="113"/>
        <v>1.5226115897554584</v>
      </c>
      <c r="H131" s="27"/>
      <c r="I131" s="27"/>
      <c r="J131" s="27"/>
      <c r="K131" s="39">
        <f t="shared" ref="K131:N131" si="114">+K30</f>
        <v>50.893492101196344</v>
      </c>
      <c r="L131" s="39">
        <f t="shared" si="114"/>
        <v>247.61343087868948</v>
      </c>
      <c r="M131" s="39">
        <f t="shared" si="114"/>
        <v>118.67485452691876</v>
      </c>
      <c r="N131" s="39">
        <f t="shared" si="114"/>
        <v>95.95</v>
      </c>
      <c r="O131" s="31"/>
      <c r="P131" s="26">
        <f>+C131+F131*PCG!$C$4+G131*PCG!$C$5+H131+I131+J131</f>
        <v>21852.059414576273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8"/>
        <v>7048.3685268034305</v>
      </c>
      <c r="D132" s="39">
        <f>+D52</f>
        <v>7048.3685268034305</v>
      </c>
      <c r="E132" s="39">
        <f t="shared" ref="E132:G132" si="115">+E52</f>
        <v>0</v>
      </c>
      <c r="F132" s="39">
        <f t="shared" si="115"/>
        <v>20.818176691111244</v>
      </c>
      <c r="G132" s="39">
        <f t="shared" si="115"/>
        <v>0.29927516246667474</v>
      </c>
      <c r="H132" s="27"/>
      <c r="I132" s="27"/>
      <c r="J132" s="27"/>
      <c r="K132" s="39">
        <f t="shared" ref="K132:N132" si="116">+K52</f>
        <v>19.98</v>
      </c>
      <c r="L132" s="39">
        <f t="shared" si="116"/>
        <v>274.14999999999998</v>
      </c>
      <c r="M132" s="39">
        <f t="shared" si="116"/>
        <v>41.129999999999995</v>
      </c>
      <c r="N132" s="39">
        <f t="shared" si="116"/>
        <v>42.92</v>
      </c>
      <c r="O132" s="31"/>
      <c r="P132" s="26">
        <f>+C132+F132*PCG!$C$4+G132*PCG!$C$5+H132+I132+J132</f>
        <v>7658.0069424962812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8"/>
        <v>0</v>
      </c>
      <c r="D133" s="39">
        <f>+D59</f>
        <v>0</v>
      </c>
      <c r="E133" s="39">
        <f t="shared" ref="E133:G133" si="117">+E59</f>
        <v>0</v>
      </c>
      <c r="F133" s="39">
        <f t="shared" si="117"/>
        <v>0</v>
      </c>
      <c r="G133" s="39">
        <f t="shared" si="117"/>
        <v>0</v>
      </c>
      <c r="H133" s="27"/>
      <c r="I133" s="27"/>
      <c r="J133" s="27"/>
      <c r="K133" s="39">
        <f t="shared" ref="K133:N133" si="118">+K59</f>
        <v>0</v>
      </c>
      <c r="L133" s="39">
        <f t="shared" si="118"/>
        <v>0</v>
      </c>
      <c r="M133" s="39">
        <f t="shared" si="118"/>
        <v>0</v>
      </c>
      <c r="N133" s="39">
        <f t="shared" si="118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1.3332574062475437</v>
      </c>
      <c r="D134" s="26">
        <f>+D135+D136+D137</f>
        <v>1.3332574062475437</v>
      </c>
      <c r="E134" s="26">
        <f t="shared" ref="E134:N134" si="119">+E135+E136+E137</f>
        <v>0</v>
      </c>
      <c r="F134" s="26">
        <f t="shared" si="119"/>
        <v>44.961646825739436</v>
      </c>
      <c r="G134" s="26">
        <f t="shared" si="119"/>
        <v>0</v>
      </c>
      <c r="H134" s="26">
        <f t="shared" si="119"/>
        <v>0</v>
      </c>
      <c r="I134" s="26">
        <f t="shared" si="119"/>
        <v>0</v>
      </c>
      <c r="J134" s="26">
        <f t="shared" si="119"/>
        <v>0</v>
      </c>
      <c r="K134" s="26">
        <f t="shared" si="119"/>
        <v>2.48</v>
      </c>
      <c r="L134" s="26">
        <f t="shared" si="119"/>
        <v>21.4</v>
      </c>
      <c r="M134" s="26">
        <f t="shared" si="119"/>
        <v>4.8099999999999996</v>
      </c>
      <c r="N134" s="26">
        <f t="shared" si="119"/>
        <v>0</v>
      </c>
      <c r="O134" s="31"/>
      <c r="P134" s="26">
        <f t="shared" ref="P134" si="120">+P135+P136+P137</f>
        <v>1125.3744280497335</v>
      </c>
      <c r="R134" s="13" t="s">
        <v>145</v>
      </c>
      <c r="S134" s="6" t="s">
        <v>146</v>
      </c>
      <c r="T134" s="26">
        <f t="shared" ref="T134:AE134" si="121">+T135+T136+T137</f>
        <v>0</v>
      </c>
      <c r="U134" s="26">
        <f t="shared" si="121"/>
        <v>0</v>
      </c>
      <c r="V134" s="26">
        <f t="shared" si="121"/>
        <v>0</v>
      </c>
      <c r="W134" s="26">
        <f t="shared" si="121"/>
        <v>0</v>
      </c>
      <c r="X134" s="26">
        <f t="shared" si="121"/>
        <v>0</v>
      </c>
      <c r="Y134" s="26">
        <f t="shared" si="121"/>
        <v>0</v>
      </c>
      <c r="Z134" s="26">
        <f t="shared" si="121"/>
        <v>0</v>
      </c>
      <c r="AA134" s="26">
        <f t="shared" ref="AA134:AD134" si="122">+AA135+AA136+AA137</f>
        <v>0</v>
      </c>
      <c r="AB134" s="26">
        <f t="shared" si="122"/>
        <v>0</v>
      </c>
      <c r="AC134" s="26">
        <f t="shared" si="122"/>
        <v>0</v>
      </c>
      <c r="AD134" s="26">
        <f t="shared" si="122"/>
        <v>0</v>
      </c>
      <c r="AE134" s="26">
        <f t="shared" si="121"/>
        <v>0</v>
      </c>
    </row>
    <row r="135" spans="1:31" x14ac:dyDescent="0.2">
      <c r="A135" s="13" t="s">
        <v>147</v>
      </c>
      <c r="B135" s="6" t="s">
        <v>148</v>
      </c>
      <c r="C135" s="26">
        <f t="shared" si="108"/>
        <v>0</v>
      </c>
      <c r="D135" s="39">
        <f>+D67</f>
        <v>0</v>
      </c>
      <c r="E135" s="39">
        <f t="shared" ref="E135:G135" si="123">+E67</f>
        <v>0</v>
      </c>
      <c r="F135" s="39">
        <f t="shared" si="123"/>
        <v>2.2604383620000004</v>
      </c>
      <c r="G135" s="39">
        <f t="shared" si="123"/>
        <v>0</v>
      </c>
      <c r="H135" s="27"/>
      <c r="I135" s="27"/>
      <c r="J135" s="27"/>
      <c r="K135" s="39">
        <f t="shared" ref="K135:N135" si="124">+K67</f>
        <v>0</v>
      </c>
      <c r="L135" s="39">
        <f t="shared" si="124"/>
        <v>0</v>
      </c>
      <c r="M135" s="39">
        <f t="shared" si="124"/>
        <v>0.42000000000000004</v>
      </c>
      <c r="N135" s="39">
        <f t="shared" si="124"/>
        <v>0</v>
      </c>
      <c r="O135" s="31"/>
      <c r="P135" s="26">
        <f>+C135+F135*PCG!$C$4+G135*PCG!$C$5+H135+I135+J135</f>
        <v>56.510959050000011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8"/>
        <v>1.3332574062475437</v>
      </c>
      <c r="D136" s="39">
        <f>+D79</f>
        <v>1.3332574062475437</v>
      </c>
      <c r="E136" s="39">
        <f t="shared" ref="E136:G136" si="125">+E79</f>
        <v>0</v>
      </c>
      <c r="F136" s="39">
        <f t="shared" si="125"/>
        <v>42.701208463739434</v>
      </c>
      <c r="G136" s="39">
        <f t="shared" si="125"/>
        <v>0</v>
      </c>
      <c r="H136" s="27"/>
      <c r="I136" s="27"/>
      <c r="J136" s="27"/>
      <c r="K136" s="39">
        <f t="shared" ref="K136:N136" si="126">+K79</f>
        <v>2.48</v>
      </c>
      <c r="L136" s="39">
        <f t="shared" si="126"/>
        <v>21.4</v>
      </c>
      <c r="M136" s="39">
        <f t="shared" si="126"/>
        <v>4.3899999999999997</v>
      </c>
      <c r="N136" s="39">
        <f t="shared" si="126"/>
        <v>0</v>
      </c>
      <c r="O136" s="31"/>
      <c r="P136" s="26">
        <f>+C136+F136*PCG!$C$4+G136*PCG!$C$5+H136+I136+J136</f>
        <v>1068.8634689997334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8"/>
        <v>0</v>
      </c>
      <c r="D137" s="39">
        <f>+D100</f>
        <v>0</v>
      </c>
      <c r="E137" s="39">
        <f t="shared" ref="E137:G137" si="127">+E100</f>
        <v>0</v>
      </c>
      <c r="F137" s="39">
        <f t="shared" si="127"/>
        <v>0</v>
      </c>
      <c r="G137" s="39">
        <f t="shared" si="127"/>
        <v>0</v>
      </c>
      <c r="H137" s="27"/>
      <c r="I137" s="27"/>
      <c r="J137" s="27"/>
      <c r="K137" s="39">
        <f t="shared" ref="K137:N137" si="128">+K100</f>
        <v>0</v>
      </c>
      <c r="L137" s="39">
        <f t="shared" si="128"/>
        <v>0</v>
      </c>
      <c r="M137" s="39">
        <f t="shared" si="128"/>
        <v>0</v>
      </c>
      <c r="N137" s="39">
        <f t="shared" si="128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8"/>
        <v>0</v>
      </c>
      <c r="D138" s="26">
        <f>+D139+D140+D141</f>
        <v>0</v>
      </c>
      <c r="E138" s="26">
        <f>+E139+E140+E141</f>
        <v>0</v>
      </c>
      <c r="F138" s="26">
        <f t="shared" ref="F138:N138" si="129">+F139+F140+F141</f>
        <v>0</v>
      </c>
      <c r="G138" s="26">
        <f t="shared" si="129"/>
        <v>0</v>
      </c>
      <c r="H138" s="26">
        <f t="shared" si="129"/>
        <v>0</v>
      </c>
      <c r="I138" s="26">
        <f t="shared" si="129"/>
        <v>0</v>
      </c>
      <c r="J138" s="26">
        <f t="shared" si="129"/>
        <v>0</v>
      </c>
      <c r="K138" s="26">
        <f t="shared" si="129"/>
        <v>0</v>
      </c>
      <c r="L138" s="26">
        <f t="shared" si="129"/>
        <v>0</v>
      </c>
      <c r="M138" s="26">
        <f t="shared" si="129"/>
        <v>0</v>
      </c>
      <c r="N138" s="26">
        <f t="shared" si="129"/>
        <v>0</v>
      </c>
      <c r="O138" s="31"/>
      <c r="P138" s="26">
        <f t="shared" ref="P138" si="130">+P139+P140+P141</f>
        <v>0</v>
      </c>
      <c r="R138" s="13" t="s">
        <v>204</v>
      </c>
      <c r="S138" s="6" t="s">
        <v>205</v>
      </c>
      <c r="T138" s="26">
        <f t="shared" ref="T138:AE138" si="131">+T139+T140+T141</f>
        <v>0</v>
      </c>
      <c r="U138" s="26">
        <f t="shared" si="131"/>
        <v>0</v>
      </c>
      <c r="V138" s="26">
        <f t="shared" si="131"/>
        <v>0</v>
      </c>
      <c r="W138" s="26">
        <f t="shared" si="131"/>
        <v>0</v>
      </c>
      <c r="X138" s="26">
        <f t="shared" si="131"/>
        <v>0</v>
      </c>
      <c r="Y138" s="26">
        <f t="shared" si="131"/>
        <v>0</v>
      </c>
      <c r="Z138" s="26">
        <f t="shared" si="131"/>
        <v>0</v>
      </c>
      <c r="AA138" s="26">
        <f t="shared" ref="AA138:AD138" si="132">+AA139+AA140+AA141</f>
        <v>0</v>
      </c>
      <c r="AB138" s="26">
        <f t="shared" si="132"/>
        <v>0</v>
      </c>
      <c r="AC138" s="26">
        <f t="shared" si="132"/>
        <v>0</v>
      </c>
      <c r="AD138" s="26">
        <f t="shared" si="132"/>
        <v>0</v>
      </c>
      <c r="AE138" s="26">
        <f t="shared" si="131"/>
        <v>0</v>
      </c>
    </row>
    <row r="139" spans="1:31" x14ac:dyDescent="0.2">
      <c r="A139" s="13" t="s">
        <v>206</v>
      </c>
      <c r="B139" s="6" t="s">
        <v>207</v>
      </c>
      <c r="C139" s="26">
        <f t="shared" si="108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3">+K102</f>
        <v>0</v>
      </c>
      <c r="L139" s="39">
        <f t="shared" si="133"/>
        <v>0</v>
      </c>
      <c r="M139" s="39">
        <f t="shared" si="133"/>
        <v>0</v>
      </c>
      <c r="N139" s="39">
        <f t="shared" si="133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8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4">+K106</f>
        <v>0</v>
      </c>
      <c r="L140" s="39">
        <f t="shared" si="134"/>
        <v>0</v>
      </c>
      <c r="M140" s="39">
        <f t="shared" si="134"/>
        <v>0</v>
      </c>
      <c r="N140" s="39">
        <f t="shared" si="134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8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5">+K109</f>
        <v>0</v>
      </c>
      <c r="L141" s="39">
        <f t="shared" si="135"/>
        <v>0</v>
      </c>
      <c r="M141" s="39">
        <f t="shared" si="135"/>
        <v>0</v>
      </c>
      <c r="N141" s="39">
        <f t="shared" si="135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6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3705.6152739999998</v>
      </c>
      <c r="D144" s="26">
        <f>+D145+D146</f>
        <v>3705.6152739999998</v>
      </c>
      <c r="E144" s="26"/>
      <c r="F144" s="26">
        <f t="shared" ref="F144:N144" si="137">+F145+F146</f>
        <v>0.216158405</v>
      </c>
      <c r="G144" s="26">
        <f t="shared" si="137"/>
        <v>9.9101839999999997E-2</v>
      </c>
      <c r="H144" s="26">
        <f t="shared" si="137"/>
        <v>0</v>
      </c>
      <c r="I144" s="26">
        <f t="shared" si="137"/>
        <v>0</v>
      </c>
      <c r="J144" s="26">
        <f t="shared" si="137"/>
        <v>0</v>
      </c>
      <c r="K144" s="26">
        <f t="shared" si="137"/>
        <v>15.17</v>
      </c>
      <c r="L144" s="26">
        <f t="shared" si="137"/>
        <v>1.59</v>
      </c>
      <c r="M144" s="26">
        <f t="shared" si="137"/>
        <v>0.62</v>
      </c>
      <c r="N144" s="26">
        <f t="shared" si="137"/>
        <v>17.11</v>
      </c>
      <c r="O144" s="31"/>
      <c r="P144" s="26">
        <f t="shared" ref="P144" si="138">+P145+P146</f>
        <v>3740.5515824450003</v>
      </c>
      <c r="R144" s="13" t="s">
        <v>223</v>
      </c>
      <c r="S144" s="6" t="s">
        <v>224</v>
      </c>
      <c r="T144" s="26">
        <f t="shared" ref="T144:AE144" si="139">+T145+T146</f>
        <v>0</v>
      </c>
      <c r="U144" s="26">
        <f t="shared" si="139"/>
        <v>0</v>
      </c>
      <c r="V144" s="26">
        <f t="shared" si="139"/>
        <v>0</v>
      </c>
      <c r="W144" s="26">
        <f t="shared" si="139"/>
        <v>0</v>
      </c>
      <c r="X144" s="26">
        <f t="shared" si="139"/>
        <v>0</v>
      </c>
      <c r="Y144" s="26">
        <f t="shared" si="139"/>
        <v>0</v>
      </c>
      <c r="Z144" s="26">
        <f t="shared" si="139"/>
        <v>0</v>
      </c>
      <c r="AA144" s="26">
        <f t="shared" ref="AA144:AD144" si="140">+AA145+AA146</f>
        <v>0</v>
      </c>
      <c r="AB144" s="26">
        <f t="shared" si="140"/>
        <v>0</v>
      </c>
      <c r="AC144" s="26">
        <f t="shared" si="140"/>
        <v>0</v>
      </c>
      <c r="AD144" s="26">
        <f t="shared" si="140"/>
        <v>0</v>
      </c>
      <c r="AE144" s="26">
        <f t="shared" si="139"/>
        <v>0</v>
      </c>
    </row>
    <row r="145" spans="1:31" x14ac:dyDescent="0.2">
      <c r="A145" s="13" t="s">
        <v>225</v>
      </c>
      <c r="B145" s="6" t="s">
        <v>226</v>
      </c>
      <c r="C145" s="26">
        <f t="shared" si="136"/>
        <v>1437.6783849999999</v>
      </c>
      <c r="D145" s="39">
        <f>+D113</f>
        <v>1437.6783849999999</v>
      </c>
      <c r="E145" s="39">
        <f t="shared" ref="E145:G145" si="141">+E113</f>
        <v>0</v>
      </c>
      <c r="F145" s="39">
        <f t="shared" si="141"/>
        <v>1.0053695E-2</v>
      </c>
      <c r="G145" s="39">
        <f t="shared" si="141"/>
        <v>4.0214779999999999E-2</v>
      </c>
      <c r="H145" s="27"/>
      <c r="I145" s="27"/>
      <c r="J145" s="27"/>
      <c r="K145" s="39">
        <f t="shared" ref="K145:N145" si="142">+K113</f>
        <v>0.72</v>
      </c>
      <c r="L145" s="39">
        <f t="shared" si="142"/>
        <v>0.24</v>
      </c>
      <c r="M145" s="39">
        <f t="shared" si="142"/>
        <v>0.12</v>
      </c>
      <c r="N145" s="39">
        <f t="shared" si="142"/>
        <v>0.64</v>
      </c>
      <c r="O145" s="31"/>
      <c r="P145" s="26">
        <f>+C145+F145*PCG!$C$4+G145*PCG!$C$5+H145+I145+J145</f>
        <v>1449.9137318149999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6"/>
        <v>2267.9368890000001</v>
      </c>
      <c r="D146" s="39">
        <f t="shared" ref="D146:G147" si="143">+D114</f>
        <v>2267.9368890000001</v>
      </c>
      <c r="E146" s="39">
        <f t="shared" si="143"/>
        <v>0</v>
      </c>
      <c r="F146" s="39">
        <f t="shared" si="143"/>
        <v>0.20610471</v>
      </c>
      <c r="G146" s="39">
        <f t="shared" si="143"/>
        <v>5.8887059999999998E-2</v>
      </c>
      <c r="H146" s="27"/>
      <c r="I146" s="27"/>
      <c r="J146" s="27"/>
      <c r="K146" s="39">
        <f t="shared" ref="K146:N146" si="144">+K114</f>
        <v>14.45</v>
      </c>
      <c r="L146" s="39">
        <f t="shared" si="144"/>
        <v>1.35</v>
      </c>
      <c r="M146" s="39">
        <f t="shared" si="144"/>
        <v>0.5</v>
      </c>
      <c r="N146" s="39">
        <f t="shared" si="144"/>
        <v>16.47</v>
      </c>
      <c r="O146" s="31"/>
      <c r="P146" s="26">
        <f>+C146+F146*PCG!$C$4+G146*PCG!$C$5+H146+I146+J146</f>
        <v>2290.6378506300002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6"/>
        <v>0</v>
      </c>
      <c r="D147" s="26">
        <f t="shared" si="143"/>
        <v>0</v>
      </c>
      <c r="E147" s="26">
        <f t="shared" si="143"/>
        <v>0</v>
      </c>
      <c r="F147" s="26">
        <f t="shared" si="143"/>
        <v>0</v>
      </c>
      <c r="G147" s="26">
        <f t="shared" si="143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6"/>
        <v>17668.56784</v>
      </c>
      <c r="D148" s="26">
        <f>+D116</f>
        <v>17668.56784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17668.56784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5">+D159+E159</f>
        <v>73651.077905406288</v>
      </c>
      <c r="D159" s="26">
        <f>+D160+D161+D162</f>
        <v>73651.077905406288</v>
      </c>
      <c r="E159" s="26">
        <f t="shared" ref="E159:N159" si="146">+E160+E161+E162</f>
        <v>0</v>
      </c>
      <c r="F159" s="26">
        <f t="shared" si="146"/>
        <v>73.90224993215233</v>
      </c>
      <c r="G159" s="26">
        <f t="shared" si="146"/>
        <v>2.6498108432221334</v>
      </c>
      <c r="H159" s="26">
        <f t="shared" si="146"/>
        <v>0</v>
      </c>
      <c r="I159" s="26">
        <f t="shared" si="146"/>
        <v>0</v>
      </c>
      <c r="J159" s="26">
        <f t="shared" si="146"/>
        <v>0</v>
      </c>
      <c r="K159" s="26">
        <f t="shared" si="146"/>
        <v>223.9834921011963</v>
      </c>
      <c r="L159" s="26">
        <f t="shared" si="146"/>
        <v>656.30343087868948</v>
      </c>
      <c r="M159" s="26">
        <f t="shared" si="146"/>
        <v>197.20485452691878</v>
      </c>
      <c r="N159" s="26">
        <f t="shared" si="146"/>
        <v>357.58000000000004</v>
      </c>
      <c r="O159" s="31"/>
      <c r="P159" s="26">
        <f t="shared" ref="P159" si="147">+P160+P161+P162</f>
        <v>76288.277784990292</v>
      </c>
      <c r="R159" s="9" t="s">
        <v>22</v>
      </c>
      <c r="S159" s="10" t="s">
        <v>23</v>
      </c>
      <c r="T159" s="26">
        <f t="shared" ref="T159:AE159" si="148">+T160+T161+T162</f>
        <v>0</v>
      </c>
      <c r="U159" s="26">
        <f t="shared" si="148"/>
        <v>0</v>
      </c>
      <c r="V159" s="26">
        <f t="shared" si="148"/>
        <v>0</v>
      </c>
      <c r="W159" s="26">
        <f t="shared" si="148"/>
        <v>0</v>
      </c>
      <c r="X159" s="26">
        <f t="shared" si="148"/>
        <v>0</v>
      </c>
      <c r="Y159" s="26">
        <f t="shared" si="148"/>
        <v>0</v>
      </c>
      <c r="Z159" s="26">
        <f t="shared" si="148"/>
        <v>0</v>
      </c>
      <c r="AA159" s="26">
        <f t="shared" ref="AA159:AD159" si="149">+AA160+AA161+AA162</f>
        <v>0</v>
      </c>
      <c r="AB159" s="26">
        <f t="shared" si="149"/>
        <v>0</v>
      </c>
      <c r="AC159" s="26">
        <f t="shared" si="149"/>
        <v>0</v>
      </c>
      <c r="AD159" s="26">
        <f t="shared" si="149"/>
        <v>0</v>
      </c>
      <c r="AE159" s="26">
        <f t="shared" si="148"/>
        <v>0</v>
      </c>
    </row>
    <row r="160" spans="1:31" x14ac:dyDescent="0.2">
      <c r="A160" s="11" t="s">
        <v>26</v>
      </c>
      <c r="B160" s="6" t="s">
        <v>27</v>
      </c>
      <c r="C160" s="26">
        <f t="shared" si="145"/>
        <v>73649.744648000036</v>
      </c>
      <c r="D160" s="26">
        <f>+D6</f>
        <v>73649.744648000036</v>
      </c>
      <c r="E160" s="26">
        <f t="shared" ref="E160:G160" si="150">+E6</f>
        <v>0</v>
      </c>
      <c r="F160" s="26">
        <f t="shared" si="150"/>
        <v>28.940603106412887</v>
      </c>
      <c r="G160" s="26">
        <f t="shared" si="150"/>
        <v>2.6498108432221334</v>
      </c>
      <c r="H160" s="27"/>
      <c r="I160" s="27"/>
      <c r="J160" s="27"/>
      <c r="K160" s="26">
        <f t="shared" ref="K160:N160" si="151">+K6</f>
        <v>221.50349210119631</v>
      </c>
      <c r="L160" s="26">
        <f t="shared" si="151"/>
        <v>634.90343087868951</v>
      </c>
      <c r="M160" s="26">
        <f t="shared" si="151"/>
        <v>192.39485452691878</v>
      </c>
      <c r="N160" s="26">
        <f t="shared" si="151"/>
        <v>357.58000000000004</v>
      </c>
      <c r="O160" s="31"/>
      <c r="P160" s="26">
        <f>+C160+F160*PCG!$C$4+G160*PCG!$C$5+H160+I160+J160</f>
        <v>75162.903356940558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5"/>
        <v>1.3332574062475437</v>
      </c>
      <c r="D161" s="26">
        <f>+D66</f>
        <v>1.3332574062475437</v>
      </c>
      <c r="E161" s="26">
        <f t="shared" ref="E161:G161" si="152">+E66</f>
        <v>0</v>
      </c>
      <c r="F161" s="26">
        <f t="shared" si="152"/>
        <v>44.961646825739436</v>
      </c>
      <c r="G161" s="26">
        <f t="shared" si="152"/>
        <v>0</v>
      </c>
      <c r="H161" s="27"/>
      <c r="I161" s="27"/>
      <c r="J161" s="27"/>
      <c r="K161" s="26">
        <f t="shared" ref="K161:N161" si="153">+K66</f>
        <v>2.48</v>
      </c>
      <c r="L161" s="26">
        <f t="shared" si="153"/>
        <v>21.4</v>
      </c>
      <c r="M161" s="26">
        <f t="shared" si="153"/>
        <v>4.8099999999999996</v>
      </c>
      <c r="N161" s="26">
        <f t="shared" si="153"/>
        <v>0</v>
      </c>
      <c r="O161" s="31"/>
      <c r="P161" s="26">
        <f>+C161+F161*PCG!$C$4+G161*PCG!$C$5+H161+I161+J161</f>
        <v>1125.3744280497335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5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4">+K101</f>
        <v>0</v>
      </c>
      <c r="L162" s="26">
        <f t="shared" si="154"/>
        <v>0</v>
      </c>
      <c r="M162" s="26">
        <f t="shared" si="154"/>
        <v>0</v>
      </c>
      <c r="N162" s="26">
        <f t="shared" si="154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5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3705.6152739999998</v>
      </c>
      <c r="D165" s="26">
        <f>+D166+D167</f>
        <v>3705.6152739999998</v>
      </c>
      <c r="E165" s="26">
        <f t="shared" ref="E165:N165" si="156">+E166+E167</f>
        <v>0</v>
      </c>
      <c r="F165" s="26">
        <f t="shared" si="156"/>
        <v>0.216158405</v>
      </c>
      <c r="G165" s="26">
        <f t="shared" si="156"/>
        <v>9.9101839999999997E-2</v>
      </c>
      <c r="H165" s="26">
        <f t="shared" si="156"/>
        <v>0</v>
      </c>
      <c r="I165" s="26">
        <f t="shared" si="156"/>
        <v>0</v>
      </c>
      <c r="J165" s="26">
        <f t="shared" si="156"/>
        <v>0</v>
      </c>
      <c r="K165" s="26">
        <f t="shared" si="156"/>
        <v>0</v>
      </c>
      <c r="L165" s="26">
        <f t="shared" si="156"/>
        <v>0</v>
      </c>
      <c r="M165" s="26">
        <f t="shared" si="156"/>
        <v>0</v>
      </c>
      <c r="N165" s="26">
        <f t="shared" si="156"/>
        <v>0</v>
      </c>
      <c r="O165" s="31"/>
      <c r="P165" s="26">
        <f t="shared" ref="P165" si="157">+P166+P167</f>
        <v>3740.5515824450003</v>
      </c>
      <c r="R165" s="13" t="s">
        <v>223</v>
      </c>
      <c r="S165" s="6" t="s">
        <v>224</v>
      </c>
      <c r="T165" s="26">
        <f t="shared" ref="T165:AE165" si="158">+T166+T167</f>
        <v>0</v>
      </c>
      <c r="U165" s="26">
        <f t="shared" si="158"/>
        <v>0</v>
      </c>
      <c r="V165" s="26">
        <f t="shared" si="158"/>
        <v>0</v>
      </c>
      <c r="W165" s="26">
        <f t="shared" si="158"/>
        <v>0</v>
      </c>
      <c r="X165" s="26">
        <f t="shared" si="158"/>
        <v>0</v>
      </c>
      <c r="Y165" s="26">
        <f t="shared" si="158"/>
        <v>0</v>
      </c>
      <c r="Z165" s="26">
        <f t="shared" si="158"/>
        <v>0</v>
      </c>
      <c r="AA165" s="26">
        <f t="shared" ref="AA165:AD165" si="159">+AA166+AA167</f>
        <v>0</v>
      </c>
      <c r="AB165" s="26">
        <f t="shared" si="159"/>
        <v>0</v>
      </c>
      <c r="AC165" s="26">
        <f t="shared" si="159"/>
        <v>0</v>
      </c>
      <c r="AD165" s="26">
        <f t="shared" si="159"/>
        <v>0</v>
      </c>
      <c r="AE165" s="26">
        <f t="shared" si="158"/>
        <v>0</v>
      </c>
    </row>
    <row r="166" spans="1:31" x14ac:dyDescent="0.2">
      <c r="A166" s="13" t="s">
        <v>225</v>
      </c>
      <c r="B166" s="6" t="s">
        <v>226</v>
      </c>
      <c r="C166" s="26">
        <f t="shared" si="155"/>
        <v>1437.6783849999999</v>
      </c>
      <c r="D166" s="39">
        <f>+D113</f>
        <v>1437.6783849999999</v>
      </c>
      <c r="E166" s="39">
        <f t="shared" ref="E166:G166" si="160">+E113</f>
        <v>0</v>
      </c>
      <c r="F166" s="39">
        <f t="shared" si="160"/>
        <v>1.0053695E-2</v>
      </c>
      <c r="G166" s="39">
        <f t="shared" si="160"/>
        <v>4.0214779999999999E-2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1449.9137318149999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5"/>
        <v>2267.9368890000001</v>
      </c>
      <c r="D167" s="39">
        <f t="shared" ref="D167:G168" si="161">+D114</f>
        <v>2267.9368890000001</v>
      </c>
      <c r="E167" s="39">
        <f t="shared" si="161"/>
        <v>0</v>
      </c>
      <c r="F167" s="39">
        <f t="shared" si="161"/>
        <v>0.20610471</v>
      </c>
      <c r="G167" s="39">
        <f t="shared" si="161"/>
        <v>5.8887059999999998E-2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2290.6378506300002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5"/>
        <v>0</v>
      </c>
      <c r="D168" s="26">
        <f t="shared" si="161"/>
        <v>0</v>
      </c>
      <c r="E168" s="26">
        <f t="shared" si="161"/>
        <v>0</v>
      </c>
      <c r="F168" s="26">
        <f t="shared" si="161"/>
        <v>0</v>
      </c>
      <c r="G168" s="26">
        <f t="shared" si="161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5"/>
        <v>17668.56784</v>
      </c>
      <c r="D169" s="26">
        <f>+D148</f>
        <v>17668.56784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17668.56784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23" priority="2" operator="lessThan">
      <formula>0</formula>
    </cfRule>
  </conditionalFormatting>
  <conditionalFormatting sqref="P2">
    <cfRule type="cellIs" dxfId="22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800-000000000000}"/>
  </dataValidation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169"/>
  <sheetViews>
    <sheetView showGridLines="0" topLeftCell="A82" zoomScale="85" zoomScaleNormal="85" workbookViewId="0">
      <selection activeCell="D114" sqref="D114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77451.440441660045</v>
      </c>
      <c r="D4" s="26">
        <f t="shared" ref="D4:N4" si="1">+D6+D66+D101</f>
        <v>77451.440441660045</v>
      </c>
      <c r="E4" s="26">
        <f t="shared" si="1"/>
        <v>0</v>
      </c>
      <c r="F4" s="26">
        <f t="shared" si="1"/>
        <v>75.935356958494893</v>
      </c>
      <c r="G4" s="26">
        <f t="shared" si="1"/>
        <v>3.2658655938826104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247.43209350545914</v>
      </c>
      <c r="L4" s="26">
        <f t="shared" si="1"/>
        <v>755.33094745647452</v>
      </c>
      <c r="M4" s="26">
        <f t="shared" si="1"/>
        <v>236.46740413082321</v>
      </c>
      <c r="N4" s="26">
        <f t="shared" si="1"/>
        <v>402.41999999999996</v>
      </c>
      <c r="O4" s="31"/>
      <c r="P4" s="26">
        <f t="shared" ref="P4" si="2">+P6+P66+P101</f>
        <v>80323.052312599422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79668.106176999994</v>
      </c>
      <c r="D5" s="32">
        <f>'[25]Table 1.5 - Reference Approach'!$S$76</f>
        <v>79668.106176999994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79668.106176999994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77449.973967000042</v>
      </c>
      <c r="D6" s="26">
        <f>+D7+D16+D30+D52+D59</f>
        <v>77449.973967000042</v>
      </c>
      <c r="E6" s="26">
        <f t="shared" ref="E6:N6" si="5">+E7+E16+E30+E52+E59</f>
        <v>0</v>
      </c>
      <c r="F6" s="26">
        <f t="shared" si="5"/>
        <v>33.133074327648274</v>
      </c>
      <c r="G6" s="26">
        <f t="shared" si="5"/>
        <v>3.2658655938826104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245.31209350545913</v>
      </c>
      <c r="L6" s="26">
        <f t="shared" si="5"/>
        <v>738.16094745647456</v>
      </c>
      <c r="M6" s="26">
        <f t="shared" si="5"/>
        <v>231.74740413082321</v>
      </c>
      <c r="N6" s="26">
        <f t="shared" si="5"/>
        <v>402.41999999999996</v>
      </c>
      <c r="O6" s="31"/>
      <c r="P6" s="26">
        <f t="shared" ref="P6" si="6">+P7+P16+P30+P52+P59</f>
        <v>79251.528772168254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34025.053408</v>
      </c>
      <c r="D7" s="26">
        <f t="shared" ref="D7:N7" si="9">+D8+D12+D13</f>
        <v>34025.053408</v>
      </c>
      <c r="E7" s="26">
        <f t="shared" si="9"/>
        <v>0</v>
      </c>
      <c r="F7" s="26">
        <f t="shared" si="9"/>
        <v>0.69131659000000001</v>
      </c>
      <c r="G7" s="26">
        <f t="shared" si="9"/>
        <v>0.44028895099999998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90.52</v>
      </c>
      <c r="L7" s="26">
        <f t="shared" si="9"/>
        <v>43.19</v>
      </c>
      <c r="M7" s="26">
        <f t="shared" si="9"/>
        <v>0.67</v>
      </c>
      <c r="N7" s="26">
        <f t="shared" si="9"/>
        <v>124.73</v>
      </c>
      <c r="O7" s="31"/>
      <c r="P7" s="26">
        <f t="shared" ref="P7" si="10">+P8+P12+P13</f>
        <v>34173.542430148002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32030.380422000002</v>
      </c>
      <c r="D8" s="26">
        <f t="shared" ref="D8:G8" si="11">+D9+D10+D11</f>
        <v>32030.380422000002</v>
      </c>
      <c r="E8" s="26">
        <f t="shared" si="11"/>
        <v>0</v>
      </c>
      <c r="F8" s="26">
        <f t="shared" si="11"/>
        <v>0.65677019000000003</v>
      </c>
      <c r="G8" s="26">
        <f t="shared" si="11"/>
        <v>0.43508459999999999</v>
      </c>
      <c r="H8" s="26"/>
      <c r="I8" s="26"/>
      <c r="J8" s="26"/>
      <c r="K8" s="26">
        <f t="shared" ref="K8:N8" si="12">+K9+K10+K11</f>
        <v>89.74</v>
      </c>
      <c r="L8" s="26">
        <f t="shared" si="12"/>
        <v>42.72</v>
      </c>
      <c r="M8" s="26">
        <f t="shared" si="12"/>
        <v>0.64</v>
      </c>
      <c r="N8" s="26">
        <f t="shared" si="12"/>
        <v>117.86</v>
      </c>
      <c r="O8" s="31"/>
      <c r="P8" s="26">
        <f t="shared" ref="P8" si="13">+P9+P10+P11</f>
        <v>32176.45488755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32030.380422000002</v>
      </c>
      <c r="D9" s="32">
        <f>'[3]2012'!C8</f>
        <v>32030.380422000002</v>
      </c>
      <c r="E9" s="32">
        <v>0</v>
      </c>
      <c r="F9" s="32">
        <f>'[3]2012'!D8</f>
        <v>0.65677019000000003</v>
      </c>
      <c r="G9" s="32">
        <f>'[3]2012'!E8</f>
        <v>0.43508459999999999</v>
      </c>
      <c r="H9" s="27"/>
      <c r="I9" s="27"/>
      <c r="J9" s="27"/>
      <c r="K9" s="32">
        <f>'[3]2012'!F8</f>
        <v>89.74</v>
      </c>
      <c r="L9" s="32">
        <f>'[3]2012'!G8</f>
        <v>42.72</v>
      </c>
      <c r="M9" s="32">
        <f>'[3]2012'!H8</f>
        <v>0.64</v>
      </c>
      <c r="N9" s="32">
        <f>'[3]2012'!I8</f>
        <v>117.86</v>
      </c>
      <c r="O9" s="31"/>
      <c r="P9" s="26">
        <f>+C9+F9*PCG!$C$4+G9*PCG!$C$5+H9+I9+J9</f>
        <v>32176.45488755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'[3]2012'!F9</f>
        <v>0</v>
      </c>
      <c r="L10" s="32">
        <f>'[3]2012'!G9</f>
        <v>0</v>
      </c>
      <c r="M10" s="32">
        <f>'[3]2012'!H9</f>
        <v>0</v>
      </c>
      <c r="N10" s="32">
        <f>'[3]2012'!I9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'[3]2012'!F10</f>
        <v>0</v>
      </c>
      <c r="L11" s="32">
        <f>'[3]2012'!G10</f>
        <v>0</v>
      </c>
      <c r="M11" s="32">
        <f>'[3]2012'!H10</f>
        <v>0</v>
      </c>
      <c r="N11" s="32">
        <f>'[3]2012'!I10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1063.862116</v>
      </c>
      <c r="D12" s="32">
        <f>'[3]2012'!C11</f>
        <v>1063.862116</v>
      </c>
      <c r="E12" s="32">
        <v>0</v>
      </c>
      <c r="F12" s="32">
        <f>'[3]2012'!D11</f>
        <v>2.7817549999999996E-2</v>
      </c>
      <c r="G12" s="32">
        <f>'[3]2012'!E11</f>
        <v>4.3071919999999996E-3</v>
      </c>
      <c r="H12" s="27"/>
      <c r="I12" s="27"/>
      <c r="J12" s="27"/>
      <c r="K12" s="32">
        <f>'[3]2012'!F11</f>
        <v>0.78</v>
      </c>
      <c r="L12" s="32">
        <f>'[3]2012'!G11</f>
        <v>0.47</v>
      </c>
      <c r="M12" s="32">
        <f>'[3]2012'!H11</f>
        <v>0.03</v>
      </c>
      <c r="N12" s="32">
        <f>'[3]2012'!I11</f>
        <v>5.37</v>
      </c>
      <c r="O12" s="31"/>
      <c r="P12" s="26">
        <f>+C12+F12*PCG!$C$4+G12*PCG!$C$5+H12+I12+J12</f>
        <v>1065.841097966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930.81087000000002</v>
      </c>
      <c r="D13" s="26">
        <f t="shared" ref="D13:N13" si="14">+D14+D15</f>
        <v>930.81087000000002</v>
      </c>
      <c r="E13" s="26">
        <f t="shared" si="14"/>
        <v>0</v>
      </c>
      <c r="F13" s="26">
        <f t="shared" si="14"/>
        <v>6.7288499999999998E-3</v>
      </c>
      <c r="G13" s="26">
        <f t="shared" si="14"/>
        <v>8.9715900000000002E-4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1.5</v>
      </c>
      <c r="O13" s="31"/>
      <c r="P13" s="26">
        <f t="shared" ref="P13" si="15">+P14+P15</f>
        <v>931.24644463200002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930.81087000000002</v>
      </c>
      <c r="D14" s="32">
        <f>'[3]2012'!C13</f>
        <v>930.81087000000002</v>
      </c>
      <c r="E14" s="32">
        <v>0</v>
      </c>
      <c r="F14" s="32">
        <f>'[3]2012'!D13</f>
        <v>6.7288499999999998E-3</v>
      </c>
      <c r="G14" s="32">
        <f>'[3]2012'!E13</f>
        <v>8.9715900000000002E-4</v>
      </c>
      <c r="H14" s="27"/>
      <c r="I14" s="27"/>
      <c r="J14" s="27"/>
      <c r="K14" s="32">
        <f>'[3]2012'!F13</f>
        <v>0</v>
      </c>
      <c r="L14" s="32">
        <f>'[3]2012'!G13</f>
        <v>0</v>
      </c>
      <c r="M14" s="32">
        <f>'[3]2012'!H13</f>
        <v>0</v>
      </c>
      <c r="N14" s="32">
        <f>'[3]2012'!I13</f>
        <v>1.5</v>
      </c>
      <c r="O14" s="31"/>
      <c r="P14" s="26">
        <f>+C14+F14*PCG!$C$4+G14*PCG!$C$5+H14+I14+J14</f>
        <v>931.24644463200002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'[3]2012'!C14</f>
        <v>0</v>
      </c>
      <c r="E15" s="32">
        <v>0</v>
      </c>
      <c r="F15" s="32">
        <f>'[3]2012'!D14</f>
        <v>0</v>
      </c>
      <c r="G15" s="32">
        <f>'[3]2012'!E14</f>
        <v>0</v>
      </c>
      <c r="H15" s="27"/>
      <c r="I15" s="27"/>
      <c r="J15" s="27"/>
      <c r="K15" s="32">
        <f>'[3]2012'!F14</f>
        <v>0</v>
      </c>
      <c r="L15" s="32">
        <f>'[3]2012'!G14</f>
        <v>0</v>
      </c>
      <c r="M15" s="32">
        <f>'[3]2012'!H14</f>
        <v>0</v>
      </c>
      <c r="N15" s="32">
        <f>'[3]2012'!I14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15070.134485999999</v>
      </c>
      <c r="D16" s="3">
        <f t="shared" ref="D16:J16" si="16">+D17+D18+D19+D20+D21+D22+D23+D24+D25+D26+D27+D28+D29</f>
        <v>15070.134485999999</v>
      </c>
      <c r="E16" s="3">
        <f t="shared" si="16"/>
        <v>0</v>
      </c>
      <c r="F16" s="3">
        <f t="shared" si="16"/>
        <v>6.8738186199999989</v>
      </c>
      <c r="G16" s="3">
        <f t="shared" si="16"/>
        <v>0.94599885400000006</v>
      </c>
      <c r="H16" s="3">
        <f t="shared" si="16"/>
        <v>0</v>
      </c>
      <c r="I16" s="3">
        <f t="shared" si="16"/>
        <v>0</v>
      </c>
      <c r="J16" s="3">
        <f t="shared" si="16"/>
        <v>0</v>
      </c>
      <c r="K16" s="3">
        <f>SUM(K17:K29)</f>
        <v>88.789999999999992</v>
      </c>
      <c r="L16" s="3">
        <f t="shared" ref="L16:N16" si="17">SUM(L17:L29)</f>
        <v>145.23000000000002</v>
      </c>
      <c r="M16" s="3">
        <f t="shared" si="17"/>
        <v>67.64</v>
      </c>
      <c r="N16" s="3">
        <f t="shared" si="17"/>
        <v>138.29</v>
      </c>
      <c r="O16" s="31"/>
      <c r="P16" s="26">
        <f t="shared" ref="P16" si="18">+P17+P18+P19+P20+P21+P22+P23+P24+P25+P26+P27+P28+P29</f>
        <v>15523.887609991998</v>
      </c>
      <c r="R16" s="11" t="s">
        <v>46</v>
      </c>
      <c r="S16" s="6" t="s">
        <v>47</v>
      </c>
      <c r="T16" s="26">
        <f t="shared" ref="T16:AE16" si="19">+T17+T18+T19+T20+T21+T22+T23+T24+T25+T26+T27+T28+T29</f>
        <v>0</v>
      </c>
      <c r="U16" s="26">
        <f t="shared" si="19"/>
        <v>0</v>
      </c>
      <c r="V16" s="26">
        <f t="shared" si="19"/>
        <v>0</v>
      </c>
      <c r="W16" s="26">
        <f t="shared" si="19"/>
        <v>0</v>
      </c>
      <c r="X16" s="26">
        <f t="shared" si="19"/>
        <v>0</v>
      </c>
      <c r="Y16" s="26">
        <f t="shared" si="19"/>
        <v>0</v>
      </c>
      <c r="Z16" s="26">
        <f t="shared" si="19"/>
        <v>0</v>
      </c>
      <c r="AA16" s="26">
        <f t="shared" ref="AA16:AD16" si="20">+AA17+AA18+AA19+AA20+AA21+AA22+AA23+AA24+AA25+AA26+AA27+AA28+AA29</f>
        <v>0</v>
      </c>
      <c r="AB16" s="26">
        <f t="shared" si="20"/>
        <v>0</v>
      </c>
      <c r="AC16" s="26">
        <f t="shared" si="20"/>
        <v>0</v>
      </c>
      <c r="AD16" s="26">
        <f t="shared" si="20"/>
        <v>0</v>
      </c>
      <c r="AE16" s="26">
        <f t="shared" si="19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847.14780199999996</v>
      </c>
      <c r="D17" s="32">
        <f>'[3]2012'!C16</f>
        <v>847.14780199999996</v>
      </c>
      <c r="E17" s="32">
        <v>0</v>
      </c>
      <c r="F17" s="32">
        <f>'[3]2012'!D16</f>
        <v>3.7490610000000008E-2</v>
      </c>
      <c r="G17" s="32">
        <f>'[3]2012'!E16</f>
        <v>5.7499730000000002E-3</v>
      </c>
      <c r="H17" s="27"/>
      <c r="I17" s="27"/>
      <c r="J17" s="27"/>
      <c r="K17" s="32">
        <f>'[3]2012'!F16</f>
        <v>1.9</v>
      </c>
      <c r="L17" s="32">
        <f>'[3]2012'!G16</f>
        <v>2.81</v>
      </c>
      <c r="M17" s="32">
        <f>'[3]2012'!H16</f>
        <v>0.31</v>
      </c>
      <c r="N17" s="32">
        <f>'[3]2012'!I16</f>
        <v>7.13</v>
      </c>
      <c r="O17" s="31"/>
      <c r="P17" s="26">
        <f>+C17+F17*PCG!$C$4+G17*PCG!$C$5+H17+I17+J17</f>
        <v>849.79855920399996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'[3]2012'!F17</f>
        <v>0</v>
      </c>
      <c r="L18" s="32">
        <f>'[3]2012'!G17</f>
        <v>0</v>
      </c>
      <c r="M18" s="32">
        <f>'[3]2012'!H17</f>
        <v>0</v>
      </c>
      <c r="N18" s="32">
        <f>'[3]2012'!I17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854.80290100000002</v>
      </c>
      <c r="D19" s="34">
        <f>'[3]2012'!C18</f>
        <v>854.80290100000002</v>
      </c>
      <c r="E19" s="34">
        <v>0</v>
      </c>
      <c r="F19" s="34">
        <f>'[3]2012'!D18</f>
        <v>1.4390650000000001E-2</v>
      </c>
      <c r="G19" s="34">
        <f>'[3]2012'!E18</f>
        <v>1.4511010000000002E-3</v>
      </c>
      <c r="H19" s="27"/>
      <c r="I19" s="27"/>
      <c r="J19" s="27"/>
      <c r="K19" s="32">
        <f>'[3]2012'!F18</f>
        <v>4.6399999999999997</v>
      </c>
      <c r="L19" s="32">
        <f>'[3]2012'!G18</f>
        <v>0.72</v>
      </c>
      <c r="M19" s="32">
        <f>'[3]2012'!H18</f>
        <v>0.35</v>
      </c>
      <c r="N19" s="32">
        <f>'[3]2012'!I18</f>
        <v>4.22</v>
      </c>
      <c r="O19" s="31"/>
      <c r="P19" s="26">
        <f>+C19+F19*PCG!$C$4+G19*PCG!$C$5+H19+I19+J19</f>
        <v>855.59509534799997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1396.8550470000002</v>
      </c>
      <c r="D20" s="34">
        <f>'[3]2012'!C19</f>
        <v>1396.8550470000002</v>
      </c>
      <c r="E20" s="34">
        <v>0</v>
      </c>
      <c r="F20" s="34">
        <f>'[3]2012'!D19</f>
        <v>5.8503495599999997</v>
      </c>
      <c r="G20" s="34">
        <f>'[3]2012'!E19</f>
        <v>0.78243732900000007</v>
      </c>
      <c r="H20" s="27"/>
      <c r="I20" s="27"/>
      <c r="J20" s="27"/>
      <c r="K20" s="32">
        <f>'[3]2012'!F19</f>
        <v>19.41</v>
      </c>
      <c r="L20" s="32">
        <f>'[3]2012'!G19</f>
        <v>111.04</v>
      </c>
      <c r="M20" s="32">
        <f>'[3]2012'!H19</f>
        <v>58.24</v>
      </c>
      <c r="N20" s="32">
        <f>'[3]2012'!I19</f>
        <v>35.25</v>
      </c>
      <c r="O20" s="31"/>
      <c r="P20" s="26">
        <f>+C20+F20*PCG!$C$4+G20*PCG!$C$5+H20+I20+J20</f>
        <v>1776.2801100420004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316.54764499999999</v>
      </c>
      <c r="D21" s="34">
        <f>'[3]2012'!C20</f>
        <v>316.54764499999999</v>
      </c>
      <c r="E21" s="34">
        <v>0</v>
      </c>
      <c r="F21" s="34">
        <f>'[3]2012'!D20</f>
        <v>3.1040060000000001E-2</v>
      </c>
      <c r="G21" s="34">
        <f>'[3]2012'!E20</f>
        <v>4.7254010000000006E-3</v>
      </c>
      <c r="H21" s="27"/>
      <c r="I21" s="27"/>
      <c r="J21" s="27"/>
      <c r="K21" s="32">
        <f>'[3]2012'!F20</f>
        <v>0.56000000000000005</v>
      </c>
      <c r="L21" s="32">
        <f>'[3]2012'!G20</f>
        <v>2.68</v>
      </c>
      <c r="M21" s="32">
        <f>'[3]2012'!H20</f>
        <v>0.26</v>
      </c>
      <c r="N21" s="32">
        <f>'[3]2012'!I20</f>
        <v>2.2799999999999998</v>
      </c>
      <c r="O21" s="31"/>
      <c r="P21" s="26">
        <f>+C21+F21*PCG!$C$4+G21*PCG!$C$5+H21+I21+J21</f>
        <v>318.731815998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951.40178300000002</v>
      </c>
      <c r="D22" s="34">
        <f>'[3]2012'!C21</f>
        <v>951.40178300000002</v>
      </c>
      <c r="E22" s="34">
        <v>0</v>
      </c>
      <c r="F22" s="34">
        <f>'[3]2012'!D21</f>
        <v>8.7201519999999991E-2</v>
      </c>
      <c r="G22" s="34">
        <f>'[3]2012'!E21</f>
        <v>1.3167501E-2</v>
      </c>
      <c r="H22" s="27"/>
      <c r="I22" s="27"/>
      <c r="J22" s="27"/>
      <c r="K22" s="32">
        <f>'[3]2012'!F21</f>
        <v>1.65</v>
      </c>
      <c r="L22" s="32">
        <f>'[3]2012'!G21</f>
        <v>7.5</v>
      </c>
      <c r="M22" s="32">
        <f>'[3]2012'!H21</f>
        <v>0.76</v>
      </c>
      <c r="N22" s="32">
        <f>'[3]2012'!I21</f>
        <v>4.8</v>
      </c>
      <c r="O22" s="31"/>
      <c r="P22" s="26">
        <f>+C22+F22*PCG!$C$4+G22*PCG!$C$5+H22+I22+J22</f>
        <v>957.50573629799999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'[3]2012'!F22</f>
        <v>0</v>
      </c>
      <c r="L23" s="32">
        <f>'[3]2012'!G22</f>
        <v>0</v>
      </c>
      <c r="M23" s="32">
        <f>'[3]2012'!H22</f>
        <v>0</v>
      </c>
      <c r="N23" s="32">
        <f>'[3]2012'!I22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'[3]2012'!F23</f>
        <v>0</v>
      </c>
      <c r="L24" s="32">
        <f>'[3]2012'!G23</f>
        <v>0</v>
      </c>
      <c r="M24" s="32">
        <f>'[3]2012'!H23</f>
        <v>0</v>
      </c>
      <c r="N24" s="32">
        <f>'[3]2012'!I23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5834.6773640000001</v>
      </c>
      <c r="D25" s="34">
        <f>'[3]2012'!C24</f>
        <v>5834.6773640000001</v>
      </c>
      <c r="E25" s="34">
        <v>0</v>
      </c>
      <c r="F25" s="34">
        <f>'[3]2012'!D24</f>
        <v>0.24297378000000003</v>
      </c>
      <c r="G25" s="34">
        <f>'[3]2012'!E24</f>
        <v>4.6741789000000006E-2</v>
      </c>
      <c r="H25" s="27"/>
      <c r="I25" s="27"/>
      <c r="J25" s="27"/>
      <c r="K25" s="32">
        <f>'[3]2012'!F24</f>
        <v>33.49</v>
      </c>
      <c r="L25" s="32">
        <f>'[3]2012'!G24</f>
        <v>6.86</v>
      </c>
      <c r="M25" s="32">
        <f>'[3]2012'!H24</f>
        <v>1.92</v>
      </c>
      <c r="N25" s="32">
        <f>'[3]2012'!I24</f>
        <v>44.07</v>
      </c>
      <c r="O25" s="31"/>
      <c r="P25" s="26">
        <f>+C25+F25*PCG!$C$4+G25*PCG!$C$5+H25+I25+J25</f>
        <v>5854.6807616220003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'[3]2012'!F25</f>
        <v>0</v>
      </c>
      <c r="L26" s="32">
        <f>'[3]2012'!G25</f>
        <v>0</v>
      </c>
      <c r="M26" s="32">
        <f>'[3]2012'!H25</f>
        <v>0</v>
      </c>
      <c r="N26" s="32">
        <f>'[3]2012'!I25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'[3]2012'!F26</f>
        <v>0</v>
      </c>
      <c r="L27" s="32">
        <f>'[3]2012'!G26</f>
        <v>0</v>
      </c>
      <c r="M27" s="32">
        <f>'[3]2012'!H26</f>
        <v>0</v>
      </c>
      <c r="N27" s="32">
        <f>'[3]2012'!I26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'[3]2012'!F27</f>
        <v>0</v>
      </c>
      <c r="L28" s="32">
        <f>'[3]2012'!G27</f>
        <v>0</v>
      </c>
      <c r="M28" s="32">
        <f>'[3]2012'!H27</f>
        <v>0</v>
      </c>
      <c r="N28" s="32">
        <f>'[3]2012'!I27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4868.7019439999995</v>
      </c>
      <c r="D29" s="32">
        <f>'[3]2012'!C28</f>
        <v>4868.7019439999995</v>
      </c>
      <c r="E29" s="32">
        <v>0</v>
      </c>
      <c r="F29" s="32">
        <f>'[3]2012'!D28</f>
        <v>0.61037244000000002</v>
      </c>
      <c r="G29" s="32">
        <f>'[3]2012'!E28</f>
        <v>9.172575999999999E-2</v>
      </c>
      <c r="H29" s="27"/>
      <c r="I29" s="27"/>
      <c r="J29" s="27"/>
      <c r="K29" s="32">
        <f>'[3]2012'!F28</f>
        <v>27.14</v>
      </c>
      <c r="L29" s="32">
        <f>'[3]2012'!G28</f>
        <v>13.62</v>
      </c>
      <c r="M29" s="32">
        <f>'[3]2012'!H28</f>
        <v>5.8</v>
      </c>
      <c r="N29" s="32">
        <f>'[3]2012'!I28</f>
        <v>40.54</v>
      </c>
      <c r="O29" s="31"/>
      <c r="P29" s="26">
        <f>+C29+F29*PCG!$C$4+G29*PCG!$C$5+H29+I29+J29</f>
        <v>4911.2955314799992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22283.842293194408</v>
      </c>
      <c r="D30" s="26">
        <f t="shared" ref="D30:N30" si="21">+D31+D34+D45+D46+D49</f>
        <v>22283.842293194408</v>
      </c>
      <c r="E30" s="26">
        <f t="shared" si="21"/>
        <v>0</v>
      </c>
      <c r="F30" s="26">
        <f t="shared" si="21"/>
        <v>4.487538551275966</v>
      </c>
      <c r="G30" s="26">
        <f t="shared" si="21"/>
        <v>1.5834323439002724</v>
      </c>
      <c r="H30" s="26">
        <f t="shared" si="21"/>
        <v>0</v>
      </c>
      <c r="I30" s="26">
        <f t="shared" si="21"/>
        <v>0</v>
      </c>
      <c r="J30" s="26">
        <f t="shared" si="21"/>
        <v>0</v>
      </c>
      <c r="K30" s="26">
        <f t="shared" si="21"/>
        <v>49.822093505459129</v>
      </c>
      <c r="L30" s="26">
        <f t="shared" si="21"/>
        <v>271.35094745647456</v>
      </c>
      <c r="M30" s="26">
        <f t="shared" si="21"/>
        <v>121.74740413082323</v>
      </c>
      <c r="N30" s="26">
        <f t="shared" si="21"/>
        <v>103.33</v>
      </c>
      <c r="O30" s="31"/>
      <c r="P30" s="26">
        <f t="shared" ref="P30" si="22">+P31+P34+P45+P46+P49</f>
        <v>22867.893595458583</v>
      </c>
      <c r="R30" s="13" t="s">
        <v>74</v>
      </c>
      <c r="S30" s="6" t="s">
        <v>75</v>
      </c>
      <c r="T30" s="26">
        <f t="shared" ref="T30:AE30" si="23">+T31+T34+T45+T46+T49</f>
        <v>0</v>
      </c>
      <c r="U30" s="26">
        <f t="shared" si="23"/>
        <v>0</v>
      </c>
      <c r="V30" s="26">
        <f t="shared" si="23"/>
        <v>0</v>
      </c>
      <c r="W30" s="26">
        <f t="shared" si="23"/>
        <v>0</v>
      </c>
      <c r="X30" s="26">
        <f t="shared" si="23"/>
        <v>0</v>
      </c>
      <c r="Y30" s="26">
        <f t="shared" si="23"/>
        <v>0</v>
      </c>
      <c r="Z30" s="26">
        <f t="shared" si="23"/>
        <v>0</v>
      </c>
      <c r="AA30" s="26">
        <f t="shared" ref="AA30:AD30" si="24">+AA31+AA34+AA45+AA46+AA49</f>
        <v>0</v>
      </c>
      <c r="AB30" s="26">
        <f t="shared" si="24"/>
        <v>0</v>
      </c>
      <c r="AC30" s="26">
        <f t="shared" si="24"/>
        <v>0</v>
      </c>
      <c r="AD30" s="26">
        <f t="shared" si="24"/>
        <v>0</v>
      </c>
      <c r="AE30" s="26">
        <f t="shared" si="23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1445.0108559999999</v>
      </c>
      <c r="D31" s="26">
        <f t="shared" ref="D31:N31" si="25">+D33</f>
        <v>1445.0108559999999</v>
      </c>
      <c r="E31" s="26">
        <f t="shared" si="25"/>
        <v>0</v>
      </c>
      <c r="F31" s="26">
        <f t="shared" si="25"/>
        <v>1.0117119999999999E-2</v>
      </c>
      <c r="G31" s="26">
        <f t="shared" si="25"/>
        <v>4.0468479999999994E-2</v>
      </c>
      <c r="H31" s="26">
        <f t="shared" si="25"/>
        <v>0</v>
      </c>
      <c r="I31" s="26">
        <f t="shared" si="25"/>
        <v>0</v>
      </c>
      <c r="J31" s="26">
        <f t="shared" si="25"/>
        <v>0</v>
      </c>
      <c r="K31" s="26">
        <f t="shared" si="25"/>
        <v>4.59</v>
      </c>
      <c r="L31" s="26">
        <f t="shared" si="25"/>
        <v>22.8</v>
      </c>
      <c r="M31" s="26">
        <f t="shared" si="25"/>
        <v>0.7</v>
      </c>
      <c r="N31" s="26">
        <f t="shared" si="25"/>
        <v>6.37</v>
      </c>
      <c r="O31" s="31"/>
      <c r="P31" s="26">
        <f t="shared" ref="P31" si="26">+P33</f>
        <v>1457.3233910399999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1445.0108559999999</v>
      </c>
      <c r="D33" s="32">
        <f>'[3]2012'!C32</f>
        <v>1445.0108559999999</v>
      </c>
      <c r="E33" s="32">
        <v>0</v>
      </c>
      <c r="F33" s="32">
        <f>'[3]2012'!D32</f>
        <v>1.0117119999999999E-2</v>
      </c>
      <c r="G33" s="32">
        <f>'[3]2012'!E32</f>
        <v>4.0468479999999994E-2</v>
      </c>
      <c r="H33" s="27"/>
      <c r="I33" s="27"/>
      <c r="J33" s="27"/>
      <c r="K33" s="32">
        <f>'[3]2012'!F32</f>
        <v>4.59</v>
      </c>
      <c r="L33" s="32">
        <f>'[3]2012'!G32</f>
        <v>22.8</v>
      </c>
      <c r="M33" s="32">
        <f>'[3]2012'!H32</f>
        <v>0.7</v>
      </c>
      <c r="N33" s="32">
        <f>'[3]2012'!I32</f>
        <v>6.37</v>
      </c>
      <c r="O33" s="31"/>
      <c r="P33" s="26">
        <f>+C33+F33*PCG!$C$4+G33*PCG!$C$5+H33+I33+J33</f>
        <v>1457.3233910399999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19592.214115488812</v>
      </c>
      <c r="D34" s="26">
        <f t="shared" ref="D34:G34" si="27">+D35+D38+D41+D42+D43+D44</f>
        <v>19592.214115488812</v>
      </c>
      <c r="E34" s="26">
        <f t="shared" si="27"/>
        <v>0</v>
      </c>
      <c r="F34" s="26">
        <f t="shared" si="27"/>
        <v>3.5106830399627662</v>
      </c>
      <c r="G34" s="26">
        <f t="shared" si="27"/>
        <v>1.4327868979905676</v>
      </c>
      <c r="H34" s="26"/>
      <c r="I34" s="26"/>
      <c r="J34" s="26"/>
      <c r="K34" s="26">
        <f t="shared" ref="K34:N34" si="28">+K35+K38+K41+K42+K43+K44</f>
        <v>31.87209350545913</v>
      </c>
      <c r="L34" s="26">
        <f t="shared" si="28"/>
        <v>244.88094745647456</v>
      </c>
      <c r="M34" s="26">
        <f t="shared" si="28"/>
        <v>119.77740413082323</v>
      </c>
      <c r="N34" s="26">
        <f t="shared" si="28"/>
        <v>81.459999999999994</v>
      </c>
      <c r="O34" s="31"/>
      <c r="P34" s="26">
        <f t="shared" ref="P34" si="29">+P35+P38+P41+P42+P43+P44</f>
        <v>20106.951687089066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5889.9948661405742</v>
      </c>
      <c r="D35" s="26">
        <f t="shared" ref="D35:G35" si="30">+D36+D37</f>
        <v>5889.9948661405742</v>
      </c>
      <c r="E35" s="26">
        <f t="shared" si="30"/>
        <v>0</v>
      </c>
      <c r="F35" s="26">
        <f t="shared" si="30"/>
        <v>2.0205453060491076</v>
      </c>
      <c r="G35" s="26">
        <f t="shared" si="30"/>
        <v>0.61629820683656122</v>
      </c>
      <c r="H35" s="26"/>
      <c r="I35" s="26"/>
      <c r="J35" s="26"/>
      <c r="K35" s="26">
        <f t="shared" ref="K35:N35" si="31">+K36+K37</f>
        <v>27.342093505459129</v>
      </c>
      <c r="L35" s="26">
        <f t="shared" si="31"/>
        <v>226.88094745647456</v>
      </c>
      <c r="M35" s="26">
        <f t="shared" si="31"/>
        <v>40.837404130823231</v>
      </c>
      <c r="N35" s="26">
        <f t="shared" si="31"/>
        <v>51.12</v>
      </c>
      <c r="O35" s="31"/>
      <c r="P35" s="26">
        <f t="shared" ref="P35" si="32">+P36+P37</f>
        <v>6124.1653644290973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5400.2844091160896</v>
      </c>
      <c r="D36" s="32">
        <f>'[3]2012'!C35</f>
        <v>5400.2844091160896</v>
      </c>
      <c r="E36" s="32">
        <v>0</v>
      </c>
      <c r="F36" s="32">
        <f>'[3]2012'!D35</f>
        <v>1.8012946947225799</v>
      </c>
      <c r="G36" s="32">
        <f>'[3]2012'!E35</f>
        <v>0.59347277842871804</v>
      </c>
      <c r="H36" s="27"/>
      <c r="I36" s="27"/>
      <c r="J36" s="27"/>
      <c r="K36" s="32">
        <f>'[3]2012'!F35</f>
        <v>27.342093505459129</v>
      </c>
      <c r="L36" s="32">
        <f>'[3]2012'!G35</f>
        <v>226.88094745647456</v>
      </c>
      <c r="M36" s="32">
        <f>'[3]2012'!H35</f>
        <v>40.837404130823231</v>
      </c>
      <c r="N36" s="32">
        <f>'[3]2012'!I35</f>
        <v>51.12</v>
      </c>
      <c r="O36" s="31"/>
      <c r="P36" s="26">
        <f>+C36+F36*PCG!$C$4+G36*PCG!$C$5+H36+I36+J36</f>
        <v>5622.1716644559119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489.71045702448492</v>
      </c>
      <c r="D37" s="32">
        <f>'[3]2012'!C36</f>
        <v>489.71045702448492</v>
      </c>
      <c r="E37" s="32">
        <v>0</v>
      </c>
      <c r="F37" s="32">
        <f>'[3]2012'!D36</f>
        <v>0.21925061132652793</v>
      </c>
      <c r="G37" s="32">
        <f>'[3]2012'!E36</f>
        <v>2.2825428407843223E-2</v>
      </c>
      <c r="H37" s="27"/>
      <c r="I37" s="27"/>
      <c r="J37" s="27"/>
      <c r="K37" s="32">
        <f>'[3]2012'!F36</f>
        <v>0</v>
      </c>
      <c r="L37" s="32">
        <f>'[3]2012'!G36</f>
        <v>0</v>
      </c>
      <c r="M37" s="32">
        <f>'[3]2012'!H36</f>
        <v>0</v>
      </c>
      <c r="N37" s="32">
        <f>'[3]2012'!I36</f>
        <v>0</v>
      </c>
      <c r="O37" s="31"/>
      <c r="P37" s="26">
        <f>+C37+F37*PCG!$C$4+G37*PCG!$C$5+H37+I37+J37</f>
        <v>501.99369997318541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4337.9357198731568</v>
      </c>
      <c r="D38" s="26">
        <f t="shared" ref="D38:G38" si="33">+D39+D40</f>
        <v>4337.9357198731568</v>
      </c>
      <c r="E38" s="26">
        <f t="shared" si="33"/>
        <v>0</v>
      </c>
      <c r="F38" s="26">
        <f t="shared" si="33"/>
        <v>0.86408507374062837</v>
      </c>
      <c r="G38" s="26">
        <f t="shared" si="33"/>
        <v>0.32369330233129706</v>
      </c>
      <c r="H38" s="26"/>
      <c r="I38" s="26"/>
      <c r="J38" s="26"/>
      <c r="K38" s="26">
        <f t="shared" ref="K38:N38" si="34">+K39+K40</f>
        <v>0</v>
      </c>
      <c r="L38" s="26">
        <f t="shared" si="34"/>
        <v>0</v>
      </c>
      <c r="M38" s="26">
        <f t="shared" si="34"/>
        <v>0</v>
      </c>
      <c r="N38" s="26">
        <f t="shared" si="34"/>
        <v>0</v>
      </c>
      <c r="O38" s="31"/>
      <c r="P38" s="26">
        <f t="shared" ref="P38" si="35">+P39+P40</f>
        <v>4455.9984508113994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3932.423073951717</v>
      </c>
      <c r="D39" s="32">
        <f>'[3]2012'!C38</f>
        <v>3932.423073951717</v>
      </c>
      <c r="E39" s="32">
        <v>0</v>
      </c>
      <c r="F39" s="32">
        <f>'[3]2012'!D38</f>
        <v>0.68655589360079661</v>
      </c>
      <c r="G39" s="32">
        <f>'[3]2012'!E38</f>
        <v>0.30473099496663802</v>
      </c>
      <c r="H39" s="27"/>
      <c r="I39" s="27"/>
      <c r="J39" s="27"/>
      <c r="K39" s="32">
        <f>'[3]2012'!F38</f>
        <v>0</v>
      </c>
      <c r="L39" s="32">
        <f>'[3]2012'!G38</f>
        <v>0</v>
      </c>
      <c r="M39" s="32">
        <f>'[3]2012'!H38</f>
        <v>0</v>
      </c>
      <c r="N39" s="32">
        <f>'[3]2012'!I38</f>
        <v>0</v>
      </c>
      <c r="O39" s="31"/>
      <c r="P39" s="26">
        <f>+C39+F39*PCG!$C$4+G39*PCG!$C$5+H39+I39+J39</f>
        <v>4040.3968077917953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405.51264592144014</v>
      </c>
      <c r="D40" s="32">
        <f>'[3]2012'!C39</f>
        <v>405.51264592144014</v>
      </c>
      <c r="E40" s="32">
        <v>0</v>
      </c>
      <c r="F40" s="32">
        <f>'[3]2012'!D39</f>
        <v>0.17752918013983177</v>
      </c>
      <c r="G40" s="32">
        <f>'[3]2012'!E39</f>
        <v>1.8962307364659037E-2</v>
      </c>
      <c r="H40" s="27"/>
      <c r="I40" s="27"/>
      <c r="J40" s="27"/>
      <c r="K40" s="32">
        <f>'[3]2012'!F39</f>
        <v>0</v>
      </c>
      <c r="L40" s="32">
        <f>'[3]2012'!G39</f>
        <v>0</v>
      </c>
      <c r="M40" s="32">
        <f>'[3]2012'!H39</f>
        <v>0</v>
      </c>
      <c r="N40" s="32">
        <f>'[3]2012'!I39</f>
        <v>0</v>
      </c>
      <c r="O40" s="31"/>
      <c r="P40" s="26">
        <f>+C40+F40*PCG!$C$4+G40*PCG!$C$5+H40+I40+J40</f>
        <v>415.6016430196043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9297.8355164213117</v>
      </c>
      <c r="D41" s="32">
        <f>'[3]2012'!C40</f>
        <v>9297.8355164213117</v>
      </c>
      <c r="E41" s="32">
        <v>0</v>
      </c>
      <c r="F41" s="32">
        <f>'[3]2012'!D40</f>
        <v>0.62240919247179893</v>
      </c>
      <c r="G41" s="32">
        <f>'[3]2012'!E40</f>
        <v>0.48733193518620183</v>
      </c>
      <c r="H41" s="27"/>
      <c r="I41" s="27"/>
      <c r="J41" s="27"/>
      <c r="K41" s="32">
        <f>'[3]2012'!F40</f>
        <v>4.53</v>
      </c>
      <c r="L41" s="32">
        <f>'[3]2012'!G40</f>
        <v>18</v>
      </c>
      <c r="M41" s="32">
        <f>'[3]2012'!H40</f>
        <v>78.94</v>
      </c>
      <c r="N41" s="32">
        <f>'[3]2012'!I40</f>
        <v>30.34</v>
      </c>
      <c r="O41" s="31"/>
      <c r="P41" s="26">
        <f>+C41+F41*PCG!$C$4+G41*PCG!$C$5+H41+I41+J41</f>
        <v>9458.6206629185963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66.448013053765948</v>
      </c>
      <c r="D42" s="32">
        <f>'[3]2012'!C41</f>
        <v>66.448013053765948</v>
      </c>
      <c r="E42" s="32">
        <v>0</v>
      </c>
      <c r="F42" s="32">
        <f>'[3]2012'!D41</f>
        <v>3.6434677012314636E-3</v>
      </c>
      <c r="G42" s="32">
        <f>'[3]2012'!E41</f>
        <v>5.4634536365075108E-3</v>
      </c>
      <c r="H42" s="27"/>
      <c r="I42" s="27"/>
      <c r="J42" s="27"/>
      <c r="K42" s="32">
        <f>'[3]2012'!F41</f>
        <v>0</v>
      </c>
      <c r="L42" s="32">
        <f>'[3]2012'!G41</f>
        <v>0</v>
      </c>
      <c r="M42" s="32">
        <f>'[3]2012'!H41</f>
        <v>0</v>
      </c>
      <c r="N42" s="32">
        <f>'[3]2012'!I41</f>
        <v>0</v>
      </c>
      <c r="O42" s="31"/>
      <c r="P42" s="26">
        <f>+C42+F42*PCG!$C$4+G42*PCG!$C$5+H42+I42+J42</f>
        <v>68.16720892997597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+'[3]2012'!C43</f>
        <v>0</v>
      </c>
      <c r="E44" s="32">
        <v>0</v>
      </c>
      <c r="F44" s="27"/>
      <c r="G44" s="27"/>
      <c r="H44" s="27"/>
      <c r="I44" s="27"/>
      <c r="J44" s="27"/>
      <c r="K44" s="32">
        <f>'[3]2012'!F43</f>
        <v>0</v>
      </c>
      <c r="L44" s="32">
        <f>'[3]2012'!G43</f>
        <v>0</v>
      </c>
      <c r="M44" s="32">
        <f>'[3]2012'!H43</f>
        <v>0</v>
      </c>
      <c r="N44" s="32">
        <f>'[3]2012'!I43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143.16847599999997</v>
      </c>
      <c r="D45" s="32">
        <f>+'[3]2012'!C44</f>
        <v>143.16847599999997</v>
      </c>
      <c r="E45" s="32">
        <v>0</v>
      </c>
      <c r="F45" s="32">
        <f>'[3]2012'!D44</f>
        <v>8.2794124999999996E-3</v>
      </c>
      <c r="G45" s="32">
        <f>'[3]2012'!E44</f>
        <v>5.5047706000000002E-2</v>
      </c>
      <c r="H45" s="27"/>
      <c r="I45" s="27"/>
      <c r="J45" s="27"/>
      <c r="K45" s="32">
        <f>'[3]2012'!F44</f>
        <v>2.33</v>
      </c>
      <c r="L45" s="32">
        <f>'[3]2012'!G44</f>
        <v>0.47</v>
      </c>
      <c r="M45" s="32">
        <f>'[3]2012'!H44</f>
        <v>0.21</v>
      </c>
      <c r="N45" s="32">
        <f>'[3]2012'!I44</f>
        <v>0.56000000000000005</v>
      </c>
      <c r="O45" s="31"/>
      <c r="P45" s="26">
        <f>+C45+F45*PCG!$C$4+G45*PCG!$C$5+H45+I45+J45</f>
        <v>159.77967770049997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463.06020500000005</v>
      </c>
      <c r="D46" s="26">
        <f t="shared" ref="D46:N46" si="36">+D48</f>
        <v>463.06020500000005</v>
      </c>
      <c r="E46" s="26">
        <f t="shared" si="36"/>
        <v>0</v>
      </c>
      <c r="F46" s="26">
        <f t="shared" si="36"/>
        <v>4.2098910000000003E-2</v>
      </c>
      <c r="G46" s="26">
        <f t="shared" si="36"/>
        <v>1.2028260000000002E-2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si="36"/>
        <v>11.03</v>
      </c>
      <c r="L46" s="26">
        <f t="shared" si="36"/>
        <v>3.2</v>
      </c>
      <c r="M46" s="26">
        <f t="shared" si="36"/>
        <v>1.06</v>
      </c>
      <c r="N46" s="26">
        <f t="shared" si="36"/>
        <v>14.94</v>
      </c>
      <c r="O46" s="31"/>
      <c r="P46" s="26">
        <f t="shared" ref="P46" si="37">+P48</f>
        <v>467.69709923000005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463.06020500000005</v>
      </c>
      <c r="D48" s="32">
        <f>'[3]2012'!C47</f>
        <v>463.06020500000005</v>
      </c>
      <c r="E48" s="32">
        <v>0</v>
      </c>
      <c r="F48" s="32">
        <f>'[3]2012'!D47</f>
        <v>4.2098910000000003E-2</v>
      </c>
      <c r="G48" s="32">
        <f>'[3]2012'!E47</f>
        <v>1.2028260000000002E-2</v>
      </c>
      <c r="H48" s="27"/>
      <c r="I48" s="27"/>
      <c r="J48" s="27"/>
      <c r="K48" s="32">
        <f>'[3]2012'!F47</f>
        <v>11.03</v>
      </c>
      <c r="L48" s="32">
        <f>'[3]2012'!G47</f>
        <v>3.2</v>
      </c>
      <c r="M48" s="32">
        <f>'[3]2012'!H47</f>
        <v>1.06</v>
      </c>
      <c r="N48" s="32">
        <f>'[3]2012'!I47</f>
        <v>14.94</v>
      </c>
      <c r="O48" s="31"/>
      <c r="P48" s="26">
        <f>+C48+F48*PCG!$C$4+G48*PCG!$C$5+H48+I48+J48</f>
        <v>467.69709923000005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640.38864070559475</v>
      </c>
      <c r="D49" s="26">
        <f t="shared" ref="D49:N49" si="38">+D50+D51</f>
        <v>640.38864070559475</v>
      </c>
      <c r="E49" s="26">
        <f t="shared" si="38"/>
        <v>0</v>
      </c>
      <c r="F49" s="26">
        <f t="shared" si="38"/>
        <v>0.91636006881319976</v>
      </c>
      <c r="G49" s="26">
        <f t="shared" si="38"/>
        <v>4.3100999909704979E-2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31"/>
      <c r="P49" s="26">
        <f t="shared" ref="P49" si="39">+P50+P51</f>
        <v>676.14174039901684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'[3]2012'!F49</f>
        <v>0</v>
      </c>
      <c r="L50" s="32">
        <f>'[3]2012'!G49</f>
        <v>0</v>
      </c>
      <c r="M50" s="32">
        <f>'[3]2012'!H49</f>
        <v>0</v>
      </c>
      <c r="N50" s="32">
        <f>'[3]2012'!I49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640.38864070559475</v>
      </c>
      <c r="D51" s="32">
        <f>'[3]2012'!C50</f>
        <v>640.38864070559475</v>
      </c>
      <c r="E51" s="32">
        <v>0</v>
      </c>
      <c r="F51" s="32">
        <f>'[3]2012'!D50</f>
        <v>0.91636006881319976</v>
      </c>
      <c r="G51" s="32">
        <f>'[3]2012'!E50</f>
        <v>4.3100999909704979E-2</v>
      </c>
      <c r="H51" s="27"/>
      <c r="I51" s="27"/>
      <c r="J51" s="27"/>
      <c r="K51" s="32">
        <f>'[3]2012'!F50</f>
        <v>0</v>
      </c>
      <c r="L51" s="32">
        <f>'[3]2012'!G50</f>
        <v>0</v>
      </c>
      <c r="M51" s="32">
        <f>'[3]2012'!H50</f>
        <v>0</v>
      </c>
      <c r="N51" s="32">
        <f>'[3]2012'!I50</f>
        <v>0</v>
      </c>
      <c r="O51" s="31"/>
      <c r="P51" s="26">
        <f>+C51+F51*PCG!$C$4+G51*PCG!$C$5+H51+I51+J51</f>
        <v>676.14174039901684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6070.9437798056297</v>
      </c>
      <c r="D52" s="26">
        <f t="shared" ref="D52:N52" si="40">+D53+D54+D55</f>
        <v>6070.9437798056297</v>
      </c>
      <c r="E52" s="26">
        <f t="shared" si="40"/>
        <v>0</v>
      </c>
      <c r="F52" s="26">
        <f t="shared" si="40"/>
        <v>21.080400566372305</v>
      </c>
      <c r="G52" s="26">
        <f t="shared" si="40"/>
        <v>0.29614544498233841</v>
      </c>
      <c r="H52" s="26">
        <f t="shared" si="40"/>
        <v>0</v>
      </c>
      <c r="I52" s="26">
        <f t="shared" si="40"/>
        <v>0</v>
      </c>
      <c r="J52" s="26">
        <f t="shared" si="40"/>
        <v>0</v>
      </c>
      <c r="K52" s="26">
        <f t="shared" si="40"/>
        <v>16.18</v>
      </c>
      <c r="L52" s="26">
        <f t="shared" si="40"/>
        <v>278.39</v>
      </c>
      <c r="M52" s="26">
        <f t="shared" si="40"/>
        <v>41.69</v>
      </c>
      <c r="N52" s="26">
        <f t="shared" si="40"/>
        <v>36.069999999999993</v>
      </c>
      <c r="O52" s="31"/>
      <c r="P52" s="26">
        <f t="shared" ref="P52" si="41">+P53+P54+P55</f>
        <v>6686.2051365696734</v>
      </c>
      <c r="R52" s="13" t="s">
        <v>118</v>
      </c>
      <c r="S52" s="6" t="s">
        <v>119</v>
      </c>
      <c r="T52" s="26">
        <f t="shared" ref="T52:AE52" si="42">+T53+T54+T55</f>
        <v>0</v>
      </c>
      <c r="U52" s="26">
        <f t="shared" si="42"/>
        <v>0</v>
      </c>
      <c r="V52" s="26">
        <f t="shared" si="42"/>
        <v>0</v>
      </c>
      <c r="W52" s="26">
        <f t="shared" si="42"/>
        <v>0</v>
      </c>
      <c r="X52" s="26">
        <f t="shared" si="42"/>
        <v>0</v>
      </c>
      <c r="Y52" s="26">
        <f t="shared" si="42"/>
        <v>0</v>
      </c>
      <c r="Z52" s="26">
        <f t="shared" si="42"/>
        <v>0</v>
      </c>
      <c r="AA52" s="26">
        <f t="shared" ref="AA52:AD52" si="43">+AA53+AA54+AA55</f>
        <v>0</v>
      </c>
      <c r="AB52" s="26">
        <f t="shared" si="43"/>
        <v>0</v>
      </c>
      <c r="AC52" s="26">
        <f t="shared" si="43"/>
        <v>0</v>
      </c>
      <c r="AD52" s="26">
        <f t="shared" si="43"/>
        <v>0</v>
      </c>
      <c r="AE52" s="26">
        <f t="shared" si="42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1769.3456120000001</v>
      </c>
      <c r="D53" s="32">
        <f>'[3]2012'!C52</f>
        <v>1769.3456120000001</v>
      </c>
      <c r="E53" s="32">
        <v>0</v>
      </c>
      <c r="F53" s="32">
        <f>'[3]2012'!D52</f>
        <v>0.2025178</v>
      </c>
      <c r="G53" s="32">
        <f>'[3]2012'!E52</f>
        <v>9.7201079999999999E-3</v>
      </c>
      <c r="H53" s="27"/>
      <c r="I53" s="27"/>
      <c r="J53" s="27"/>
      <c r="K53" s="32">
        <f>'[3]2012'!F52</f>
        <v>6.74</v>
      </c>
      <c r="L53" s="32">
        <f>'[3]2012'!G52</f>
        <v>2.09</v>
      </c>
      <c r="M53" s="32">
        <f>'[3]2012'!H52</f>
        <v>0.54</v>
      </c>
      <c r="N53" s="32">
        <f>'[3]2012'!I52</f>
        <v>12.62</v>
      </c>
      <c r="O53" s="31"/>
      <c r="P53" s="26">
        <f>+C53+F53*PCG!$C$4+G53*PCG!$C$5+H53+I53+J53</f>
        <v>1777.3051491839999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3495.8780230000002</v>
      </c>
      <c r="D54" s="32">
        <f>'[3]2012'!C53</f>
        <v>3495.8780230000002</v>
      </c>
      <c r="E54" s="32">
        <v>0</v>
      </c>
      <c r="F54" s="32">
        <f>'[3]2012'!D53</f>
        <v>20.741658999999999</v>
      </c>
      <c r="G54" s="32">
        <f>'[3]2012'!E53</f>
        <v>0.27991397600000001</v>
      </c>
      <c r="H54" s="27"/>
      <c r="I54" s="27"/>
      <c r="J54" s="27"/>
      <c r="K54" s="32">
        <f>'[3]2012'!F53</f>
        <v>6.31</v>
      </c>
      <c r="L54" s="32">
        <f>'[3]2012'!G53</f>
        <v>275.26</v>
      </c>
      <c r="M54" s="32">
        <f>'[3]2012'!H53</f>
        <v>40.94</v>
      </c>
      <c r="N54" s="32">
        <f>'[3]2012'!I53</f>
        <v>16.61</v>
      </c>
      <c r="O54" s="31"/>
      <c r="P54" s="26">
        <f>+C54+F54*PCG!$C$4+G54*PCG!$C$5+H54+I54+J54</f>
        <v>4097.8338628480005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805.72014480562905</v>
      </c>
      <c r="D55" s="26">
        <f t="shared" ref="D55:N55" si="44">+D56+D57+D58</f>
        <v>805.72014480562905</v>
      </c>
      <c r="E55" s="26">
        <f t="shared" si="44"/>
        <v>0</v>
      </c>
      <c r="F55" s="26">
        <f t="shared" si="44"/>
        <v>0.13622376637230685</v>
      </c>
      <c r="G55" s="26">
        <f t="shared" si="44"/>
        <v>6.5113609823384102E-3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3.13</v>
      </c>
      <c r="L55" s="26">
        <f t="shared" si="44"/>
        <v>1.04</v>
      </c>
      <c r="M55" s="26">
        <f t="shared" si="44"/>
        <v>0.21</v>
      </c>
      <c r="N55" s="26">
        <f t="shared" si="44"/>
        <v>6.84</v>
      </c>
      <c r="O55" s="31"/>
      <c r="P55" s="26">
        <f t="shared" ref="P55" si="45">+P56+P57+P58</f>
        <v>811.06612453767366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'[3]2012'!F55</f>
        <v>0</v>
      </c>
      <c r="L56" s="32">
        <f>'[3]2012'!G55</f>
        <v>0</v>
      </c>
      <c r="M56" s="32">
        <f>'[3]2012'!H55</f>
        <v>0</v>
      </c>
      <c r="N56" s="32">
        <f>'[3]2012'!I55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36.923469805629061</v>
      </c>
      <c r="D57" s="34">
        <f>'[3]2012'!C56</f>
        <v>36.923469805629061</v>
      </c>
      <c r="E57" s="34">
        <v>0</v>
      </c>
      <c r="F57" s="34">
        <f>'[3]2012'!D56</f>
        <v>5.0093163723068431E-3</v>
      </c>
      <c r="G57" s="34">
        <f>'[3]2012'!E56</f>
        <v>3.0055898233841057E-4</v>
      </c>
      <c r="H57" s="27"/>
      <c r="I57" s="27"/>
      <c r="J57" s="27"/>
      <c r="K57" s="32">
        <f>'[3]2012'!F56</f>
        <v>0</v>
      </c>
      <c r="L57" s="32">
        <f>'[3]2012'!G56</f>
        <v>0</v>
      </c>
      <c r="M57" s="32">
        <f>'[3]2012'!H56</f>
        <v>0</v>
      </c>
      <c r="N57" s="32">
        <f>'[3]2012'!I56</f>
        <v>0</v>
      </c>
      <c r="O57" s="31"/>
      <c r="P57" s="26">
        <f>+C57+F57*PCG!$C$4+G57*PCG!$C$5+H57+I57+J57</f>
        <v>37.138269291673581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768.79667499999994</v>
      </c>
      <c r="D58" s="34">
        <f>'[3]2012'!C57</f>
        <v>768.79667499999994</v>
      </c>
      <c r="E58" s="34">
        <v>0</v>
      </c>
      <c r="F58" s="34">
        <f>'[3]2012'!D57</f>
        <v>0.13121445000000001</v>
      </c>
      <c r="G58" s="34">
        <f>'[3]2012'!E57</f>
        <v>6.2108019999999996E-3</v>
      </c>
      <c r="H58" s="27"/>
      <c r="I58" s="27"/>
      <c r="J58" s="27"/>
      <c r="K58" s="32">
        <f>'[3]2012'!F57</f>
        <v>3.13</v>
      </c>
      <c r="L58" s="32">
        <f>'[3]2012'!G57</f>
        <v>1.04</v>
      </c>
      <c r="M58" s="32">
        <f>'[3]2012'!H57</f>
        <v>0.21</v>
      </c>
      <c r="N58" s="32">
        <f>'[3]2012'!I57</f>
        <v>6.84</v>
      </c>
      <c r="O58" s="31"/>
      <c r="P58" s="26">
        <f>+C58+F58*PCG!$C$4+G58*PCG!$C$5+H58+I58+J58</f>
        <v>773.92785524600004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6">+D60+D61</f>
        <v>0</v>
      </c>
      <c r="E59" s="26">
        <f t="shared" si="46"/>
        <v>0</v>
      </c>
      <c r="F59" s="26">
        <f t="shared" si="46"/>
        <v>0</v>
      </c>
      <c r="G59" s="26">
        <f t="shared" si="46"/>
        <v>0</v>
      </c>
      <c r="H59" s="26">
        <f t="shared" si="46"/>
        <v>0</v>
      </c>
      <c r="I59" s="26">
        <f t="shared" si="46"/>
        <v>0</v>
      </c>
      <c r="J59" s="26">
        <f t="shared" si="46"/>
        <v>0</v>
      </c>
      <c r="K59" s="26">
        <f t="shared" si="46"/>
        <v>0</v>
      </c>
      <c r="L59" s="26">
        <f t="shared" si="46"/>
        <v>0</v>
      </c>
      <c r="M59" s="26">
        <f t="shared" si="46"/>
        <v>0</v>
      </c>
      <c r="N59" s="26">
        <f t="shared" si="46"/>
        <v>0</v>
      </c>
      <c r="O59" s="31"/>
      <c r="P59" s="26">
        <f t="shared" ref="P59" si="47">+P60+P61</f>
        <v>0</v>
      </c>
      <c r="R59" s="13" t="s">
        <v>132</v>
      </c>
      <c r="S59" s="6" t="s">
        <v>133</v>
      </c>
      <c r="T59" s="26">
        <f t="shared" ref="T59:AE59" si="48">+T60+T61</f>
        <v>0</v>
      </c>
      <c r="U59" s="26">
        <f t="shared" si="48"/>
        <v>0</v>
      </c>
      <c r="V59" s="26">
        <f t="shared" si="48"/>
        <v>0</v>
      </c>
      <c r="W59" s="26">
        <f t="shared" si="48"/>
        <v>0</v>
      </c>
      <c r="X59" s="26">
        <f t="shared" si="48"/>
        <v>0</v>
      </c>
      <c r="Y59" s="26">
        <f t="shared" si="48"/>
        <v>0</v>
      </c>
      <c r="Z59" s="26">
        <f t="shared" si="48"/>
        <v>0</v>
      </c>
      <c r="AA59" s="26">
        <f t="shared" ref="AA59:AD59" si="49">+AA60+AA61</f>
        <v>0</v>
      </c>
      <c r="AB59" s="26">
        <f t="shared" si="49"/>
        <v>0</v>
      </c>
      <c r="AC59" s="26">
        <f t="shared" si="49"/>
        <v>0</v>
      </c>
      <c r="AD59" s="26">
        <f t="shared" si="49"/>
        <v>0</v>
      </c>
      <c r="AE59" s="26">
        <f t="shared" si="48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'[3]2012'!F59</f>
        <v>0</v>
      </c>
      <c r="L60" s="32">
        <f>'[3]2012'!G59</f>
        <v>0</v>
      </c>
      <c r="M60" s="32">
        <f>'[3]2012'!H59</f>
        <v>0</v>
      </c>
      <c r="N60" s="32">
        <f>'[3]2012'!I59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50">+D62+D63+D64</f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31"/>
      <c r="P61" s="26">
        <f t="shared" ref="P61" si="51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'[3]2012'!F61</f>
        <v>0</v>
      </c>
      <c r="L62" s="32">
        <f>'[3]2012'!G61</f>
        <v>0</v>
      </c>
      <c r="M62" s="32">
        <f>'[3]2012'!H61</f>
        <v>0</v>
      </c>
      <c r="N62" s="32">
        <f>'[3]2012'!I61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'[3]2012'!F62</f>
        <v>0</v>
      </c>
      <c r="L63" s="32">
        <f>'[3]2012'!G62</f>
        <v>0</v>
      </c>
      <c r="M63" s="32">
        <f>'[3]2012'!H62</f>
        <v>0</v>
      </c>
      <c r="N63" s="32">
        <f>'[3]2012'!I62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'[3]2012'!F63</f>
        <v>0</v>
      </c>
      <c r="L64" s="32">
        <f>'[3]2012'!G63</f>
        <v>0</v>
      </c>
      <c r="M64" s="32">
        <f>'[3]2012'!H63</f>
        <v>0</v>
      </c>
      <c r="N64" s="32">
        <f>'[3]2012'!I63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1.4664746599957339</v>
      </c>
      <c r="D66" s="26">
        <f t="shared" ref="D66:N66" si="52">+D67+D79+D100</f>
        <v>1.4664746599957339</v>
      </c>
      <c r="E66" s="26">
        <f t="shared" si="52"/>
        <v>0</v>
      </c>
      <c r="F66" s="26">
        <f t="shared" si="52"/>
        <v>42.802282630846619</v>
      </c>
      <c r="G66" s="26">
        <f t="shared" si="52"/>
        <v>0</v>
      </c>
      <c r="H66" s="26">
        <f t="shared" si="52"/>
        <v>0</v>
      </c>
      <c r="I66" s="26">
        <f t="shared" si="52"/>
        <v>0</v>
      </c>
      <c r="J66" s="26">
        <f t="shared" si="52"/>
        <v>0</v>
      </c>
      <c r="K66" s="26">
        <f t="shared" si="52"/>
        <v>2.12</v>
      </c>
      <c r="L66" s="26">
        <f t="shared" si="52"/>
        <v>17.169999999999998</v>
      </c>
      <c r="M66" s="26">
        <f t="shared" si="52"/>
        <v>4.7200000000000006</v>
      </c>
      <c r="N66" s="26">
        <f t="shared" si="52"/>
        <v>0</v>
      </c>
      <c r="O66" s="31"/>
      <c r="P66" s="26">
        <f t="shared" ref="P66" si="53">+P67+P79+P100</f>
        <v>1071.5235404311611</v>
      </c>
      <c r="R66" s="13" t="s">
        <v>145</v>
      </c>
      <c r="S66" s="6" t="s">
        <v>146</v>
      </c>
      <c r="T66" s="26">
        <f t="shared" ref="T66:AE66" si="54">+T67+T79+T100</f>
        <v>0</v>
      </c>
      <c r="U66" s="26">
        <f t="shared" si="54"/>
        <v>0</v>
      </c>
      <c r="V66" s="26">
        <f t="shared" si="54"/>
        <v>0</v>
      </c>
      <c r="W66" s="26">
        <f t="shared" si="54"/>
        <v>0</v>
      </c>
      <c r="X66" s="26">
        <f t="shared" si="54"/>
        <v>0</v>
      </c>
      <c r="Y66" s="26">
        <f t="shared" si="54"/>
        <v>0</v>
      </c>
      <c r="Z66" s="26">
        <f t="shared" si="54"/>
        <v>0</v>
      </c>
      <c r="AA66" s="26">
        <f t="shared" ref="AA66:AD66" si="55">+AA67+AA79+AA100</f>
        <v>0</v>
      </c>
      <c r="AB66" s="26">
        <f t="shared" si="55"/>
        <v>0</v>
      </c>
      <c r="AC66" s="26">
        <f t="shared" si="55"/>
        <v>0</v>
      </c>
      <c r="AD66" s="26">
        <f t="shared" si="55"/>
        <v>0</v>
      </c>
      <c r="AE66" s="26">
        <f t="shared" si="54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56">+D68+D77</f>
        <v>0</v>
      </c>
      <c r="E67" s="26">
        <f t="shared" si="56"/>
        <v>0</v>
      </c>
      <c r="F67" s="26">
        <f t="shared" si="56"/>
        <v>2.435270574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0.44</v>
      </c>
      <c r="N67" s="26">
        <f t="shared" si="56"/>
        <v>0</v>
      </c>
      <c r="O67" s="31"/>
      <c r="P67" s="26">
        <f t="shared" ref="P67" si="57">+P68+P77+P78</f>
        <v>60.881764350000005</v>
      </c>
      <c r="R67" s="13" t="s">
        <v>147</v>
      </c>
      <c r="S67" s="6" t="s">
        <v>148</v>
      </c>
      <c r="T67" s="26">
        <f t="shared" ref="T67" si="58">+T68+T77+T78</f>
        <v>0</v>
      </c>
      <c r="U67" s="26">
        <f t="shared" ref="U67" si="59">+U68+U77+U78</f>
        <v>0</v>
      </c>
      <c r="V67" s="26">
        <f t="shared" ref="V67" si="60">+V68+V77+V78</f>
        <v>0</v>
      </c>
      <c r="W67" s="26">
        <f t="shared" ref="W67" si="61">+W68+W77+W78</f>
        <v>0</v>
      </c>
      <c r="X67" s="26">
        <f t="shared" ref="X67" si="62">+X68+X77+X78</f>
        <v>0</v>
      </c>
      <c r="Y67" s="26">
        <f t="shared" ref="Y67" si="63">+Y68+Y77+Y78</f>
        <v>0</v>
      </c>
      <c r="Z67" s="26">
        <f t="shared" ref="Z67:AD67" si="64">+Z68+Z77+Z78</f>
        <v>0</v>
      </c>
      <c r="AA67" s="26">
        <f t="shared" si="64"/>
        <v>0</v>
      </c>
      <c r="AB67" s="26">
        <f t="shared" si="64"/>
        <v>0</v>
      </c>
      <c r="AC67" s="26">
        <f t="shared" si="64"/>
        <v>0</v>
      </c>
      <c r="AD67" s="26">
        <f t="shared" si="64"/>
        <v>0</v>
      </c>
      <c r="AE67" s="26">
        <f t="shared" ref="AE67" si="65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6">+D68+E68</f>
        <v>0</v>
      </c>
      <c r="D68" s="26">
        <f t="shared" ref="D68:N68" si="67">+D69+D74</f>
        <v>0</v>
      </c>
      <c r="E68" s="26">
        <f t="shared" si="67"/>
        <v>0</v>
      </c>
      <c r="F68" s="26">
        <f t="shared" si="67"/>
        <v>2.435270574</v>
      </c>
      <c r="G68" s="26">
        <f t="shared" si="67"/>
        <v>0</v>
      </c>
      <c r="H68" s="26">
        <f t="shared" si="67"/>
        <v>0</v>
      </c>
      <c r="I68" s="26">
        <f t="shared" si="67"/>
        <v>0</v>
      </c>
      <c r="J68" s="26">
        <f t="shared" si="67"/>
        <v>0</v>
      </c>
      <c r="K68" s="26">
        <f t="shared" si="67"/>
        <v>0</v>
      </c>
      <c r="L68" s="26">
        <f t="shared" si="67"/>
        <v>0</v>
      </c>
      <c r="M68" s="26">
        <f t="shared" si="67"/>
        <v>0.44</v>
      </c>
      <c r="N68" s="26">
        <f t="shared" si="67"/>
        <v>0</v>
      </c>
      <c r="O68" s="31"/>
      <c r="P68" s="26">
        <f t="shared" ref="P68" si="68">+P69+P74</f>
        <v>60.881764350000005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6"/>
        <v>0</v>
      </c>
      <c r="D69" s="26">
        <f t="shared" ref="D69:N69" si="69">+D70+D71+D72+D73</f>
        <v>0</v>
      </c>
      <c r="E69" s="26">
        <f t="shared" si="69"/>
        <v>0</v>
      </c>
      <c r="F69" s="26">
        <f t="shared" si="69"/>
        <v>1.9382832000000001</v>
      </c>
      <c r="G69" s="26">
        <f t="shared" si="69"/>
        <v>0</v>
      </c>
      <c r="H69" s="26">
        <f t="shared" si="69"/>
        <v>0</v>
      </c>
      <c r="I69" s="26">
        <f t="shared" si="69"/>
        <v>0</v>
      </c>
      <c r="J69" s="26">
        <f t="shared" si="69"/>
        <v>0</v>
      </c>
      <c r="K69" s="26">
        <f t="shared" si="69"/>
        <v>0</v>
      </c>
      <c r="L69" s="26">
        <f t="shared" si="69"/>
        <v>0</v>
      </c>
      <c r="M69" s="26">
        <f t="shared" si="69"/>
        <v>0.22</v>
      </c>
      <c r="N69" s="26">
        <f t="shared" si="69"/>
        <v>0</v>
      </c>
      <c r="O69" s="31"/>
      <c r="P69" s="26">
        <f t="shared" ref="P69" si="70">+P70+P71+P72+P73</f>
        <v>48.457080000000005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6"/>
        <v>0</v>
      </c>
      <c r="D70" s="32">
        <f>'[3]2012'!C69</f>
        <v>0</v>
      </c>
      <c r="E70" s="32">
        <v>0</v>
      </c>
      <c r="F70" s="32">
        <f>'[3]2012'!D69</f>
        <v>1.7019072000000002</v>
      </c>
      <c r="G70" s="27"/>
      <c r="H70" s="27"/>
      <c r="I70" s="27"/>
      <c r="J70" s="27"/>
      <c r="K70" s="27"/>
      <c r="L70" s="27"/>
      <c r="M70" s="32">
        <f>'[3]2012'!H69</f>
        <v>0.11</v>
      </c>
      <c r="N70" s="27"/>
      <c r="O70" s="31"/>
      <c r="P70" s="26">
        <f>+C70+F70*PCG!$C$4+G70*PCG!$C$5+H70+I70+J70</f>
        <v>42.547680000000007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6"/>
        <v>0</v>
      </c>
      <c r="D71" s="32">
        <f>'[3]2012'!C70</f>
        <v>0</v>
      </c>
      <c r="E71" s="32">
        <v>0</v>
      </c>
      <c r="F71" s="32">
        <f>'[3]2012'!D70</f>
        <v>0.236376</v>
      </c>
      <c r="G71" s="27"/>
      <c r="H71" s="27"/>
      <c r="I71" s="27"/>
      <c r="J71" s="27"/>
      <c r="K71" s="27"/>
      <c r="L71" s="27"/>
      <c r="M71" s="32">
        <f>'[3]2012'!H70</f>
        <v>0.11</v>
      </c>
      <c r="N71" s="27"/>
      <c r="O71" s="31"/>
      <c r="P71" s="26">
        <f>+C71+F71*PCG!$C$4+G71*PCG!$C$5+H71+I71+J71</f>
        <v>5.9093999999999998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6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'[3]2012'!H71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6"/>
        <v>0</v>
      </c>
      <c r="D73" s="32">
        <f>'[3]2012'!C72</f>
        <v>0</v>
      </c>
      <c r="E73" s="32">
        <v>0</v>
      </c>
      <c r="F73" s="32">
        <f>'[3]2012'!D72</f>
        <v>0</v>
      </c>
      <c r="G73" s="27"/>
      <c r="H73" s="27"/>
      <c r="I73" s="27"/>
      <c r="J73" s="27"/>
      <c r="K73" s="27"/>
      <c r="L73" s="27"/>
      <c r="M73" s="32">
        <f>'[3]2012'!H72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6"/>
        <v>0</v>
      </c>
      <c r="D74" s="26">
        <f t="shared" ref="D74:N74" si="71">+D75+D76</f>
        <v>0</v>
      </c>
      <c r="E74" s="26">
        <f t="shared" si="71"/>
        <v>0</v>
      </c>
      <c r="F74" s="26">
        <f t="shared" si="71"/>
        <v>0.49698737399999998</v>
      </c>
      <c r="G74" s="26">
        <f t="shared" si="71"/>
        <v>0</v>
      </c>
      <c r="H74" s="26">
        <f t="shared" si="71"/>
        <v>0</v>
      </c>
      <c r="I74" s="26">
        <f t="shared" si="71"/>
        <v>0</v>
      </c>
      <c r="J74" s="26">
        <f t="shared" si="71"/>
        <v>0</v>
      </c>
      <c r="K74" s="26">
        <f t="shared" si="71"/>
        <v>0</v>
      </c>
      <c r="L74" s="26">
        <f t="shared" si="71"/>
        <v>0</v>
      </c>
      <c r="M74" s="26">
        <f t="shared" si="71"/>
        <v>0.22</v>
      </c>
      <c r="N74" s="26">
        <f t="shared" si="71"/>
        <v>0</v>
      </c>
      <c r="O74" s="31"/>
      <c r="P74" s="26">
        <f t="shared" ref="P74" si="72">+P75+P76</f>
        <v>12.42468435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6"/>
        <v>0</v>
      </c>
      <c r="D75" s="32">
        <f>'[3]2012'!C74</f>
        <v>0</v>
      </c>
      <c r="E75" s="32">
        <v>0</v>
      </c>
      <c r="F75" s="32">
        <f>'[3]2012'!D74</f>
        <v>0.458757576</v>
      </c>
      <c r="G75" s="27"/>
      <c r="H75" s="27"/>
      <c r="I75" s="27"/>
      <c r="J75" s="27"/>
      <c r="K75" s="27"/>
      <c r="L75" s="27"/>
      <c r="M75" s="32">
        <f>'[3]2012'!H74</f>
        <v>0.11</v>
      </c>
      <c r="N75" s="27"/>
      <c r="O75" s="31"/>
      <c r="P75" s="26">
        <f>+C75+F75*PCG!$C$4+G75*PCG!$C$5+H75+I75+J75</f>
        <v>11.4689394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6"/>
        <v>0</v>
      </c>
      <c r="D76" s="32">
        <f>'[3]2012'!C75</f>
        <v>0</v>
      </c>
      <c r="E76" s="32">
        <v>0</v>
      </c>
      <c r="F76" s="32">
        <f>'[3]2012'!D75</f>
        <v>3.8229798000000002E-2</v>
      </c>
      <c r="G76" s="27"/>
      <c r="H76" s="27"/>
      <c r="I76" s="27"/>
      <c r="J76" s="27"/>
      <c r="K76" s="27"/>
      <c r="L76" s="27"/>
      <c r="M76" s="32">
        <f>'[3]2012'!H75</f>
        <v>0.11</v>
      </c>
      <c r="N76" s="27"/>
      <c r="O76" s="31"/>
      <c r="P76" s="26">
        <f>+C76+F76*PCG!$C$4+G76*PCG!$C$5+H76+I76+J76</f>
        <v>0.95574495000000004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6"/>
        <v>0</v>
      </c>
      <c r="D77" s="33"/>
      <c r="E77" s="34">
        <v>0</v>
      </c>
      <c r="F77" s="33"/>
      <c r="G77" s="33"/>
      <c r="H77" s="27"/>
      <c r="I77" s="27"/>
      <c r="J77" s="27"/>
      <c r="K77" s="32">
        <f>'[3]2012'!F76</f>
        <v>0</v>
      </c>
      <c r="L77" s="32">
        <f>'[3]2012'!G76</f>
        <v>0</v>
      </c>
      <c r="M77" s="32">
        <f>'[3]2012'!H76</f>
        <v>0</v>
      </c>
      <c r="N77" s="32">
        <f>'[3]2012'!I76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'[3]2012'!F77</f>
        <v>0</v>
      </c>
      <c r="L78" s="32">
        <f>'[3]2012'!G77</f>
        <v>0</v>
      </c>
      <c r="M78" s="32">
        <f>'[3]2012'!H77</f>
        <v>0</v>
      </c>
      <c r="N78" s="32">
        <f>'[3]2012'!I77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1.4664746599957339</v>
      </c>
      <c r="D79" s="26">
        <f t="shared" ref="D79:N79" si="73">+D80+D90</f>
        <v>1.4664746599957339</v>
      </c>
      <c r="E79" s="26">
        <f t="shared" si="73"/>
        <v>0</v>
      </c>
      <c r="F79" s="26">
        <f t="shared" si="73"/>
        <v>40.367012056846619</v>
      </c>
      <c r="G79" s="26">
        <f t="shared" si="73"/>
        <v>0</v>
      </c>
      <c r="H79" s="26">
        <f t="shared" si="73"/>
        <v>0</v>
      </c>
      <c r="I79" s="26">
        <f t="shared" si="73"/>
        <v>0</v>
      </c>
      <c r="J79" s="26">
        <f t="shared" si="73"/>
        <v>0</v>
      </c>
      <c r="K79" s="26">
        <f t="shared" si="73"/>
        <v>2.12</v>
      </c>
      <c r="L79" s="26">
        <f t="shared" si="73"/>
        <v>17.169999999999998</v>
      </c>
      <c r="M79" s="26">
        <f t="shared" si="73"/>
        <v>4.28</v>
      </c>
      <c r="N79" s="26">
        <f t="shared" si="73"/>
        <v>0</v>
      </c>
      <c r="O79" s="31"/>
      <c r="P79" s="26">
        <f t="shared" ref="P79" si="74">+P80+P90</f>
        <v>1010.6417760811612</v>
      </c>
      <c r="R79" s="13" t="s">
        <v>167</v>
      </c>
      <c r="S79" s="6" t="s">
        <v>168</v>
      </c>
      <c r="T79" s="26">
        <f t="shared" ref="T79:AE79" si="75">+T80+T90</f>
        <v>0</v>
      </c>
      <c r="U79" s="26">
        <f t="shared" si="75"/>
        <v>0</v>
      </c>
      <c r="V79" s="26">
        <f t="shared" si="75"/>
        <v>0</v>
      </c>
      <c r="W79" s="26">
        <f t="shared" si="75"/>
        <v>0</v>
      </c>
      <c r="X79" s="26">
        <f t="shared" si="75"/>
        <v>0</v>
      </c>
      <c r="Y79" s="26">
        <f t="shared" si="75"/>
        <v>0</v>
      </c>
      <c r="Z79" s="26">
        <f t="shared" si="75"/>
        <v>0</v>
      </c>
      <c r="AA79" s="26">
        <f t="shared" ref="AA79:AD79" si="76">+AA80+AA90</f>
        <v>0</v>
      </c>
      <c r="AB79" s="26">
        <f t="shared" si="76"/>
        <v>0</v>
      </c>
      <c r="AC79" s="26">
        <f t="shared" si="76"/>
        <v>0</v>
      </c>
      <c r="AD79" s="26">
        <f t="shared" si="76"/>
        <v>0</v>
      </c>
      <c r="AE79" s="26">
        <f t="shared" si="75"/>
        <v>0</v>
      </c>
    </row>
    <row r="80" spans="1:31" x14ac:dyDescent="0.2">
      <c r="A80" s="13" t="s">
        <v>169</v>
      </c>
      <c r="B80" s="6" t="s">
        <v>170</v>
      </c>
      <c r="C80" s="26">
        <f t="shared" si="66"/>
        <v>0.77272483793121971</v>
      </c>
      <c r="D80" s="26">
        <f t="shared" ref="D80:N80" si="77">+D81+D82+D83</f>
        <v>0.77272483793121971</v>
      </c>
      <c r="E80" s="26">
        <f t="shared" si="77"/>
        <v>0</v>
      </c>
      <c r="F80" s="26">
        <f t="shared" si="77"/>
        <v>11.778731652630229</v>
      </c>
      <c r="G80" s="26">
        <f t="shared" si="77"/>
        <v>0</v>
      </c>
      <c r="H80" s="26">
        <f t="shared" si="77"/>
        <v>0</v>
      </c>
      <c r="I80" s="26">
        <f t="shared" si="77"/>
        <v>0</v>
      </c>
      <c r="J80" s="26">
        <f t="shared" si="77"/>
        <v>0</v>
      </c>
      <c r="K80" s="26">
        <f t="shared" si="77"/>
        <v>0.89</v>
      </c>
      <c r="L80" s="26">
        <f t="shared" si="77"/>
        <v>2.39</v>
      </c>
      <c r="M80" s="26">
        <f t="shared" si="77"/>
        <v>4.04</v>
      </c>
      <c r="N80" s="26">
        <f t="shared" si="77"/>
        <v>0</v>
      </c>
      <c r="O80" s="31"/>
      <c r="P80" s="26">
        <f t="shared" ref="P80" si="78">+P81+P82+P83</f>
        <v>295.24101615368699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6"/>
        <v>8.2458475796287449E-4</v>
      </c>
      <c r="D81" s="32">
        <f>'[3]2012'!C80</f>
        <v>8.2458475796287449E-4</v>
      </c>
      <c r="E81" s="32">
        <v>0</v>
      </c>
      <c r="F81" s="32">
        <f>'[3]2012'!D80</f>
        <v>3.9695126720538376E-3</v>
      </c>
      <c r="G81" s="27"/>
      <c r="H81" s="27"/>
      <c r="I81" s="27"/>
      <c r="J81" s="27"/>
      <c r="K81" s="32">
        <f>'[3]2012'!F80</f>
        <v>0</v>
      </c>
      <c r="L81" s="32">
        <f>'[3]2012'!G80</f>
        <v>0.02</v>
      </c>
      <c r="M81" s="32">
        <f>'[3]2012'!H80</f>
        <v>0</v>
      </c>
      <c r="N81" s="32">
        <f>'[3]2012'!I80</f>
        <v>0</v>
      </c>
      <c r="O81" s="31"/>
      <c r="P81" s="26">
        <f>+C81+F81*PCG!$C$4+G81*PCG!$C$5+H81+I81+J81</f>
        <v>0.10006240155930882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6"/>
        <v>0</v>
      </c>
      <c r="D82" s="33"/>
      <c r="E82" s="34">
        <v>0</v>
      </c>
      <c r="F82" s="33"/>
      <c r="G82" s="33"/>
      <c r="H82" s="27"/>
      <c r="I82" s="27"/>
      <c r="J82" s="27"/>
      <c r="K82" s="32">
        <f>'[3]2012'!F81</f>
        <v>0</v>
      </c>
      <c r="L82" s="32">
        <f>'[3]2012'!G81</f>
        <v>0</v>
      </c>
      <c r="M82" s="32">
        <f>'[3]2012'!H81</f>
        <v>0</v>
      </c>
      <c r="N82" s="32">
        <f>'[3]2012'!I81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6"/>
        <v>0.77190025317325683</v>
      </c>
      <c r="D83" s="26">
        <f t="shared" ref="D83:N83" si="79">+D84+D85+D86+D87+D88+D89</f>
        <v>0.77190025317325683</v>
      </c>
      <c r="E83" s="26">
        <f t="shared" si="79"/>
        <v>0</v>
      </c>
      <c r="F83" s="26">
        <f t="shared" si="79"/>
        <v>11.774762139958176</v>
      </c>
      <c r="G83" s="26">
        <f t="shared" si="79"/>
        <v>0</v>
      </c>
      <c r="H83" s="26">
        <f t="shared" si="79"/>
        <v>0</v>
      </c>
      <c r="I83" s="26">
        <f t="shared" si="79"/>
        <v>0</v>
      </c>
      <c r="J83" s="26">
        <f t="shared" si="79"/>
        <v>0</v>
      </c>
      <c r="K83" s="26">
        <f t="shared" si="79"/>
        <v>0.89</v>
      </c>
      <c r="L83" s="26">
        <f t="shared" si="79"/>
        <v>2.37</v>
      </c>
      <c r="M83" s="26">
        <f t="shared" si="79"/>
        <v>4.04</v>
      </c>
      <c r="N83" s="26">
        <f t="shared" si="79"/>
        <v>0</v>
      </c>
      <c r="O83" s="31"/>
      <c r="P83" s="26">
        <f t="shared" ref="P83" si="80">+P84+P85+P86+P87+P88+P89</f>
        <v>295.1409537521277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6"/>
        <v>0</v>
      </c>
      <c r="D84" s="33"/>
      <c r="E84" s="34">
        <v>0</v>
      </c>
      <c r="F84" s="33"/>
      <c r="G84" s="27"/>
      <c r="H84" s="27"/>
      <c r="I84" s="27"/>
      <c r="J84" s="27"/>
      <c r="K84" s="32">
        <f>'[3]2012'!F83</f>
        <v>0</v>
      </c>
      <c r="L84" s="32">
        <f>'[3]2012'!G83</f>
        <v>0</v>
      </c>
      <c r="M84" s="32">
        <f>'[3]2012'!H83</f>
        <v>0</v>
      </c>
      <c r="N84" s="32">
        <f>'[3]2012'!I83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6"/>
        <v>0.7670555888026741</v>
      </c>
      <c r="D85" s="32">
        <f>'[3]2012'!C84</f>
        <v>0.7670555888026741</v>
      </c>
      <c r="E85" s="32">
        <v>0</v>
      </c>
      <c r="F85" s="32">
        <f>'[3]2012'!D84</f>
        <v>11.505833832040111</v>
      </c>
      <c r="G85" s="32">
        <f>'[3]2012'!E84</f>
        <v>0</v>
      </c>
      <c r="H85" s="27"/>
      <c r="I85" s="27"/>
      <c r="J85" s="27"/>
      <c r="K85" s="32">
        <f>'[3]2012'!F84</f>
        <v>0</v>
      </c>
      <c r="L85" s="32">
        <f>'[3]2012'!G84</f>
        <v>0</v>
      </c>
      <c r="M85" s="32">
        <f>'[3]2012'!H84</f>
        <v>0.08</v>
      </c>
      <c r="N85" s="32">
        <f>'[3]2012'!I84</f>
        <v>0</v>
      </c>
      <c r="O85" s="31"/>
      <c r="P85" s="26">
        <f>+C85+F85*PCG!$C$4+G85*PCG!$C$5+H85+I85+J85</f>
        <v>288.41290138980548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6"/>
        <v>4.8446643705827705E-3</v>
      </c>
      <c r="D86" s="32">
        <f>'[3]2012'!C85</f>
        <v>4.8446643705827705E-3</v>
      </c>
      <c r="E86" s="32">
        <v>0</v>
      </c>
      <c r="F86" s="32">
        <f>'[3]2012'!D85</f>
        <v>5.339017877785094E-2</v>
      </c>
      <c r="G86" s="32">
        <f>'[3]2012'!E85</f>
        <v>0</v>
      </c>
      <c r="H86" s="27"/>
      <c r="I86" s="27"/>
      <c r="J86" s="27"/>
      <c r="K86" s="32">
        <f>'[3]2012'!F85</f>
        <v>0</v>
      </c>
      <c r="L86" s="32">
        <f>'[3]2012'!G85</f>
        <v>0</v>
      </c>
      <c r="M86" s="32">
        <f>'[3]2012'!H85</f>
        <v>1.98</v>
      </c>
      <c r="N86" s="32">
        <f>'[3]2012'!I85</f>
        <v>0</v>
      </c>
      <c r="O86" s="31"/>
      <c r="P86" s="26">
        <f>+C86+F86*PCG!$C$4+G86*PCG!$C$5+H86+I86+J86</f>
        <v>1.3395991338168562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6"/>
        <v>0</v>
      </c>
      <c r="D87" s="32">
        <f>'[3]2012'!C86</f>
        <v>0</v>
      </c>
      <c r="E87" s="32">
        <v>0</v>
      </c>
      <c r="F87" s="32">
        <f>'[3]2012'!D86</f>
        <v>0.21553812914021309</v>
      </c>
      <c r="G87" s="27"/>
      <c r="H87" s="27"/>
      <c r="I87" s="27"/>
      <c r="J87" s="27"/>
      <c r="K87" s="32">
        <f>'[3]2012'!F86</f>
        <v>0.89</v>
      </c>
      <c r="L87" s="32">
        <f>'[3]2012'!G86</f>
        <v>2.37</v>
      </c>
      <c r="M87" s="32">
        <f>'[3]2012'!H86</f>
        <v>1.98</v>
      </c>
      <c r="N87" s="32">
        <f>'[3]2012'!I86</f>
        <v>0</v>
      </c>
      <c r="O87" s="31"/>
      <c r="P87" s="26">
        <f>+C87+F87*PCG!$C$4+G87*PCG!$C$5+H87+I87+J87</f>
        <v>5.3884532285053268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6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+'[3]2012'!H87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6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6"/>
        <v>0.69374982206451408</v>
      </c>
      <c r="D90" s="26">
        <f t="shared" ref="D90:N90" si="81">+D91+D92+D93</f>
        <v>0.69374982206451408</v>
      </c>
      <c r="E90" s="26">
        <f t="shared" si="81"/>
        <v>0</v>
      </c>
      <c r="F90" s="26">
        <f t="shared" si="81"/>
        <v>28.588280404216391</v>
      </c>
      <c r="G90" s="26">
        <f t="shared" si="81"/>
        <v>0</v>
      </c>
      <c r="H90" s="26">
        <f t="shared" si="81"/>
        <v>0</v>
      </c>
      <c r="I90" s="26">
        <f t="shared" si="81"/>
        <v>0</v>
      </c>
      <c r="J90" s="26">
        <f t="shared" si="81"/>
        <v>0</v>
      </c>
      <c r="K90" s="26">
        <f t="shared" si="81"/>
        <v>1.23</v>
      </c>
      <c r="L90" s="26">
        <f t="shared" si="81"/>
        <v>14.78</v>
      </c>
      <c r="M90" s="26">
        <f t="shared" si="81"/>
        <v>0.24</v>
      </c>
      <c r="N90" s="26">
        <f t="shared" si="81"/>
        <v>0</v>
      </c>
      <c r="O90" s="31"/>
      <c r="P90" s="26">
        <f t="shared" ref="P90" si="82">+P91+P92+P93</f>
        <v>715.40075992747427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6"/>
        <v>6.4045800000000009E-3</v>
      </c>
      <c r="D91" s="32">
        <f>'[3]2012'!C90</f>
        <v>6.4045800000000009E-3</v>
      </c>
      <c r="E91" s="32">
        <v>0</v>
      </c>
      <c r="F91" s="32">
        <f>'[3]2012'!D90</f>
        <v>0.48280680000000004</v>
      </c>
      <c r="G91" s="27"/>
      <c r="H91" s="27"/>
      <c r="I91" s="27"/>
      <c r="J91" s="27"/>
      <c r="K91" s="32">
        <f>'[3]2012'!F90</f>
        <v>1.23</v>
      </c>
      <c r="L91" s="32">
        <f>'[3]2012'!G90</f>
        <v>14.78</v>
      </c>
      <c r="M91" s="32">
        <f>'[3]2012'!H90</f>
        <v>0.12</v>
      </c>
      <c r="N91" s="32">
        <f>'[3]2012'!I90</f>
        <v>0</v>
      </c>
      <c r="O91" s="31"/>
      <c r="P91" s="26">
        <f>+C91+F91*PCG!$C$4+G91*PCG!$C$5+H91+I91+J91</f>
        <v>12.076574580000001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6"/>
        <v>0</v>
      </c>
      <c r="D92" s="33"/>
      <c r="E92" s="34">
        <v>0</v>
      </c>
      <c r="F92" s="33"/>
      <c r="G92" s="33"/>
      <c r="H92" s="27"/>
      <c r="I92" s="27"/>
      <c r="J92" s="27"/>
      <c r="K92" s="32">
        <f>'[3]2012'!F91</f>
        <v>0</v>
      </c>
      <c r="L92" s="32">
        <f>'[3]2012'!G91</f>
        <v>0</v>
      </c>
      <c r="M92" s="32">
        <f>'[3]2012'!H91</f>
        <v>0</v>
      </c>
      <c r="N92" s="32">
        <f>'[3]2012'!I91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6"/>
        <v>0.68734524206451408</v>
      </c>
      <c r="D93" s="26">
        <f t="shared" ref="D93:N93" si="83">+D94+D95+D96+D97+D98+D99</f>
        <v>0.68734524206451408</v>
      </c>
      <c r="E93" s="26">
        <f t="shared" si="83"/>
        <v>0</v>
      </c>
      <c r="F93" s="26">
        <f t="shared" si="83"/>
        <v>28.105473604216392</v>
      </c>
      <c r="G93" s="26">
        <f t="shared" si="83"/>
        <v>0</v>
      </c>
      <c r="H93" s="26">
        <f t="shared" si="83"/>
        <v>0</v>
      </c>
      <c r="I93" s="26">
        <f t="shared" si="83"/>
        <v>0</v>
      </c>
      <c r="J93" s="26">
        <f t="shared" si="83"/>
        <v>0</v>
      </c>
      <c r="K93" s="26">
        <f t="shared" si="83"/>
        <v>0</v>
      </c>
      <c r="L93" s="26">
        <f t="shared" si="83"/>
        <v>0</v>
      </c>
      <c r="M93" s="26">
        <f t="shared" si="83"/>
        <v>0.12</v>
      </c>
      <c r="N93" s="26">
        <f t="shared" si="83"/>
        <v>0</v>
      </c>
      <c r="O93" s="31"/>
      <c r="P93" s="26">
        <f t="shared" ref="P93" si="84">+P94+P95+P96+P97+P98+P99</f>
        <v>703.32418534747421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6"/>
        <v>0</v>
      </c>
      <c r="D94" s="33"/>
      <c r="E94" s="34">
        <v>0</v>
      </c>
      <c r="F94" s="33"/>
      <c r="G94" s="27"/>
      <c r="H94" s="27"/>
      <c r="I94" s="27"/>
      <c r="J94" s="27"/>
      <c r="K94" s="32">
        <f>'[3]2012'!F93</f>
        <v>0</v>
      </c>
      <c r="L94" s="32">
        <f>'[3]2012'!G93</f>
        <v>0</v>
      </c>
      <c r="M94" s="32">
        <f>'[3]2012'!H93</f>
        <v>0.12</v>
      </c>
      <c r="N94" s="32">
        <f>'[3]2012'!I93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6"/>
        <v>0.11946990452105191</v>
      </c>
      <c r="D95" s="32">
        <f>'[3]2012'!C94</f>
        <v>0.11946990452105191</v>
      </c>
      <c r="E95" s="32">
        <v>0</v>
      </c>
      <c r="F95" s="32">
        <f>'[3]2012'!D94</f>
        <v>15.013795217645596</v>
      </c>
      <c r="G95" s="27"/>
      <c r="H95" s="27"/>
      <c r="I95" s="27"/>
      <c r="J95" s="27"/>
      <c r="K95" s="32">
        <f>'[3]2012'!F94</f>
        <v>0</v>
      </c>
      <c r="L95" s="32">
        <f>'[3]2012'!G94</f>
        <v>0</v>
      </c>
      <c r="M95" s="32">
        <f>'[3]2012'!H94</f>
        <v>0</v>
      </c>
      <c r="N95" s="32">
        <f>'[3]2012'!I94</f>
        <v>0</v>
      </c>
      <c r="O95" s="31"/>
      <c r="P95" s="26">
        <f>+C95+F95*PCG!$C$4+G95*PCG!$C$5+H95+I95+J95</f>
        <v>375.46435034566093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6"/>
        <v>9.7589850067616821E-2</v>
      </c>
      <c r="D96" s="32">
        <f>'[3]2012'!C95</f>
        <v>9.7589850067616821E-2</v>
      </c>
      <c r="E96" s="32">
        <v>0</v>
      </c>
      <c r="F96" s="32">
        <f>'[3]2012'!D95</f>
        <v>1.21987312584521</v>
      </c>
      <c r="G96" s="27"/>
      <c r="H96" s="27"/>
      <c r="I96" s="27"/>
      <c r="J96" s="27"/>
      <c r="K96" s="32">
        <f>'[3]2012'!F95</f>
        <v>0</v>
      </c>
      <c r="L96" s="32">
        <f>'[3]2012'!G95</f>
        <v>0</v>
      </c>
      <c r="M96" s="32">
        <f>'[3]2012'!H95</f>
        <v>0</v>
      </c>
      <c r="N96" s="32">
        <f>'[3]2012'!I95</f>
        <v>0</v>
      </c>
      <c r="O96" s="31"/>
      <c r="P96" s="26">
        <f>+C96+F96*PCG!$C$4+G96*PCG!$C$5+H96+I96+J96</f>
        <v>30.594417996197869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6"/>
        <v>4.2939534029751399E-3</v>
      </c>
      <c r="D97" s="32">
        <f>'[3]2012'!C96</f>
        <v>4.2939534029751399E-3</v>
      </c>
      <c r="E97" s="32">
        <v>0</v>
      </c>
      <c r="F97" s="32">
        <f>'[3]2012'!D96</f>
        <v>3.0887187546400718</v>
      </c>
      <c r="G97" s="27"/>
      <c r="H97" s="27"/>
      <c r="I97" s="27"/>
      <c r="J97" s="27"/>
      <c r="K97" s="32">
        <f>'[3]2012'!F96</f>
        <v>0</v>
      </c>
      <c r="L97" s="32">
        <f>'[3]2012'!G96</f>
        <v>0</v>
      </c>
      <c r="M97" s="32">
        <f>'[3]2012'!H96</f>
        <v>0</v>
      </c>
      <c r="N97" s="32">
        <f>'[3]2012'!I96</f>
        <v>0</v>
      </c>
      <c r="O97" s="31"/>
      <c r="P97" s="26">
        <f>+C97+F97*PCG!$C$4+G97*PCG!$C$5+H97+I97+J97</f>
        <v>77.222262819404776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6"/>
        <v>0.46599153407287025</v>
      </c>
      <c r="D98" s="32">
        <f>'[3]2012'!C97</f>
        <v>0.46599153407287025</v>
      </c>
      <c r="E98" s="32">
        <v>0</v>
      </c>
      <c r="F98" s="32">
        <f>'[3]2012'!D97</f>
        <v>8.7830865060855121</v>
      </c>
      <c r="G98" s="27"/>
      <c r="H98" s="27"/>
      <c r="I98" s="27"/>
      <c r="J98" s="27"/>
      <c r="K98" s="32">
        <f>'[3]2012'!F97</f>
        <v>0</v>
      </c>
      <c r="L98" s="32">
        <f>'[3]2012'!G97</f>
        <v>0</v>
      </c>
      <c r="M98" s="32">
        <f>'[3]2012'!H97</f>
        <v>0</v>
      </c>
      <c r="N98" s="32">
        <f>'[3]2012'!I97</f>
        <v>0</v>
      </c>
      <c r="O98" s="31"/>
      <c r="P98" s="26">
        <f>+C98+F98*PCG!$C$4+G98*PCG!$C$5+H98+I98+J98</f>
        <v>220.0431541862107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6"/>
        <v>0</v>
      </c>
      <c r="D99" s="27"/>
      <c r="E99" s="32">
        <v>0</v>
      </c>
      <c r="F99" s="27"/>
      <c r="G99" s="27"/>
      <c r="H99" s="27"/>
      <c r="I99" s="27"/>
      <c r="J99" s="27"/>
      <c r="K99" s="32">
        <f>'[3]2012'!F98</f>
        <v>0</v>
      </c>
      <c r="L99" s="32">
        <f>'[3]2012'!G98</f>
        <v>0</v>
      </c>
      <c r="M99" s="32">
        <f>'[3]2012'!H98</f>
        <v>0</v>
      </c>
      <c r="N99" s="32">
        <f>'[3]2012'!I98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6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'[3]2012'!F99</f>
        <v>0</v>
      </c>
      <c r="L100" s="32">
        <f>'[3]2012'!G99</f>
        <v>0</v>
      </c>
      <c r="M100" s="32">
        <f>'[3]2012'!H99</f>
        <v>0</v>
      </c>
      <c r="N100" s="32">
        <f>'[3]2012'!I99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6"/>
        <v>0</v>
      </c>
      <c r="D101" s="26">
        <f t="shared" ref="D101:N101" si="85">+D102+D106+D109</f>
        <v>0</v>
      </c>
      <c r="E101" s="26">
        <f t="shared" si="85"/>
        <v>0</v>
      </c>
      <c r="F101" s="26">
        <f t="shared" si="85"/>
        <v>0</v>
      </c>
      <c r="G101" s="26">
        <f t="shared" si="85"/>
        <v>0</v>
      </c>
      <c r="H101" s="26">
        <f t="shared" si="85"/>
        <v>0</v>
      </c>
      <c r="I101" s="26">
        <f t="shared" si="85"/>
        <v>0</v>
      </c>
      <c r="J101" s="26">
        <f t="shared" si="85"/>
        <v>0</v>
      </c>
      <c r="K101" s="26">
        <f t="shared" si="85"/>
        <v>0</v>
      </c>
      <c r="L101" s="26">
        <f t="shared" si="85"/>
        <v>0</v>
      </c>
      <c r="M101" s="26">
        <f t="shared" si="85"/>
        <v>0</v>
      </c>
      <c r="N101" s="26">
        <f t="shared" si="85"/>
        <v>0</v>
      </c>
      <c r="O101" s="31"/>
      <c r="P101" s="26">
        <f t="shared" ref="P101" si="86">+P102+P106+P109</f>
        <v>0</v>
      </c>
      <c r="R101" s="13" t="s">
        <v>204</v>
      </c>
      <c r="S101" s="6" t="s">
        <v>205</v>
      </c>
      <c r="T101" s="26">
        <f t="shared" ref="T101:AE101" si="87">+T102+T106+T109</f>
        <v>0</v>
      </c>
      <c r="U101" s="26">
        <f t="shared" si="87"/>
        <v>0</v>
      </c>
      <c r="V101" s="26">
        <f t="shared" si="87"/>
        <v>0</v>
      </c>
      <c r="W101" s="26">
        <f t="shared" si="87"/>
        <v>0</v>
      </c>
      <c r="X101" s="26">
        <f t="shared" si="87"/>
        <v>0</v>
      </c>
      <c r="Y101" s="26">
        <f t="shared" si="87"/>
        <v>0</v>
      </c>
      <c r="Z101" s="26">
        <f t="shared" si="87"/>
        <v>0</v>
      </c>
      <c r="AA101" s="26">
        <f t="shared" ref="AA101:AD101" si="88">+AA102+AA106+AA109</f>
        <v>0</v>
      </c>
      <c r="AB101" s="26">
        <f t="shared" si="88"/>
        <v>0</v>
      </c>
      <c r="AC101" s="26">
        <f t="shared" si="88"/>
        <v>0</v>
      </c>
      <c r="AD101" s="26">
        <f t="shared" si="88"/>
        <v>0</v>
      </c>
      <c r="AE101" s="26">
        <f t="shared" si="87"/>
        <v>0</v>
      </c>
    </row>
    <row r="102" spans="1:31" x14ac:dyDescent="0.2">
      <c r="A102" s="13" t="s">
        <v>206</v>
      </c>
      <c r="B102" s="6" t="s">
        <v>207</v>
      </c>
      <c r="C102" s="26">
        <f t="shared" si="66"/>
        <v>0</v>
      </c>
      <c r="D102" s="26">
        <f t="shared" ref="D102:N102" si="89">+D103+D104+D105</f>
        <v>0</v>
      </c>
      <c r="E102" s="26">
        <f t="shared" si="89"/>
        <v>0</v>
      </c>
      <c r="F102" s="26">
        <f t="shared" si="89"/>
        <v>0</v>
      </c>
      <c r="G102" s="26">
        <f t="shared" si="89"/>
        <v>0</v>
      </c>
      <c r="H102" s="26">
        <f t="shared" si="89"/>
        <v>0</v>
      </c>
      <c r="I102" s="26">
        <f t="shared" si="89"/>
        <v>0</v>
      </c>
      <c r="J102" s="26">
        <f t="shared" si="89"/>
        <v>0</v>
      </c>
      <c r="K102" s="26">
        <f t="shared" si="89"/>
        <v>0</v>
      </c>
      <c r="L102" s="26">
        <f t="shared" si="89"/>
        <v>0</v>
      </c>
      <c r="M102" s="26">
        <f t="shared" si="89"/>
        <v>0</v>
      </c>
      <c r="N102" s="26">
        <f t="shared" si="89"/>
        <v>0</v>
      </c>
      <c r="O102" s="31"/>
      <c r="P102" s="26">
        <f t="shared" ref="P102" si="90">+P103+P104+P105</f>
        <v>0</v>
      </c>
      <c r="R102" s="13" t="s">
        <v>206</v>
      </c>
      <c r="S102" s="6" t="s">
        <v>207</v>
      </c>
      <c r="T102" s="26">
        <f t="shared" ref="T102:AE102" si="91">+T103+T104+T105</f>
        <v>0</v>
      </c>
      <c r="U102" s="26">
        <f t="shared" si="91"/>
        <v>0</v>
      </c>
      <c r="V102" s="26">
        <f t="shared" si="91"/>
        <v>0</v>
      </c>
      <c r="W102" s="26">
        <f t="shared" si="91"/>
        <v>0</v>
      </c>
      <c r="X102" s="26">
        <f t="shared" si="91"/>
        <v>0</v>
      </c>
      <c r="Y102" s="26">
        <f t="shared" si="91"/>
        <v>0</v>
      </c>
      <c r="Z102" s="26">
        <f t="shared" si="91"/>
        <v>0</v>
      </c>
      <c r="AA102" s="26">
        <f t="shared" ref="AA102:AD102" si="92">+AA103+AA104+AA105</f>
        <v>0</v>
      </c>
      <c r="AB102" s="26">
        <f t="shared" si="92"/>
        <v>0</v>
      </c>
      <c r="AC102" s="26">
        <f t="shared" si="92"/>
        <v>0</v>
      </c>
      <c r="AD102" s="26">
        <f t="shared" si="92"/>
        <v>0</v>
      </c>
      <c r="AE102" s="26">
        <f t="shared" si="91"/>
        <v>0</v>
      </c>
    </row>
    <row r="103" spans="1:31" x14ac:dyDescent="0.2">
      <c r="A103" s="13" t="s">
        <v>208</v>
      </c>
      <c r="B103" s="6" t="s">
        <v>209</v>
      </c>
      <c r="C103" s="26">
        <f t="shared" si="66"/>
        <v>0</v>
      </c>
      <c r="D103" s="32">
        <f>'[3]2012'!C102</f>
        <v>0</v>
      </c>
      <c r="E103" s="32">
        <v>0</v>
      </c>
      <c r="F103" s="27"/>
      <c r="G103" s="27"/>
      <c r="H103" s="27"/>
      <c r="I103" s="27"/>
      <c r="J103" s="27"/>
      <c r="K103" s="32">
        <f>'[3]2012'!F102</f>
        <v>0</v>
      </c>
      <c r="L103" s="32">
        <f>'[3]2012'!G102</f>
        <v>0</v>
      </c>
      <c r="M103" s="32">
        <f>'[3]2012'!H102</f>
        <v>0</v>
      </c>
      <c r="N103" s="32">
        <f>'[3]2012'!I102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6"/>
        <v>0</v>
      </c>
      <c r="D104" s="32">
        <f>'[3]2012'!C103</f>
        <v>0</v>
      </c>
      <c r="E104" s="32">
        <v>0</v>
      </c>
      <c r="F104" s="27"/>
      <c r="G104" s="27"/>
      <c r="H104" s="27"/>
      <c r="I104" s="27"/>
      <c r="J104" s="27"/>
      <c r="K104" s="32">
        <f>'[3]2012'!F103</f>
        <v>0</v>
      </c>
      <c r="L104" s="32">
        <f>'[3]2012'!G103</f>
        <v>0</v>
      </c>
      <c r="M104" s="32">
        <f>'[3]2012'!H103</f>
        <v>0</v>
      </c>
      <c r="N104" s="32">
        <f>'[3]2012'!I103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6"/>
        <v>0</v>
      </c>
      <c r="D105" s="32">
        <f>'[3]2012'!C104</f>
        <v>0</v>
      </c>
      <c r="E105" s="32">
        <v>0</v>
      </c>
      <c r="F105" s="27"/>
      <c r="G105" s="27"/>
      <c r="H105" s="27"/>
      <c r="I105" s="27"/>
      <c r="J105" s="27"/>
      <c r="K105" s="32">
        <f>'[3]2012'!F104</f>
        <v>0</v>
      </c>
      <c r="L105" s="32">
        <f>'[3]2012'!G104</f>
        <v>0</v>
      </c>
      <c r="M105" s="32">
        <f>'[3]2012'!H104</f>
        <v>0</v>
      </c>
      <c r="N105" s="32">
        <f>'[3]2012'!I104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3">+D107+D108</f>
        <v>0</v>
      </c>
      <c r="E106" s="26">
        <f t="shared" si="93"/>
        <v>0</v>
      </c>
      <c r="F106" s="26">
        <f t="shared" si="93"/>
        <v>0</v>
      </c>
      <c r="G106" s="26">
        <f t="shared" si="93"/>
        <v>0</v>
      </c>
      <c r="H106" s="26">
        <f t="shared" si="93"/>
        <v>0</v>
      </c>
      <c r="I106" s="26">
        <f t="shared" si="93"/>
        <v>0</v>
      </c>
      <c r="J106" s="26">
        <f t="shared" si="93"/>
        <v>0</v>
      </c>
      <c r="K106" s="26">
        <f t="shared" si="93"/>
        <v>0</v>
      </c>
      <c r="L106" s="26">
        <f t="shared" si="93"/>
        <v>0</v>
      </c>
      <c r="M106" s="26">
        <f t="shared" si="93"/>
        <v>0</v>
      </c>
      <c r="N106" s="26">
        <f t="shared" si="93"/>
        <v>0</v>
      </c>
      <c r="O106" s="31"/>
      <c r="P106" s="26">
        <f t="shared" ref="P106" si="94">+P107+P108</f>
        <v>0</v>
      </c>
      <c r="R106" s="13" t="s">
        <v>214</v>
      </c>
      <c r="S106" s="6" t="s">
        <v>215</v>
      </c>
      <c r="T106" s="26">
        <f t="shared" ref="T106:AE106" si="95">+T107+T108</f>
        <v>0</v>
      </c>
      <c r="U106" s="26">
        <f t="shared" si="95"/>
        <v>0</v>
      </c>
      <c r="V106" s="26">
        <f t="shared" si="95"/>
        <v>0</v>
      </c>
      <c r="W106" s="26">
        <f t="shared" si="95"/>
        <v>0</v>
      </c>
      <c r="X106" s="26">
        <f t="shared" si="95"/>
        <v>0</v>
      </c>
      <c r="Y106" s="26">
        <f t="shared" si="95"/>
        <v>0</v>
      </c>
      <c r="Z106" s="26">
        <f t="shared" si="95"/>
        <v>0</v>
      </c>
      <c r="AA106" s="26">
        <f t="shared" ref="AA106:AD106" si="96">+AA107+AA108</f>
        <v>0</v>
      </c>
      <c r="AB106" s="26">
        <f t="shared" si="96"/>
        <v>0</v>
      </c>
      <c r="AC106" s="26">
        <f t="shared" si="96"/>
        <v>0</v>
      </c>
      <c r="AD106" s="26">
        <f t="shared" si="96"/>
        <v>0</v>
      </c>
      <c r="AE106" s="26">
        <f t="shared" si="95"/>
        <v>0</v>
      </c>
    </row>
    <row r="107" spans="1:31" x14ac:dyDescent="0.2">
      <c r="A107" s="13" t="s">
        <v>216</v>
      </c>
      <c r="B107" s="6" t="s">
        <v>217</v>
      </c>
      <c r="C107" s="26">
        <f t="shared" si="66"/>
        <v>0</v>
      </c>
      <c r="D107" s="32">
        <f>'[3]2012'!C106</f>
        <v>0</v>
      </c>
      <c r="E107" s="32">
        <v>0</v>
      </c>
      <c r="F107" s="27"/>
      <c r="G107" s="27"/>
      <c r="H107" s="27"/>
      <c r="I107" s="27"/>
      <c r="J107" s="27"/>
      <c r="K107" s="32">
        <f>'[3]2012'!F106</f>
        <v>0</v>
      </c>
      <c r="L107" s="32">
        <f>'[3]2012'!G106</f>
        <v>0</v>
      </c>
      <c r="M107" s="32">
        <f>'[3]2012'!H106</f>
        <v>0</v>
      </c>
      <c r="N107" s="32">
        <f>'[3]2012'!I106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6"/>
        <v>0</v>
      </c>
      <c r="D108" s="32">
        <f>'[3]2012'!C107</f>
        <v>0</v>
      </c>
      <c r="E108" s="32">
        <v>0</v>
      </c>
      <c r="F108" s="27"/>
      <c r="G108" s="27"/>
      <c r="H108" s="27"/>
      <c r="I108" s="27"/>
      <c r="J108" s="27"/>
      <c r="K108" s="32">
        <f>'[3]2012'!F107</f>
        <v>0</v>
      </c>
      <c r="L108" s="32">
        <f>'[3]2012'!G107</f>
        <v>0</v>
      </c>
      <c r="M108" s="32">
        <f>'[3]2012'!H107</f>
        <v>0</v>
      </c>
      <c r="N108" s="32">
        <f>'[3]2012'!I107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6"/>
        <v>0</v>
      </c>
      <c r="D109" s="32">
        <f>'[3]2012'!C108</f>
        <v>0</v>
      </c>
      <c r="E109" s="32">
        <v>0</v>
      </c>
      <c r="F109" s="27"/>
      <c r="G109" s="27"/>
      <c r="H109" s="27"/>
      <c r="I109" s="27"/>
      <c r="J109" s="27"/>
      <c r="K109" s="32">
        <f>'[3]2012'!F108</f>
        <v>0</v>
      </c>
      <c r="L109" s="32">
        <f>'[3]2012'!G108</f>
        <v>0</v>
      </c>
      <c r="M109" s="32">
        <f>'[3]2012'!H108</f>
        <v>0</v>
      </c>
      <c r="N109" s="32">
        <f>'[3]2012'!I108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2760.465256</v>
      </c>
      <c r="D112" s="26">
        <f>+D113+D114</f>
        <v>2760.465256</v>
      </c>
      <c r="E112" s="26">
        <f t="shared" ref="E112:N112" si="97">+E113+E114</f>
        <v>0</v>
      </c>
      <c r="F112" s="26">
        <f t="shared" si="97"/>
        <v>0.13589546499999999</v>
      </c>
      <c r="G112" s="26">
        <f t="shared" si="97"/>
        <v>7.4571239999999997E-2</v>
      </c>
      <c r="H112" s="26">
        <f t="shared" si="97"/>
        <v>0</v>
      </c>
      <c r="I112" s="26">
        <f t="shared" si="97"/>
        <v>0</v>
      </c>
      <c r="J112" s="26">
        <f t="shared" si="97"/>
        <v>0</v>
      </c>
      <c r="K112" s="26">
        <f t="shared" si="97"/>
        <v>4.041883785854008</v>
      </c>
      <c r="L112" s="26">
        <f t="shared" si="97"/>
        <v>38.420201497148142</v>
      </c>
      <c r="M112" s="26">
        <f t="shared" si="97"/>
        <v>1.5187535143416031</v>
      </c>
      <c r="N112" s="26">
        <f t="shared" si="97"/>
        <v>45.61</v>
      </c>
      <c r="O112" s="31"/>
      <c r="P112" s="26">
        <f>+P113+P114</f>
        <v>2786.0848721450002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8">+D113+E113</f>
        <v>1376.142625</v>
      </c>
      <c r="D113" s="32">
        <f>'[3]2012'!C115</f>
        <v>1376.142625</v>
      </c>
      <c r="E113" s="32">
        <v>0</v>
      </c>
      <c r="F113" s="32">
        <f>'[3]2012'!D115</f>
        <v>9.623375E-3</v>
      </c>
      <c r="G113" s="32">
        <f>'[3]2012'!E115</f>
        <v>3.84935E-2</v>
      </c>
      <c r="H113" s="27"/>
      <c r="I113" s="27"/>
      <c r="J113" s="27"/>
      <c r="K113" s="32">
        <f>'[3]2012'!F115</f>
        <v>0.87188378585400794</v>
      </c>
      <c r="L113" s="32">
        <f>'[3]2012'!G115</f>
        <v>4.4902014971481412</v>
      </c>
      <c r="M113" s="32">
        <f>'[3]2012'!H115</f>
        <v>0.34875351434160318</v>
      </c>
      <c r="N113" s="32">
        <f>'[3]2012'!I115</f>
        <v>6.08</v>
      </c>
      <c r="O113" s="31"/>
      <c r="P113" s="26">
        <f>+C113+F113*PCG!$C$4+G113*PCG!$C$5+H113+I113+J113</f>
        <v>1387.8542723749999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8"/>
        <v>1384.322631</v>
      </c>
      <c r="D114" s="32">
        <f>'[3]2012'!C116</f>
        <v>1384.322631</v>
      </c>
      <c r="E114" s="32">
        <v>0</v>
      </c>
      <c r="F114" s="32">
        <f>'[3]2012'!D116</f>
        <v>0.12627209</v>
      </c>
      <c r="G114" s="32">
        <f>'[3]2012'!E116</f>
        <v>3.6077739999999997E-2</v>
      </c>
      <c r="H114" s="27"/>
      <c r="I114" s="27"/>
      <c r="J114" s="27"/>
      <c r="K114" s="32">
        <f>'[3]2012'!F116</f>
        <v>3.17</v>
      </c>
      <c r="L114" s="32">
        <f>'[3]2012'!G116</f>
        <v>33.93</v>
      </c>
      <c r="M114" s="32">
        <f>'[3]2012'!H116</f>
        <v>1.17</v>
      </c>
      <c r="N114" s="32">
        <f>'[3]2012'!I116</f>
        <v>39.53</v>
      </c>
      <c r="O114" s="31"/>
      <c r="P114" s="26">
        <f>+C114+F114*PCG!$C$4+G114*PCG!$C$5+H114+I114+J114</f>
        <v>1398.23059977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8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8"/>
        <v>31636.618719999999</v>
      </c>
      <c r="D116" s="32">
        <f>'[3]2012'!C119</f>
        <v>31636.618719999999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31636.618719999999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301</v>
      </c>
      <c r="E126" s="41" t="s">
        <v>302</v>
      </c>
      <c r="F126" s="41" t="s">
        <v>303</v>
      </c>
      <c r="G126" s="41" t="s">
        <v>304</v>
      </c>
      <c r="H126" s="41" t="s">
        <v>305</v>
      </c>
      <c r="I126" s="41" t="s">
        <v>306</v>
      </c>
      <c r="J126" s="41" t="s">
        <v>307</v>
      </c>
      <c r="K126" s="41" t="s">
        <v>308</v>
      </c>
      <c r="L126" s="41" t="s">
        <v>309</v>
      </c>
      <c r="M126" s="41" t="s">
        <v>310</v>
      </c>
      <c r="N126" s="41" t="s">
        <v>311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9">+D127+E127</f>
        <v>77451.440441660045</v>
      </c>
      <c r="D127" s="26">
        <f>+D128+D134+D138</f>
        <v>77451.440441660045</v>
      </c>
      <c r="E127" s="26">
        <f t="shared" ref="E127:N127" si="100">+E128+E134+E138</f>
        <v>0</v>
      </c>
      <c r="F127" s="26">
        <f t="shared" si="100"/>
        <v>75.935356958494893</v>
      </c>
      <c r="G127" s="26">
        <f t="shared" si="100"/>
        <v>3.2658655938826104</v>
      </c>
      <c r="H127" s="26">
        <f t="shared" si="100"/>
        <v>0</v>
      </c>
      <c r="I127" s="26">
        <f t="shared" si="100"/>
        <v>0</v>
      </c>
      <c r="J127" s="26">
        <f t="shared" si="100"/>
        <v>0</v>
      </c>
      <c r="K127" s="26">
        <f t="shared" si="100"/>
        <v>247.43209350545914</v>
      </c>
      <c r="L127" s="26">
        <f t="shared" si="100"/>
        <v>755.33094745647452</v>
      </c>
      <c r="M127" s="26">
        <f t="shared" si="100"/>
        <v>236.46740413082321</v>
      </c>
      <c r="N127" s="26">
        <f t="shared" si="100"/>
        <v>402.41999999999996</v>
      </c>
      <c r="O127" s="31"/>
      <c r="P127" s="26">
        <f t="shared" ref="P127" si="101">+P128+P134+P138</f>
        <v>80323.052312599422</v>
      </c>
      <c r="R127" s="9" t="s">
        <v>22</v>
      </c>
      <c r="S127" s="10" t="s">
        <v>23</v>
      </c>
      <c r="T127" s="26">
        <f t="shared" ref="T127:AE127" si="102">+T128+T134+T138</f>
        <v>0</v>
      </c>
      <c r="U127" s="26">
        <f t="shared" si="102"/>
        <v>0</v>
      </c>
      <c r="V127" s="26">
        <f t="shared" si="102"/>
        <v>0</v>
      </c>
      <c r="W127" s="26">
        <f t="shared" si="102"/>
        <v>0</v>
      </c>
      <c r="X127" s="26">
        <f t="shared" si="102"/>
        <v>0</v>
      </c>
      <c r="Y127" s="26">
        <f t="shared" si="102"/>
        <v>0</v>
      </c>
      <c r="Z127" s="26">
        <f t="shared" si="102"/>
        <v>0</v>
      </c>
      <c r="AA127" s="26">
        <f t="shared" ref="AA127:AD127" si="103">+AA128+AA134+AA138</f>
        <v>0</v>
      </c>
      <c r="AB127" s="26">
        <f t="shared" si="103"/>
        <v>0</v>
      </c>
      <c r="AC127" s="26">
        <f t="shared" si="103"/>
        <v>0</v>
      </c>
      <c r="AD127" s="26">
        <f t="shared" si="103"/>
        <v>0</v>
      </c>
      <c r="AE127" s="26">
        <f t="shared" si="102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77449.973967000042</v>
      </c>
      <c r="D128" s="26">
        <f>+D129+D130+D131+D132+D133</f>
        <v>77449.973967000042</v>
      </c>
      <c r="E128" s="26">
        <f t="shared" ref="E128:N128" si="104">+E129+E130+E131+E132+E133</f>
        <v>0</v>
      </c>
      <c r="F128" s="26">
        <f t="shared" si="104"/>
        <v>33.133074327648274</v>
      </c>
      <c r="G128" s="26">
        <f t="shared" si="104"/>
        <v>3.2658655938826104</v>
      </c>
      <c r="H128" s="26">
        <f t="shared" si="104"/>
        <v>0</v>
      </c>
      <c r="I128" s="26">
        <f t="shared" si="104"/>
        <v>0</v>
      </c>
      <c r="J128" s="26">
        <f t="shared" si="104"/>
        <v>0</v>
      </c>
      <c r="K128" s="26">
        <f t="shared" si="104"/>
        <v>245.31209350545913</v>
      </c>
      <c r="L128" s="26">
        <f t="shared" si="104"/>
        <v>738.16094745647456</v>
      </c>
      <c r="M128" s="26">
        <f t="shared" si="104"/>
        <v>231.74740413082321</v>
      </c>
      <c r="N128" s="26">
        <f t="shared" si="104"/>
        <v>402.41999999999996</v>
      </c>
      <c r="O128" s="31"/>
      <c r="P128" s="26">
        <f t="shared" ref="P128" si="105">+P129+P130+P131+P132+P133</f>
        <v>79251.528772168254</v>
      </c>
      <c r="R128" s="11" t="s">
        <v>26</v>
      </c>
      <c r="S128" s="6" t="s">
        <v>27</v>
      </c>
      <c r="T128" s="26">
        <f t="shared" ref="T128:AE128" si="106">+T129+T130+T131+T132+T133</f>
        <v>0</v>
      </c>
      <c r="U128" s="26">
        <f t="shared" si="106"/>
        <v>0</v>
      </c>
      <c r="V128" s="26">
        <f t="shared" si="106"/>
        <v>0</v>
      </c>
      <c r="W128" s="26">
        <f t="shared" si="106"/>
        <v>0</v>
      </c>
      <c r="X128" s="26">
        <f t="shared" si="106"/>
        <v>0</v>
      </c>
      <c r="Y128" s="26">
        <f t="shared" si="106"/>
        <v>0</v>
      </c>
      <c r="Z128" s="26">
        <f t="shared" si="106"/>
        <v>0</v>
      </c>
      <c r="AA128" s="26">
        <f t="shared" ref="AA128:AD128" si="107">+AA129+AA130+AA131+AA132+AA133</f>
        <v>0</v>
      </c>
      <c r="AB128" s="26">
        <f t="shared" si="107"/>
        <v>0</v>
      </c>
      <c r="AC128" s="26">
        <f t="shared" si="107"/>
        <v>0</v>
      </c>
      <c r="AD128" s="26">
        <f t="shared" si="107"/>
        <v>0</v>
      </c>
      <c r="AE128" s="26">
        <f t="shared" si="106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8">+D129+E129</f>
        <v>34025.053408</v>
      </c>
      <c r="D129" s="39">
        <f>+D7</f>
        <v>34025.053408</v>
      </c>
      <c r="E129" s="39">
        <f t="shared" ref="E129:G129" si="109">+E7</f>
        <v>0</v>
      </c>
      <c r="F129" s="39">
        <f t="shared" si="109"/>
        <v>0.69131659000000001</v>
      </c>
      <c r="G129" s="39">
        <f t="shared" si="109"/>
        <v>0.44028895099999998</v>
      </c>
      <c r="H129" s="27"/>
      <c r="I129" s="27"/>
      <c r="J129" s="27"/>
      <c r="K129" s="39">
        <f t="shared" ref="K129:N129" si="110">+K7</f>
        <v>90.52</v>
      </c>
      <c r="L129" s="39">
        <f t="shared" si="110"/>
        <v>43.19</v>
      </c>
      <c r="M129" s="39">
        <f t="shared" si="110"/>
        <v>0.67</v>
      </c>
      <c r="N129" s="39">
        <f t="shared" si="110"/>
        <v>124.73</v>
      </c>
      <c r="O129" s="31"/>
      <c r="P129" s="26">
        <f>+C129+F129*PCG!$C$4+G129*PCG!$C$5+H129+I129+J129</f>
        <v>34173.542430148002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8"/>
        <v>15070.134485999999</v>
      </c>
      <c r="D130" s="39">
        <f>+D16</f>
        <v>15070.134485999999</v>
      </c>
      <c r="E130" s="39">
        <f t="shared" ref="E130:G130" si="111">+E16</f>
        <v>0</v>
      </c>
      <c r="F130" s="39">
        <f t="shared" si="111"/>
        <v>6.8738186199999989</v>
      </c>
      <c r="G130" s="39">
        <f t="shared" si="111"/>
        <v>0.94599885400000006</v>
      </c>
      <c r="H130" s="27"/>
      <c r="I130" s="27"/>
      <c r="J130" s="27"/>
      <c r="K130" s="39">
        <f t="shared" ref="K130:N130" si="112">+K16</f>
        <v>88.789999999999992</v>
      </c>
      <c r="L130" s="39">
        <f t="shared" si="112"/>
        <v>145.23000000000002</v>
      </c>
      <c r="M130" s="39">
        <f t="shared" si="112"/>
        <v>67.64</v>
      </c>
      <c r="N130" s="39">
        <f t="shared" si="112"/>
        <v>138.29</v>
      </c>
      <c r="O130" s="31"/>
      <c r="P130" s="26">
        <f>+C130+F130*PCG!$C$4+G130*PCG!$C$5+H130+I130+J130</f>
        <v>15523.887609992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8"/>
        <v>22283.842293194408</v>
      </c>
      <c r="D131" s="39">
        <f>+D30</f>
        <v>22283.842293194408</v>
      </c>
      <c r="E131" s="39">
        <f t="shared" ref="E131:G131" si="113">+E30</f>
        <v>0</v>
      </c>
      <c r="F131" s="39">
        <f t="shared" si="113"/>
        <v>4.487538551275966</v>
      </c>
      <c r="G131" s="39">
        <f t="shared" si="113"/>
        <v>1.5834323439002724</v>
      </c>
      <c r="H131" s="27"/>
      <c r="I131" s="27"/>
      <c r="J131" s="27"/>
      <c r="K131" s="39">
        <f t="shared" ref="K131:N131" si="114">+K30</f>
        <v>49.822093505459129</v>
      </c>
      <c r="L131" s="39">
        <f t="shared" si="114"/>
        <v>271.35094745647456</v>
      </c>
      <c r="M131" s="39">
        <f t="shared" si="114"/>
        <v>121.74740413082323</v>
      </c>
      <c r="N131" s="39">
        <f t="shared" si="114"/>
        <v>103.33</v>
      </c>
      <c r="O131" s="31"/>
      <c r="P131" s="26">
        <f>+C131+F131*PCG!$C$4+G131*PCG!$C$5+H131+I131+J131</f>
        <v>22867.893595458587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8"/>
        <v>6070.9437798056297</v>
      </c>
      <c r="D132" s="39">
        <f>+D52</f>
        <v>6070.9437798056297</v>
      </c>
      <c r="E132" s="39">
        <f t="shared" ref="E132:G132" si="115">+E52</f>
        <v>0</v>
      </c>
      <c r="F132" s="39">
        <f t="shared" si="115"/>
        <v>21.080400566372305</v>
      </c>
      <c r="G132" s="39">
        <f t="shared" si="115"/>
        <v>0.29614544498233841</v>
      </c>
      <c r="H132" s="27"/>
      <c r="I132" s="27"/>
      <c r="J132" s="27"/>
      <c r="K132" s="39">
        <f t="shared" ref="K132:N132" si="116">+K52</f>
        <v>16.18</v>
      </c>
      <c r="L132" s="39">
        <f t="shared" si="116"/>
        <v>278.39</v>
      </c>
      <c r="M132" s="39">
        <f t="shared" si="116"/>
        <v>41.69</v>
      </c>
      <c r="N132" s="39">
        <f t="shared" si="116"/>
        <v>36.069999999999993</v>
      </c>
      <c r="O132" s="31"/>
      <c r="P132" s="26">
        <f>+C132+F132*PCG!$C$4+G132*PCG!$C$5+H132+I132+J132</f>
        <v>6686.2051365696743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8"/>
        <v>0</v>
      </c>
      <c r="D133" s="39">
        <f>+D59</f>
        <v>0</v>
      </c>
      <c r="E133" s="39">
        <f t="shared" ref="E133:G133" si="117">+E59</f>
        <v>0</v>
      </c>
      <c r="F133" s="39">
        <f t="shared" si="117"/>
        <v>0</v>
      </c>
      <c r="G133" s="39">
        <f t="shared" si="117"/>
        <v>0</v>
      </c>
      <c r="H133" s="27"/>
      <c r="I133" s="27"/>
      <c r="J133" s="27"/>
      <c r="K133" s="39">
        <f t="shared" ref="K133:N133" si="118">+K59</f>
        <v>0</v>
      </c>
      <c r="L133" s="39">
        <f t="shared" si="118"/>
        <v>0</v>
      </c>
      <c r="M133" s="39">
        <f t="shared" si="118"/>
        <v>0</v>
      </c>
      <c r="N133" s="39">
        <f t="shared" si="118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1.4664746599957339</v>
      </c>
      <c r="D134" s="26">
        <f>+D135+D136+D137</f>
        <v>1.4664746599957339</v>
      </c>
      <c r="E134" s="26">
        <f t="shared" ref="E134:N134" si="119">+E135+E136+E137</f>
        <v>0</v>
      </c>
      <c r="F134" s="26">
        <f t="shared" si="119"/>
        <v>42.802282630846619</v>
      </c>
      <c r="G134" s="26">
        <f t="shared" si="119"/>
        <v>0</v>
      </c>
      <c r="H134" s="26">
        <f t="shared" si="119"/>
        <v>0</v>
      </c>
      <c r="I134" s="26">
        <f t="shared" si="119"/>
        <v>0</v>
      </c>
      <c r="J134" s="26">
        <f t="shared" si="119"/>
        <v>0</v>
      </c>
      <c r="K134" s="26">
        <f t="shared" si="119"/>
        <v>2.12</v>
      </c>
      <c r="L134" s="26">
        <f t="shared" si="119"/>
        <v>17.169999999999998</v>
      </c>
      <c r="M134" s="26">
        <f t="shared" si="119"/>
        <v>4.7200000000000006</v>
      </c>
      <c r="N134" s="26">
        <f t="shared" si="119"/>
        <v>0</v>
      </c>
      <c r="O134" s="31"/>
      <c r="P134" s="26">
        <f t="shared" ref="P134" si="120">+P135+P136+P137</f>
        <v>1071.5235404311611</v>
      </c>
      <c r="R134" s="13" t="s">
        <v>145</v>
      </c>
      <c r="S134" s="6" t="s">
        <v>146</v>
      </c>
      <c r="T134" s="26">
        <f t="shared" ref="T134:AE134" si="121">+T135+T136+T137</f>
        <v>0</v>
      </c>
      <c r="U134" s="26">
        <f t="shared" si="121"/>
        <v>0</v>
      </c>
      <c r="V134" s="26">
        <f t="shared" si="121"/>
        <v>0</v>
      </c>
      <c r="W134" s="26">
        <f t="shared" si="121"/>
        <v>0</v>
      </c>
      <c r="X134" s="26">
        <f t="shared" si="121"/>
        <v>0</v>
      </c>
      <c r="Y134" s="26">
        <f t="shared" si="121"/>
        <v>0</v>
      </c>
      <c r="Z134" s="26">
        <f t="shared" si="121"/>
        <v>0</v>
      </c>
      <c r="AA134" s="26">
        <f t="shared" ref="AA134:AD134" si="122">+AA135+AA136+AA137</f>
        <v>0</v>
      </c>
      <c r="AB134" s="26">
        <f t="shared" si="122"/>
        <v>0</v>
      </c>
      <c r="AC134" s="26">
        <f t="shared" si="122"/>
        <v>0</v>
      </c>
      <c r="AD134" s="26">
        <f t="shared" si="122"/>
        <v>0</v>
      </c>
      <c r="AE134" s="26">
        <f t="shared" si="121"/>
        <v>0</v>
      </c>
    </row>
    <row r="135" spans="1:31" x14ac:dyDescent="0.2">
      <c r="A135" s="13" t="s">
        <v>147</v>
      </c>
      <c r="B135" s="6" t="s">
        <v>148</v>
      </c>
      <c r="C135" s="26">
        <f t="shared" si="108"/>
        <v>0</v>
      </c>
      <c r="D135" s="39">
        <f>+D67</f>
        <v>0</v>
      </c>
      <c r="E135" s="39">
        <f t="shared" ref="E135:G135" si="123">+E67</f>
        <v>0</v>
      </c>
      <c r="F135" s="39">
        <f t="shared" si="123"/>
        <v>2.435270574</v>
      </c>
      <c r="G135" s="39">
        <f t="shared" si="123"/>
        <v>0</v>
      </c>
      <c r="H135" s="27"/>
      <c r="I135" s="27"/>
      <c r="J135" s="27"/>
      <c r="K135" s="39">
        <f t="shared" ref="K135:N135" si="124">+K67</f>
        <v>0</v>
      </c>
      <c r="L135" s="39">
        <f t="shared" si="124"/>
        <v>0</v>
      </c>
      <c r="M135" s="39">
        <f t="shared" si="124"/>
        <v>0.44</v>
      </c>
      <c r="N135" s="39">
        <f t="shared" si="124"/>
        <v>0</v>
      </c>
      <c r="O135" s="31"/>
      <c r="P135" s="26">
        <f>+C135+F135*PCG!$C$4+G135*PCG!$C$5+H135+I135+J135</f>
        <v>60.881764349999997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8"/>
        <v>1.4664746599957339</v>
      </c>
      <c r="D136" s="39">
        <f>+D79</f>
        <v>1.4664746599957339</v>
      </c>
      <c r="E136" s="39">
        <f t="shared" ref="E136:G136" si="125">+E79</f>
        <v>0</v>
      </c>
      <c r="F136" s="39">
        <f t="shared" si="125"/>
        <v>40.367012056846619</v>
      </c>
      <c r="G136" s="39">
        <f t="shared" si="125"/>
        <v>0</v>
      </c>
      <c r="H136" s="27"/>
      <c r="I136" s="27"/>
      <c r="J136" s="27"/>
      <c r="K136" s="39">
        <f t="shared" ref="K136:N136" si="126">+K79</f>
        <v>2.12</v>
      </c>
      <c r="L136" s="39">
        <f t="shared" si="126"/>
        <v>17.169999999999998</v>
      </c>
      <c r="M136" s="39">
        <f t="shared" si="126"/>
        <v>4.28</v>
      </c>
      <c r="N136" s="39">
        <f t="shared" si="126"/>
        <v>0</v>
      </c>
      <c r="O136" s="31"/>
      <c r="P136" s="26">
        <f>+C136+F136*PCG!$C$4+G136*PCG!$C$5+H136+I136+J136</f>
        <v>1010.6417760811612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8"/>
        <v>0</v>
      </c>
      <c r="D137" s="39">
        <f>+D100</f>
        <v>0</v>
      </c>
      <c r="E137" s="39">
        <f t="shared" ref="E137:G137" si="127">+E100</f>
        <v>0</v>
      </c>
      <c r="F137" s="39">
        <f t="shared" si="127"/>
        <v>0</v>
      </c>
      <c r="G137" s="39">
        <f t="shared" si="127"/>
        <v>0</v>
      </c>
      <c r="H137" s="27"/>
      <c r="I137" s="27"/>
      <c r="J137" s="27"/>
      <c r="K137" s="39">
        <f t="shared" ref="K137:N137" si="128">+K100</f>
        <v>0</v>
      </c>
      <c r="L137" s="39">
        <f t="shared" si="128"/>
        <v>0</v>
      </c>
      <c r="M137" s="39">
        <f t="shared" si="128"/>
        <v>0</v>
      </c>
      <c r="N137" s="39">
        <f t="shared" si="128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8"/>
        <v>0</v>
      </c>
      <c r="D138" s="26">
        <f>+D139+D140+D141</f>
        <v>0</v>
      </c>
      <c r="E138" s="26">
        <f>+E139+E140+E141</f>
        <v>0</v>
      </c>
      <c r="F138" s="26">
        <f t="shared" ref="F138:N138" si="129">+F139+F140+F141</f>
        <v>0</v>
      </c>
      <c r="G138" s="26">
        <f t="shared" si="129"/>
        <v>0</v>
      </c>
      <c r="H138" s="26">
        <f t="shared" si="129"/>
        <v>0</v>
      </c>
      <c r="I138" s="26">
        <f t="shared" si="129"/>
        <v>0</v>
      </c>
      <c r="J138" s="26">
        <f t="shared" si="129"/>
        <v>0</v>
      </c>
      <c r="K138" s="26">
        <f t="shared" si="129"/>
        <v>0</v>
      </c>
      <c r="L138" s="26">
        <f t="shared" si="129"/>
        <v>0</v>
      </c>
      <c r="M138" s="26">
        <f t="shared" si="129"/>
        <v>0</v>
      </c>
      <c r="N138" s="26">
        <f t="shared" si="129"/>
        <v>0</v>
      </c>
      <c r="O138" s="31"/>
      <c r="P138" s="26">
        <f t="shared" ref="P138" si="130">+P139+P140+P141</f>
        <v>0</v>
      </c>
      <c r="R138" s="13" t="s">
        <v>204</v>
      </c>
      <c r="S138" s="6" t="s">
        <v>205</v>
      </c>
      <c r="T138" s="26">
        <f t="shared" ref="T138:AE138" si="131">+T139+T140+T141</f>
        <v>0</v>
      </c>
      <c r="U138" s="26">
        <f t="shared" si="131"/>
        <v>0</v>
      </c>
      <c r="V138" s="26">
        <f t="shared" si="131"/>
        <v>0</v>
      </c>
      <c r="W138" s="26">
        <f t="shared" si="131"/>
        <v>0</v>
      </c>
      <c r="X138" s="26">
        <f t="shared" si="131"/>
        <v>0</v>
      </c>
      <c r="Y138" s="26">
        <f t="shared" si="131"/>
        <v>0</v>
      </c>
      <c r="Z138" s="26">
        <f t="shared" si="131"/>
        <v>0</v>
      </c>
      <c r="AA138" s="26">
        <f t="shared" ref="AA138:AD138" si="132">+AA139+AA140+AA141</f>
        <v>0</v>
      </c>
      <c r="AB138" s="26">
        <f t="shared" si="132"/>
        <v>0</v>
      </c>
      <c r="AC138" s="26">
        <f t="shared" si="132"/>
        <v>0</v>
      </c>
      <c r="AD138" s="26">
        <f t="shared" si="132"/>
        <v>0</v>
      </c>
      <c r="AE138" s="26">
        <f t="shared" si="131"/>
        <v>0</v>
      </c>
    </row>
    <row r="139" spans="1:31" x14ac:dyDescent="0.2">
      <c r="A139" s="13" t="s">
        <v>206</v>
      </c>
      <c r="B139" s="6" t="s">
        <v>207</v>
      </c>
      <c r="C139" s="26">
        <f t="shared" si="108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3">+K102</f>
        <v>0</v>
      </c>
      <c r="L139" s="39">
        <f t="shared" si="133"/>
        <v>0</v>
      </c>
      <c r="M139" s="39">
        <f t="shared" si="133"/>
        <v>0</v>
      </c>
      <c r="N139" s="39">
        <f t="shared" si="133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8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4">+K106</f>
        <v>0</v>
      </c>
      <c r="L140" s="39">
        <f t="shared" si="134"/>
        <v>0</v>
      </c>
      <c r="M140" s="39">
        <f t="shared" si="134"/>
        <v>0</v>
      </c>
      <c r="N140" s="39">
        <f t="shared" si="134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8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5">+K109</f>
        <v>0</v>
      </c>
      <c r="L141" s="39">
        <f t="shared" si="135"/>
        <v>0</v>
      </c>
      <c r="M141" s="39">
        <f t="shared" si="135"/>
        <v>0</v>
      </c>
      <c r="N141" s="39">
        <f t="shared" si="135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6">+D143+E143</f>
        <v>0</v>
      </c>
      <c r="D143" s="32"/>
      <c r="E143" s="32">
        <v>0</v>
      </c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2760.465256</v>
      </c>
      <c r="D144" s="26">
        <f>+D145+D146</f>
        <v>2760.465256</v>
      </c>
      <c r="E144" s="26"/>
      <c r="F144" s="26">
        <f t="shared" ref="F144:N144" si="137">+F145+F146</f>
        <v>0.13589546499999999</v>
      </c>
      <c r="G144" s="26">
        <f t="shared" si="137"/>
        <v>7.4571239999999997E-2</v>
      </c>
      <c r="H144" s="26">
        <f t="shared" si="137"/>
        <v>0</v>
      </c>
      <c r="I144" s="26">
        <f t="shared" si="137"/>
        <v>0</v>
      </c>
      <c r="J144" s="26">
        <f t="shared" si="137"/>
        <v>0</v>
      </c>
      <c r="K144" s="26">
        <f t="shared" si="137"/>
        <v>0</v>
      </c>
      <c r="L144" s="26">
        <f t="shared" si="137"/>
        <v>0</v>
      </c>
      <c r="M144" s="26">
        <f t="shared" si="137"/>
        <v>0</v>
      </c>
      <c r="N144" s="26">
        <f t="shared" si="137"/>
        <v>0</v>
      </c>
      <c r="O144" s="31"/>
      <c r="P144" s="26">
        <f t="shared" ref="P144" si="138">+P145+P146</f>
        <v>2786.0848721450002</v>
      </c>
      <c r="R144" s="13" t="s">
        <v>223</v>
      </c>
      <c r="S144" s="6" t="s">
        <v>224</v>
      </c>
      <c r="T144" s="26">
        <f t="shared" ref="T144:AE144" si="139">+T145+T146</f>
        <v>0</v>
      </c>
      <c r="U144" s="26">
        <f t="shared" si="139"/>
        <v>0</v>
      </c>
      <c r="V144" s="26">
        <f t="shared" si="139"/>
        <v>0</v>
      </c>
      <c r="W144" s="26">
        <f t="shared" si="139"/>
        <v>0</v>
      </c>
      <c r="X144" s="26">
        <f t="shared" si="139"/>
        <v>0</v>
      </c>
      <c r="Y144" s="26">
        <f t="shared" si="139"/>
        <v>0</v>
      </c>
      <c r="Z144" s="26">
        <f t="shared" si="139"/>
        <v>0</v>
      </c>
      <c r="AA144" s="26">
        <f t="shared" ref="AA144:AD144" si="140">+AA145+AA146</f>
        <v>0</v>
      </c>
      <c r="AB144" s="26">
        <f t="shared" si="140"/>
        <v>0</v>
      </c>
      <c r="AC144" s="26">
        <f t="shared" si="140"/>
        <v>0</v>
      </c>
      <c r="AD144" s="26">
        <f t="shared" si="140"/>
        <v>0</v>
      </c>
      <c r="AE144" s="26">
        <f t="shared" si="139"/>
        <v>0</v>
      </c>
    </row>
    <row r="145" spans="1:31" x14ac:dyDescent="0.2">
      <c r="A145" s="13" t="s">
        <v>225</v>
      </c>
      <c r="B145" s="6" t="s">
        <v>226</v>
      </c>
      <c r="C145" s="26">
        <f t="shared" si="136"/>
        <v>1376.142625</v>
      </c>
      <c r="D145" s="39">
        <f>+D113</f>
        <v>1376.142625</v>
      </c>
      <c r="E145" s="39">
        <f t="shared" ref="E145:G145" si="141">+E113</f>
        <v>0</v>
      </c>
      <c r="F145" s="39">
        <f t="shared" si="141"/>
        <v>9.623375E-3</v>
      </c>
      <c r="G145" s="39">
        <f t="shared" si="141"/>
        <v>3.84935E-2</v>
      </c>
      <c r="H145" s="27"/>
      <c r="I145" s="27"/>
      <c r="J145" s="27"/>
      <c r="K145" s="39"/>
      <c r="L145" s="39"/>
      <c r="M145" s="39"/>
      <c r="N145" s="39"/>
      <c r="O145" s="31"/>
      <c r="P145" s="26">
        <f>+C145+F145*PCG!$C$4+G145*PCG!$C$5+H145+I145+J145</f>
        <v>1387.8542723749999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6"/>
        <v>1384.322631</v>
      </c>
      <c r="D146" s="39">
        <f t="shared" ref="D146:G147" si="142">+D114</f>
        <v>1384.322631</v>
      </c>
      <c r="E146" s="39">
        <f t="shared" si="142"/>
        <v>0</v>
      </c>
      <c r="F146" s="39">
        <f t="shared" si="142"/>
        <v>0.12627209</v>
      </c>
      <c r="G146" s="39">
        <f t="shared" si="142"/>
        <v>3.6077739999999997E-2</v>
      </c>
      <c r="H146" s="27"/>
      <c r="I146" s="27"/>
      <c r="J146" s="27"/>
      <c r="K146" s="39"/>
      <c r="L146" s="39"/>
      <c r="M146" s="39"/>
      <c r="N146" s="39"/>
      <c r="O146" s="31"/>
      <c r="P146" s="26">
        <f>+C146+F146*PCG!$C$4+G146*PCG!$C$5+H146+I146+J146</f>
        <v>1398.23059977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6"/>
        <v>0</v>
      </c>
      <c r="D147" s="26">
        <f t="shared" si="142"/>
        <v>0</v>
      </c>
      <c r="E147" s="26">
        <f t="shared" si="142"/>
        <v>0</v>
      </c>
      <c r="F147" s="26">
        <f t="shared" si="142"/>
        <v>0</v>
      </c>
      <c r="G147" s="26">
        <f t="shared" si="142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6"/>
        <v>31636.618719999999</v>
      </c>
      <c r="D148" s="26">
        <f>+D116</f>
        <v>31636.618719999999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31636.618719999999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3">+D159+E159</f>
        <v>77451.440441660045</v>
      </c>
      <c r="D159" s="26">
        <f>+D160+D161+D162</f>
        <v>77451.440441660045</v>
      </c>
      <c r="E159" s="26">
        <f t="shared" ref="E159:N159" si="144">+E160+E161+E162</f>
        <v>0</v>
      </c>
      <c r="F159" s="26">
        <f t="shared" si="144"/>
        <v>75.935356958494893</v>
      </c>
      <c r="G159" s="26">
        <f t="shared" si="144"/>
        <v>3.2658655938826104</v>
      </c>
      <c r="H159" s="26">
        <f t="shared" si="144"/>
        <v>0</v>
      </c>
      <c r="I159" s="26">
        <f t="shared" si="144"/>
        <v>0</v>
      </c>
      <c r="J159" s="26">
        <f t="shared" si="144"/>
        <v>0</v>
      </c>
      <c r="K159" s="26">
        <f t="shared" si="144"/>
        <v>247.43209350545914</v>
      </c>
      <c r="L159" s="26">
        <f t="shared" si="144"/>
        <v>755.33094745647452</v>
      </c>
      <c r="M159" s="26">
        <f t="shared" si="144"/>
        <v>236.46740413082321</v>
      </c>
      <c r="N159" s="26">
        <f t="shared" si="144"/>
        <v>402.41999999999996</v>
      </c>
      <c r="O159" s="31"/>
      <c r="P159" s="26">
        <f t="shared" ref="P159" si="145">+P160+P161+P162</f>
        <v>80323.052312599437</v>
      </c>
      <c r="R159" s="9" t="s">
        <v>22</v>
      </c>
      <c r="S159" s="10" t="s">
        <v>23</v>
      </c>
      <c r="T159" s="26">
        <f t="shared" ref="T159:AE159" si="146">+T160+T161+T162</f>
        <v>0</v>
      </c>
      <c r="U159" s="26">
        <f t="shared" si="146"/>
        <v>0</v>
      </c>
      <c r="V159" s="26">
        <f t="shared" si="146"/>
        <v>0</v>
      </c>
      <c r="W159" s="26">
        <f t="shared" si="146"/>
        <v>0</v>
      </c>
      <c r="X159" s="26">
        <f t="shared" si="146"/>
        <v>0</v>
      </c>
      <c r="Y159" s="26">
        <f t="shared" si="146"/>
        <v>0</v>
      </c>
      <c r="Z159" s="26">
        <f t="shared" si="146"/>
        <v>0</v>
      </c>
      <c r="AA159" s="26">
        <f t="shared" ref="AA159:AD159" si="147">+AA160+AA161+AA162</f>
        <v>0</v>
      </c>
      <c r="AB159" s="26">
        <f t="shared" si="147"/>
        <v>0</v>
      </c>
      <c r="AC159" s="26">
        <f t="shared" si="147"/>
        <v>0</v>
      </c>
      <c r="AD159" s="26">
        <f t="shared" si="147"/>
        <v>0</v>
      </c>
      <c r="AE159" s="26">
        <f t="shared" si="146"/>
        <v>0</v>
      </c>
    </row>
    <row r="160" spans="1:31" x14ac:dyDescent="0.2">
      <c r="A160" s="11" t="s">
        <v>26</v>
      </c>
      <c r="B160" s="6" t="s">
        <v>27</v>
      </c>
      <c r="C160" s="26">
        <f t="shared" si="143"/>
        <v>77449.973967000042</v>
      </c>
      <c r="D160" s="26">
        <f>+D6</f>
        <v>77449.973967000042</v>
      </c>
      <c r="E160" s="26">
        <f t="shared" ref="E160:G160" si="148">+E6</f>
        <v>0</v>
      </c>
      <c r="F160" s="26">
        <f t="shared" si="148"/>
        <v>33.133074327648274</v>
      </c>
      <c r="G160" s="26">
        <f t="shared" si="148"/>
        <v>3.2658655938826104</v>
      </c>
      <c r="H160" s="27"/>
      <c r="I160" s="27"/>
      <c r="J160" s="27"/>
      <c r="K160" s="26">
        <f t="shared" ref="K160:N160" si="149">+K6</f>
        <v>245.31209350545913</v>
      </c>
      <c r="L160" s="26">
        <f t="shared" si="149"/>
        <v>738.16094745647456</v>
      </c>
      <c r="M160" s="26">
        <f t="shared" si="149"/>
        <v>231.74740413082321</v>
      </c>
      <c r="N160" s="26">
        <f t="shared" si="149"/>
        <v>402.41999999999996</v>
      </c>
      <c r="O160" s="31"/>
      <c r="P160" s="26">
        <f>+C160+F160*PCG!$C$4+G160*PCG!$C$5+H160+I160+J160</f>
        <v>79251.528772168269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3"/>
        <v>1.4664746599957339</v>
      </c>
      <c r="D161" s="26">
        <f>+D66</f>
        <v>1.4664746599957339</v>
      </c>
      <c r="E161" s="26">
        <f t="shared" ref="E161:G161" si="150">+E66</f>
        <v>0</v>
      </c>
      <c r="F161" s="26">
        <f t="shared" si="150"/>
        <v>42.802282630846619</v>
      </c>
      <c r="G161" s="26">
        <f t="shared" si="150"/>
        <v>0</v>
      </c>
      <c r="H161" s="27"/>
      <c r="I161" s="27"/>
      <c r="J161" s="27"/>
      <c r="K161" s="26">
        <f t="shared" ref="K161:N161" si="151">+K66</f>
        <v>2.12</v>
      </c>
      <c r="L161" s="26">
        <f t="shared" si="151"/>
        <v>17.169999999999998</v>
      </c>
      <c r="M161" s="26">
        <f t="shared" si="151"/>
        <v>4.7200000000000006</v>
      </c>
      <c r="N161" s="26">
        <f t="shared" si="151"/>
        <v>0</v>
      </c>
      <c r="O161" s="31"/>
      <c r="P161" s="26">
        <f>+C161+F161*PCG!$C$4+G161*PCG!$C$5+H161+I161+J161</f>
        <v>1071.5235404311613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3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2">+K101</f>
        <v>0</v>
      </c>
      <c r="L162" s="26">
        <f t="shared" si="152"/>
        <v>0</v>
      </c>
      <c r="M162" s="26">
        <f t="shared" si="152"/>
        <v>0</v>
      </c>
      <c r="N162" s="26">
        <f t="shared" si="152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3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2760.465256</v>
      </c>
      <c r="D165" s="26">
        <f>+D166+D167</f>
        <v>2760.465256</v>
      </c>
      <c r="E165" s="26">
        <f t="shared" ref="E165:N165" si="154">+E166+E167</f>
        <v>0</v>
      </c>
      <c r="F165" s="26">
        <f t="shared" si="154"/>
        <v>0.13589546499999999</v>
      </c>
      <c r="G165" s="26">
        <f t="shared" si="154"/>
        <v>7.4571239999999997E-2</v>
      </c>
      <c r="H165" s="26">
        <f t="shared" si="154"/>
        <v>0</v>
      </c>
      <c r="I165" s="26">
        <f t="shared" si="154"/>
        <v>0</v>
      </c>
      <c r="J165" s="26">
        <f t="shared" si="154"/>
        <v>0</v>
      </c>
      <c r="K165" s="26">
        <f t="shared" si="154"/>
        <v>0</v>
      </c>
      <c r="L165" s="26">
        <f t="shared" si="154"/>
        <v>0</v>
      </c>
      <c r="M165" s="26">
        <f t="shared" si="154"/>
        <v>0</v>
      </c>
      <c r="N165" s="26">
        <f t="shared" si="154"/>
        <v>0</v>
      </c>
      <c r="O165" s="31"/>
      <c r="P165" s="26">
        <f t="shared" ref="P165" si="155">+P166+P167</f>
        <v>2786.0848721450002</v>
      </c>
      <c r="R165" s="13" t="s">
        <v>223</v>
      </c>
      <c r="S165" s="6" t="s">
        <v>224</v>
      </c>
      <c r="T165" s="26">
        <f t="shared" ref="T165:AE165" si="156">+T166+T167</f>
        <v>0</v>
      </c>
      <c r="U165" s="26">
        <f t="shared" si="156"/>
        <v>0</v>
      </c>
      <c r="V165" s="26">
        <f t="shared" si="156"/>
        <v>0</v>
      </c>
      <c r="W165" s="26">
        <f t="shared" si="156"/>
        <v>0</v>
      </c>
      <c r="X165" s="26">
        <f t="shared" si="156"/>
        <v>0</v>
      </c>
      <c r="Y165" s="26">
        <f t="shared" si="156"/>
        <v>0</v>
      </c>
      <c r="Z165" s="26">
        <f t="shared" si="156"/>
        <v>0</v>
      </c>
      <c r="AA165" s="26">
        <f t="shared" ref="AA165:AD165" si="157">+AA166+AA167</f>
        <v>0</v>
      </c>
      <c r="AB165" s="26">
        <f t="shared" si="157"/>
        <v>0</v>
      </c>
      <c r="AC165" s="26">
        <f t="shared" si="157"/>
        <v>0</v>
      </c>
      <c r="AD165" s="26">
        <f t="shared" si="157"/>
        <v>0</v>
      </c>
      <c r="AE165" s="26">
        <f t="shared" si="156"/>
        <v>0</v>
      </c>
    </row>
    <row r="166" spans="1:31" x14ac:dyDescent="0.2">
      <c r="A166" s="13" t="s">
        <v>225</v>
      </c>
      <c r="B166" s="6" t="s">
        <v>226</v>
      </c>
      <c r="C166" s="26">
        <f t="shared" si="153"/>
        <v>1376.142625</v>
      </c>
      <c r="D166" s="39">
        <f>+D113</f>
        <v>1376.142625</v>
      </c>
      <c r="E166" s="39">
        <f t="shared" ref="E166:G166" si="158">+E113</f>
        <v>0</v>
      </c>
      <c r="F166" s="39">
        <f t="shared" si="158"/>
        <v>9.623375E-3</v>
      </c>
      <c r="G166" s="39">
        <f t="shared" si="158"/>
        <v>3.84935E-2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1387.8542723749999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3"/>
        <v>1384.322631</v>
      </c>
      <c r="D167" s="39">
        <f t="shared" ref="D167:G168" si="159">+D114</f>
        <v>1384.322631</v>
      </c>
      <c r="E167" s="39">
        <f t="shared" si="159"/>
        <v>0</v>
      </c>
      <c r="F167" s="39">
        <f t="shared" si="159"/>
        <v>0.12627209</v>
      </c>
      <c r="G167" s="39">
        <f t="shared" si="159"/>
        <v>3.6077739999999997E-2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1398.23059977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3"/>
        <v>0</v>
      </c>
      <c r="D168" s="26">
        <f t="shared" si="159"/>
        <v>0</v>
      </c>
      <c r="E168" s="26">
        <f t="shared" si="159"/>
        <v>0</v>
      </c>
      <c r="F168" s="26">
        <f t="shared" si="159"/>
        <v>0</v>
      </c>
      <c r="G168" s="26">
        <f t="shared" si="159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3"/>
        <v>31636.618719999999</v>
      </c>
      <c r="D169" s="26">
        <f>+D148</f>
        <v>31636.618719999999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31636.618719999999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21" priority="2" operator="lessThan">
      <formula>0</formula>
    </cfRule>
  </conditionalFormatting>
  <conditionalFormatting sqref="P2">
    <cfRule type="cellIs" dxfId="20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900-000000000000}"/>
  </dataValidation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169"/>
  <sheetViews>
    <sheetView showGridLines="0" zoomScale="85" zoomScaleNormal="85" workbookViewId="0">
      <selection activeCell="E26" sqref="E26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77018.348398117203</v>
      </c>
      <c r="D4" s="26">
        <f t="shared" ref="D4:N4" si="1">+D6+D66+D101</f>
        <v>77018.348398117203</v>
      </c>
      <c r="E4" s="26">
        <f t="shared" si="1"/>
        <v>0</v>
      </c>
      <c r="F4" s="26">
        <f t="shared" si="1"/>
        <v>77.235878967379406</v>
      </c>
      <c r="G4" s="26">
        <f t="shared" si="1"/>
        <v>3.5047204759842332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253.94763838057318</v>
      </c>
      <c r="L4" s="26">
        <f t="shared" si="1"/>
        <v>786.37774072816603</v>
      </c>
      <c r="M4" s="26">
        <f t="shared" si="1"/>
        <v>254.94575048485288</v>
      </c>
      <c r="N4" s="26">
        <f t="shared" si="1"/>
        <v>358.71</v>
      </c>
      <c r="O4" s="31"/>
      <c r="P4" s="26">
        <f t="shared" ref="P4" si="2">+P6+P66+P101</f>
        <v>79993.652074144993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82255.109937000016</v>
      </c>
      <c r="D5" s="32">
        <f>'[26]Table 1.5 - Reference Approach'!$S$76</f>
        <v>82255.109937000016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82255.109937000016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77016.838223999992</v>
      </c>
      <c r="D6" s="26">
        <f t="shared" ref="D6:N6" si="5">+D7+D16+D30+D52+D59</f>
        <v>77016.838223999992</v>
      </c>
      <c r="E6" s="26">
        <f t="shared" si="5"/>
        <v>0</v>
      </c>
      <c r="F6" s="26">
        <f t="shared" si="5"/>
        <v>34.738094466857078</v>
      </c>
      <c r="G6" s="26">
        <f t="shared" si="5"/>
        <v>3.5047204759842332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251.96763838057319</v>
      </c>
      <c r="L6" s="26">
        <f t="shared" si="5"/>
        <v>772.11774072816604</v>
      </c>
      <c r="M6" s="26">
        <f t="shared" si="5"/>
        <v>248.88575048485288</v>
      </c>
      <c r="N6" s="26">
        <f t="shared" si="5"/>
        <v>358.71</v>
      </c>
      <c r="O6" s="31"/>
      <c r="P6" s="26">
        <f t="shared" ref="P6" si="6">+P7+P16+P30+P52+P59</f>
        <v>78929.697287514718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32924.326123999999</v>
      </c>
      <c r="D7" s="26">
        <f t="shared" ref="D7:N7" si="9">+D8+D12+D13</f>
        <v>32924.326123999999</v>
      </c>
      <c r="E7" s="26">
        <f t="shared" si="9"/>
        <v>0</v>
      </c>
      <c r="F7" s="26">
        <f t="shared" si="9"/>
        <v>1.1151388599999998</v>
      </c>
      <c r="G7" s="26">
        <f t="shared" si="9"/>
        <v>0.48617011500000007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89.02</v>
      </c>
      <c r="L7" s="26">
        <f t="shared" si="9"/>
        <v>43.56</v>
      </c>
      <c r="M7" s="26">
        <f t="shared" si="9"/>
        <v>0.76999999999999991</v>
      </c>
      <c r="N7" s="26">
        <f t="shared" si="9"/>
        <v>122.91</v>
      </c>
      <c r="O7" s="31"/>
      <c r="P7" s="26">
        <f t="shared" ref="P7" si="10">+P8+P12+P13</f>
        <v>33097.083289770002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29912.020247</v>
      </c>
      <c r="D8" s="26">
        <f t="shared" ref="D8:G8" si="11">+D9+D10+D11</f>
        <v>29912.020247</v>
      </c>
      <c r="E8" s="26">
        <f t="shared" si="11"/>
        <v>0</v>
      </c>
      <c r="F8" s="26">
        <f t="shared" si="11"/>
        <v>1.05705637</v>
      </c>
      <c r="G8" s="26">
        <f t="shared" si="11"/>
        <v>0.47810692500000007</v>
      </c>
      <c r="H8" s="26"/>
      <c r="I8" s="26"/>
      <c r="J8" s="26"/>
      <c r="K8" s="26">
        <f t="shared" ref="K8:N8" si="12">+K9+K10+K11</f>
        <v>87.05</v>
      </c>
      <c r="L8" s="26">
        <f t="shared" si="12"/>
        <v>42.39</v>
      </c>
      <c r="M8" s="26">
        <f t="shared" si="12"/>
        <v>0.69</v>
      </c>
      <c r="N8" s="26">
        <f t="shared" si="12"/>
        <v>106.88</v>
      </c>
      <c r="O8" s="31"/>
      <c r="P8" s="26">
        <f t="shared" ref="P8" si="13">+P9+P10+P11</f>
        <v>30080.922519900003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29912.020247</v>
      </c>
      <c r="D9" s="32">
        <f>'[3]2013'!C8</f>
        <v>29912.020247</v>
      </c>
      <c r="E9" s="32">
        <v>0</v>
      </c>
      <c r="F9" s="32">
        <f>'[3]2013'!D8</f>
        <v>1.05705637</v>
      </c>
      <c r="G9" s="32">
        <f>'[3]2013'!E8</f>
        <v>0.47810692500000007</v>
      </c>
      <c r="H9" s="27"/>
      <c r="I9" s="27"/>
      <c r="J9" s="27"/>
      <c r="K9" s="32">
        <f>'[3]2013'!F8</f>
        <v>87.05</v>
      </c>
      <c r="L9" s="32">
        <f>'[3]2013'!G8</f>
        <v>42.39</v>
      </c>
      <c r="M9" s="32">
        <f>'[3]2013'!H8</f>
        <v>0.69</v>
      </c>
      <c r="N9" s="32">
        <f>'[3]2013'!I8</f>
        <v>106.88</v>
      </c>
      <c r="O9" s="31"/>
      <c r="P9" s="26">
        <f>+C9+F9*PCG!$C$4+G9*PCG!$C$5+H9+I9+J9</f>
        <v>30080.922519900003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'[3]2013'!F9</f>
        <v>0</v>
      </c>
      <c r="L10" s="32">
        <f>'[3]2013'!G9</f>
        <v>0</v>
      </c>
      <c r="M10" s="32">
        <f>'[3]2013'!H9</f>
        <v>0</v>
      </c>
      <c r="N10" s="32">
        <f>'[3]2013'!I9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'[3]2013'!F10</f>
        <v>0</v>
      </c>
      <c r="L11" s="32">
        <f>'[3]2013'!G10</f>
        <v>0</v>
      </c>
      <c r="M11" s="32">
        <f>'[3]2013'!H10</f>
        <v>0</v>
      </c>
      <c r="N11" s="32">
        <f>'[3]2013'!I10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2120.6231870000001</v>
      </c>
      <c r="D12" s="32">
        <f>'[3]2013'!C11</f>
        <v>2120.6231870000001</v>
      </c>
      <c r="E12" s="32">
        <v>0</v>
      </c>
      <c r="F12" s="32">
        <f>'[3]2013'!D11</f>
        <v>4.5026709999999998E-2</v>
      </c>
      <c r="G12" s="32">
        <f>'[3]2013'!E11</f>
        <v>5.7866410000000004E-3</v>
      </c>
      <c r="H12" s="27"/>
      <c r="I12" s="27"/>
      <c r="J12" s="27"/>
      <c r="K12" s="32">
        <f>'[3]2013'!F11</f>
        <v>1.97</v>
      </c>
      <c r="L12" s="32">
        <f>'[3]2013'!G11</f>
        <v>1.17</v>
      </c>
      <c r="M12" s="32">
        <f>'[3]2013'!H11</f>
        <v>0.08</v>
      </c>
      <c r="N12" s="32">
        <f>'[3]2013'!I11</f>
        <v>12.1</v>
      </c>
      <c r="O12" s="31"/>
      <c r="P12" s="26">
        <f>+C12+F12*PCG!$C$4+G12*PCG!$C$5+H12+I12+J12</f>
        <v>2123.4732737680001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891.68269000000009</v>
      </c>
      <c r="D13" s="26">
        <f t="shared" ref="D13:N13" si="14">+D14+D15</f>
        <v>891.68269000000009</v>
      </c>
      <c r="E13" s="26">
        <f t="shared" si="14"/>
        <v>0</v>
      </c>
      <c r="F13" s="26">
        <f t="shared" si="14"/>
        <v>1.3055779999999999E-2</v>
      </c>
      <c r="G13" s="26">
        <f t="shared" si="14"/>
        <v>2.2765490000000001E-3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3.93</v>
      </c>
      <c r="O13" s="31"/>
      <c r="P13" s="26">
        <f t="shared" ref="P13" si="15">+P14+P15</f>
        <v>892.68749610200007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891.68269000000009</v>
      </c>
      <c r="D14" s="32">
        <f>'[3]2013'!C13</f>
        <v>891.68269000000009</v>
      </c>
      <c r="E14" s="32">
        <v>0</v>
      </c>
      <c r="F14" s="32">
        <f>'[3]2013'!D13</f>
        <v>1.3055779999999999E-2</v>
      </c>
      <c r="G14" s="32">
        <f>'[3]2013'!E13</f>
        <v>2.2765490000000001E-3</v>
      </c>
      <c r="H14" s="27"/>
      <c r="I14" s="27"/>
      <c r="J14" s="27"/>
      <c r="K14" s="32">
        <f>'[3]2013'!F13</f>
        <v>0</v>
      </c>
      <c r="L14" s="32">
        <f>'[3]2013'!G13</f>
        <v>0</v>
      </c>
      <c r="M14" s="32">
        <f>'[3]2013'!H13</f>
        <v>0</v>
      </c>
      <c r="N14" s="32">
        <f>'[3]2013'!I13</f>
        <v>3.93</v>
      </c>
      <c r="O14" s="31"/>
      <c r="P14" s="26">
        <f>+C14+F14*PCG!$C$4+G14*PCG!$C$5+H14+I14+J14</f>
        <v>892.68749610200007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'[3]2013'!C14</f>
        <v>0</v>
      </c>
      <c r="E15" s="32">
        <v>0</v>
      </c>
      <c r="F15" s="32">
        <f>'[3]2013'!D14</f>
        <v>0</v>
      </c>
      <c r="G15" s="32">
        <f>'[3]2013'!E14</f>
        <v>0</v>
      </c>
      <c r="H15" s="27"/>
      <c r="I15" s="27"/>
      <c r="J15" s="27"/>
      <c r="K15" s="32">
        <f>'[3]2013'!F14</f>
        <v>0</v>
      </c>
      <c r="L15" s="32">
        <f>'[3]2013'!G14</f>
        <v>0</v>
      </c>
      <c r="M15" s="32">
        <f>'[3]2013'!H14</f>
        <v>0</v>
      </c>
      <c r="N15" s="32">
        <f>'[3]2013'!I14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14076.269806</v>
      </c>
      <c r="D16" s="3">
        <f t="shared" ref="D16:J16" si="16">+D17+D18+D19+D20+D21+D22+D23+D24+D25+D26+D27+D28+D29</f>
        <v>14076.269806</v>
      </c>
      <c r="E16" s="3">
        <f t="shared" si="16"/>
        <v>0</v>
      </c>
      <c r="F16" s="3">
        <f t="shared" si="16"/>
        <v>7.4864791000000004</v>
      </c>
      <c r="G16" s="3">
        <f t="shared" si="16"/>
        <v>1.0255937230000001</v>
      </c>
      <c r="H16" s="3">
        <f t="shared" si="16"/>
        <v>0</v>
      </c>
      <c r="I16" s="3">
        <f t="shared" si="16"/>
        <v>0</v>
      </c>
      <c r="J16" s="3">
        <f t="shared" si="16"/>
        <v>0</v>
      </c>
      <c r="K16" s="3">
        <f>SUM(K17:K29)</f>
        <v>87.84</v>
      </c>
      <c r="L16" s="3">
        <f t="shared" ref="L16:N16" si="17">SUM(L17:L29)</f>
        <v>154.84</v>
      </c>
      <c r="M16" s="3">
        <f t="shared" si="17"/>
        <v>73.98</v>
      </c>
      <c r="N16" s="3">
        <f t="shared" si="17"/>
        <v>96.199999999999989</v>
      </c>
      <c r="O16" s="31"/>
      <c r="P16" s="26">
        <f t="shared" ref="P16" si="18">+P17+P18+P19+P20+P21+P22+P23+P24+P25+P26+P27+P28+P29</f>
        <v>14569.058712954</v>
      </c>
      <c r="R16" s="11" t="s">
        <v>46</v>
      </c>
      <c r="S16" s="6" t="s">
        <v>47</v>
      </c>
      <c r="T16" s="26">
        <f t="shared" ref="T16:AE16" si="19">+T17+T18+T19+T20+T21+T22+T23+T24+T25+T26+T27+T28+T29</f>
        <v>0</v>
      </c>
      <c r="U16" s="26">
        <f t="shared" si="19"/>
        <v>0</v>
      </c>
      <c r="V16" s="26">
        <f t="shared" si="19"/>
        <v>0</v>
      </c>
      <c r="W16" s="26">
        <f t="shared" si="19"/>
        <v>0</v>
      </c>
      <c r="X16" s="26">
        <f t="shared" si="19"/>
        <v>0</v>
      </c>
      <c r="Y16" s="26">
        <f t="shared" si="19"/>
        <v>0</v>
      </c>
      <c r="Z16" s="26">
        <f t="shared" si="19"/>
        <v>0</v>
      </c>
      <c r="AA16" s="26">
        <f t="shared" ref="AA16:AD16" si="20">+AA17+AA18+AA19+AA20+AA21+AA22+AA23+AA24+AA25+AA26+AA27+AA28+AA29</f>
        <v>0</v>
      </c>
      <c r="AB16" s="26">
        <f t="shared" si="20"/>
        <v>0</v>
      </c>
      <c r="AC16" s="26">
        <f t="shared" si="20"/>
        <v>0</v>
      </c>
      <c r="AD16" s="26">
        <f t="shared" si="20"/>
        <v>0</v>
      </c>
      <c r="AE16" s="26">
        <f t="shared" si="19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258.46894299999997</v>
      </c>
      <c r="D17" s="32">
        <f>'[3]2013'!C16</f>
        <v>258.46894299999997</v>
      </c>
      <c r="E17" s="32">
        <v>0</v>
      </c>
      <c r="F17" s="32">
        <f>'[3]2013'!D16</f>
        <v>3.3481700000000001E-3</v>
      </c>
      <c r="G17" s="32">
        <f>'[3]2013'!E16</f>
        <v>3.3481700000000006E-4</v>
      </c>
      <c r="H17" s="27"/>
      <c r="I17" s="27"/>
      <c r="J17" s="27"/>
      <c r="K17" s="32">
        <f>'[3]2013'!F16</f>
        <v>1.46</v>
      </c>
      <c r="L17" s="32">
        <f>'[3]2013'!G16</f>
        <v>0.19</v>
      </c>
      <c r="M17" s="32">
        <f>'[3]2013'!H16</f>
        <v>7.0000000000000007E-2</v>
      </c>
      <c r="N17" s="32">
        <f>'[3]2013'!I16</f>
        <v>0.96</v>
      </c>
      <c r="O17" s="31"/>
      <c r="P17" s="26">
        <f>+C17+F17*PCG!$C$4+G17*PCG!$C$5+H17+I17+J17</f>
        <v>258.65242271599993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'[3]2013'!F17</f>
        <v>0</v>
      </c>
      <c r="L18" s="32">
        <f>'[3]2013'!G17</f>
        <v>0</v>
      </c>
      <c r="M18" s="32">
        <f>'[3]2013'!H17</f>
        <v>0</v>
      </c>
      <c r="N18" s="32">
        <f>'[3]2013'!I17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817.059258</v>
      </c>
      <c r="D19" s="34">
        <f>'[3]2013'!C18</f>
        <v>817.059258</v>
      </c>
      <c r="E19" s="34">
        <v>0</v>
      </c>
      <c r="F19" s="34">
        <f>'[3]2013'!D18</f>
        <v>1.3808519999999999E-2</v>
      </c>
      <c r="G19" s="34">
        <f>'[3]2013'!E18</f>
        <v>1.3932179999999999E-3</v>
      </c>
      <c r="H19" s="27"/>
      <c r="I19" s="27"/>
      <c r="J19" s="27"/>
      <c r="K19" s="32">
        <f>'[3]2013'!F18</f>
        <v>3.99</v>
      </c>
      <c r="L19" s="32">
        <f>'[3]2013'!G18</f>
        <v>0.64</v>
      </c>
      <c r="M19" s="32">
        <f>'[3]2013'!H18</f>
        <v>0.32</v>
      </c>
      <c r="N19" s="32">
        <f>'[3]2013'!I18</f>
        <v>3.93</v>
      </c>
      <c r="O19" s="31"/>
      <c r="P19" s="26">
        <f>+C19+F19*PCG!$C$4+G19*PCG!$C$5+H19+I19+J19</f>
        <v>817.81964996399995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1048.591459</v>
      </c>
      <c r="D20" s="34">
        <f>'[3]2013'!C19</f>
        <v>1048.591459</v>
      </c>
      <c r="E20" s="34">
        <v>0</v>
      </c>
      <c r="F20" s="34">
        <f>'[3]2013'!D19</f>
        <v>6.0750804500000006</v>
      </c>
      <c r="G20" s="34">
        <f>'[3]2013'!E19</f>
        <v>0.81215038699999997</v>
      </c>
      <c r="H20" s="27"/>
      <c r="I20" s="27"/>
      <c r="J20" s="27"/>
      <c r="K20" s="32">
        <f>'[3]2013'!F19</f>
        <v>19.55</v>
      </c>
      <c r="L20" s="32">
        <f>'[3]2013'!G19</f>
        <v>115.31</v>
      </c>
      <c r="M20" s="32">
        <f>'[3]2013'!H19</f>
        <v>60.49</v>
      </c>
      <c r="N20" s="32">
        <f>'[3]2013'!I19</f>
        <v>19.690000000000001</v>
      </c>
      <c r="O20" s="31"/>
      <c r="P20" s="26">
        <f>+C20+F20*PCG!$C$4+G20*PCG!$C$5+H20+I20+J20</f>
        <v>1442.4892855759999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283.89739099999997</v>
      </c>
      <c r="D21" s="34">
        <f>'[3]2013'!C20</f>
        <v>283.89739099999997</v>
      </c>
      <c r="E21" s="34">
        <v>0</v>
      </c>
      <c r="F21" s="34">
        <f>'[3]2013'!D20</f>
        <v>2.9897139999999999E-2</v>
      </c>
      <c r="G21" s="34">
        <f>'[3]2013'!E20</f>
        <v>4.4819829999999993E-3</v>
      </c>
      <c r="H21" s="27"/>
      <c r="I21" s="27"/>
      <c r="J21" s="27"/>
      <c r="K21" s="32">
        <f>'[3]2013'!F20</f>
        <v>0.52</v>
      </c>
      <c r="L21" s="32">
        <f>'[3]2013'!G20</f>
        <v>2.73</v>
      </c>
      <c r="M21" s="32">
        <f>'[3]2013'!H20</f>
        <v>0.27</v>
      </c>
      <c r="N21" s="32">
        <f>'[3]2013'!I20</f>
        <v>0.91</v>
      </c>
      <c r="O21" s="31"/>
      <c r="P21" s="26">
        <f>+C21+F21*PCG!$C$4+G21*PCG!$C$5+H21+I21+J21</f>
        <v>285.98045043399998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1047.744095</v>
      </c>
      <c r="D22" s="34">
        <f>'[3]2013'!C21</f>
        <v>1047.744095</v>
      </c>
      <c r="E22" s="34">
        <v>0</v>
      </c>
      <c r="F22" s="34">
        <f>'[3]2013'!D21</f>
        <v>9.701709E-2</v>
      </c>
      <c r="G22" s="34">
        <f>'[3]2013'!E21</f>
        <v>1.4573071E-2</v>
      </c>
      <c r="H22" s="27"/>
      <c r="I22" s="27"/>
      <c r="J22" s="27"/>
      <c r="K22" s="32">
        <f>'[3]2013'!F21</f>
        <v>1.71</v>
      </c>
      <c r="L22" s="32">
        <f>'[3]2013'!G21</f>
        <v>8.86</v>
      </c>
      <c r="M22" s="32">
        <f>'[3]2013'!H21</f>
        <v>0.86</v>
      </c>
      <c r="N22" s="32">
        <f>'[3]2013'!I21</f>
        <v>3.22</v>
      </c>
      <c r="O22" s="31"/>
      <c r="P22" s="26">
        <f>+C22+F22*PCG!$C$4+G22*PCG!$C$5+H22+I22+J22</f>
        <v>1054.512297408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'[3]2013'!F22</f>
        <v>0</v>
      </c>
      <c r="L23" s="32">
        <f>'[3]2013'!G22</f>
        <v>0</v>
      </c>
      <c r="M23" s="32">
        <f>'[3]2013'!H22</f>
        <v>0</v>
      </c>
      <c r="N23" s="32">
        <f>'[3]2013'!I22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'[3]2013'!F23</f>
        <v>0</v>
      </c>
      <c r="L24" s="32">
        <f>'[3]2013'!G23</f>
        <v>0</v>
      </c>
      <c r="M24" s="32">
        <f>'[3]2013'!H23</f>
        <v>0</v>
      </c>
      <c r="N24" s="32">
        <f>'[3]2013'!I23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5904.4964689999997</v>
      </c>
      <c r="D25" s="34">
        <f>'[3]2013'!C24</f>
        <v>5904.4964689999997</v>
      </c>
      <c r="E25" s="34">
        <v>0</v>
      </c>
      <c r="F25" s="34">
        <f>'[3]2013'!D24</f>
        <v>0.23255292</v>
      </c>
      <c r="G25" s="34">
        <f>'[3]2013'!E24</f>
        <v>4.550478799999999E-2</v>
      </c>
      <c r="H25" s="27"/>
      <c r="I25" s="27"/>
      <c r="J25" s="27"/>
      <c r="K25" s="32">
        <f>'[3]2013'!F24</f>
        <v>34.86</v>
      </c>
      <c r="L25" s="32">
        <f>'[3]2013'!G24</f>
        <v>5.3</v>
      </c>
      <c r="M25" s="32">
        <f>'[3]2013'!H24</f>
        <v>1.87</v>
      </c>
      <c r="N25" s="32">
        <f>'[3]2013'!I24</f>
        <v>34.58</v>
      </c>
      <c r="O25" s="31"/>
      <c r="P25" s="26">
        <f>+C25+F25*PCG!$C$4+G25*PCG!$C$5+H25+I25+J25</f>
        <v>5923.8707188240005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'[3]2013'!F25</f>
        <v>0</v>
      </c>
      <c r="L26" s="32">
        <f>'[3]2013'!G25</f>
        <v>0</v>
      </c>
      <c r="M26" s="32">
        <f>'[3]2013'!H25</f>
        <v>0</v>
      </c>
      <c r="N26" s="32">
        <f>'[3]2013'!I25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'[3]2013'!F26</f>
        <v>0</v>
      </c>
      <c r="L27" s="32">
        <f>'[3]2013'!G26</f>
        <v>0</v>
      </c>
      <c r="M27" s="32">
        <f>'[3]2013'!H26</f>
        <v>0</v>
      </c>
      <c r="N27" s="32">
        <f>'[3]2013'!I26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'[3]2013'!F27</f>
        <v>0</v>
      </c>
      <c r="L28" s="32">
        <f>'[3]2013'!G27</f>
        <v>0</v>
      </c>
      <c r="M28" s="32">
        <f>'[3]2013'!H27</f>
        <v>0</v>
      </c>
      <c r="N28" s="32">
        <f>'[3]2013'!I27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4716.0121909999998</v>
      </c>
      <c r="D29" s="32">
        <f>'[3]2013'!C28</f>
        <v>4716.0121909999998</v>
      </c>
      <c r="E29" s="32">
        <v>0</v>
      </c>
      <c r="F29" s="32">
        <f>'[3]2013'!D28</f>
        <v>1.03477481</v>
      </c>
      <c r="G29" s="32">
        <f>'[3]2013'!E28</f>
        <v>0.14715545899999999</v>
      </c>
      <c r="H29" s="27"/>
      <c r="I29" s="27"/>
      <c r="J29" s="27"/>
      <c r="K29" s="32">
        <f>'[3]2013'!F28</f>
        <v>25.75</v>
      </c>
      <c r="L29" s="32">
        <f>'[3]2013'!G28</f>
        <v>21.81</v>
      </c>
      <c r="M29" s="32">
        <f>'[3]2013'!H28</f>
        <v>10.1</v>
      </c>
      <c r="N29" s="32">
        <f>'[3]2013'!I28</f>
        <v>32.909999999999997</v>
      </c>
      <c r="O29" s="31"/>
      <c r="P29" s="26">
        <f>+C29+F29*PCG!$C$4+G29*PCG!$C$5+H29+I29+J29</f>
        <v>4785.7338880320003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24234.573508243058</v>
      </c>
      <c r="D30" s="26">
        <f t="shared" ref="D30:N30" si="21">+D31+D34+D45+D46+D49</f>
        <v>24234.573508243058</v>
      </c>
      <c r="E30" s="26">
        <f t="shared" si="21"/>
        <v>0</v>
      </c>
      <c r="F30" s="26">
        <f t="shared" si="21"/>
        <v>4.834453237142843</v>
      </c>
      <c r="G30" s="26">
        <f t="shared" si="21"/>
        <v>1.6943696118013785</v>
      </c>
      <c r="H30" s="26">
        <f t="shared" si="21"/>
        <v>0</v>
      </c>
      <c r="I30" s="26">
        <f t="shared" si="21"/>
        <v>0</v>
      </c>
      <c r="J30" s="26">
        <f t="shared" si="21"/>
        <v>0</v>
      </c>
      <c r="K30" s="26">
        <f t="shared" si="21"/>
        <v>60.747638380573179</v>
      </c>
      <c r="L30" s="26">
        <f t="shared" si="21"/>
        <v>292.82774072816602</v>
      </c>
      <c r="M30" s="26">
        <f t="shared" si="21"/>
        <v>132.09575048485289</v>
      </c>
      <c r="N30" s="26">
        <f t="shared" si="21"/>
        <v>110.27000000000001</v>
      </c>
      <c r="O30" s="31"/>
      <c r="P30" s="26">
        <f t="shared" ref="P30" si="22">+P31+P34+P45+P46+P49</f>
        <v>24860.356983488437</v>
      </c>
      <c r="R30" s="13" t="s">
        <v>74</v>
      </c>
      <c r="S30" s="6" t="s">
        <v>75</v>
      </c>
      <c r="T30" s="26">
        <f t="shared" ref="T30:AE30" si="23">+T31+T34+T45+T46+T49</f>
        <v>0</v>
      </c>
      <c r="U30" s="26">
        <f t="shared" si="23"/>
        <v>0</v>
      </c>
      <c r="V30" s="26">
        <f t="shared" si="23"/>
        <v>0</v>
      </c>
      <c r="W30" s="26">
        <f t="shared" si="23"/>
        <v>0</v>
      </c>
      <c r="X30" s="26">
        <f t="shared" si="23"/>
        <v>0</v>
      </c>
      <c r="Y30" s="26">
        <f t="shared" si="23"/>
        <v>0</v>
      </c>
      <c r="Z30" s="26">
        <f t="shared" si="23"/>
        <v>0</v>
      </c>
      <c r="AA30" s="26">
        <f t="shared" ref="AA30:AD30" si="24">+AA31+AA34+AA45+AA46+AA49</f>
        <v>0</v>
      </c>
      <c r="AB30" s="26">
        <f t="shared" si="24"/>
        <v>0</v>
      </c>
      <c r="AC30" s="26">
        <f t="shared" si="24"/>
        <v>0</v>
      </c>
      <c r="AD30" s="26">
        <f t="shared" si="24"/>
        <v>0</v>
      </c>
      <c r="AE30" s="26">
        <f t="shared" si="23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1312.2307189999997</v>
      </c>
      <c r="D31" s="26">
        <f t="shared" ref="D31:N31" si="25">+D33</f>
        <v>1312.2307189999997</v>
      </c>
      <c r="E31" s="26">
        <f t="shared" si="25"/>
        <v>0</v>
      </c>
      <c r="F31" s="26">
        <f t="shared" si="25"/>
        <v>9.1875749999999999E-3</v>
      </c>
      <c r="G31" s="26">
        <f t="shared" si="25"/>
        <v>3.67503E-2</v>
      </c>
      <c r="H31" s="26">
        <f t="shared" si="25"/>
        <v>0</v>
      </c>
      <c r="I31" s="26">
        <f t="shared" si="25"/>
        <v>0</v>
      </c>
      <c r="J31" s="26">
        <f t="shared" si="25"/>
        <v>0</v>
      </c>
      <c r="K31" s="26">
        <f t="shared" si="25"/>
        <v>4.16</v>
      </c>
      <c r="L31" s="26">
        <f t="shared" si="25"/>
        <v>21.28</v>
      </c>
      <c r="M31" s="26">
        <f t="shared" si="25"/>
        <v>0.64</v>
      </c>
      <c r="N31" s="26">
        <f t="shared" si="25"/>
        <v>5.82</v>
      </c>
      <c r="O31" s="31"/>
      <c r="P31" s="26">
        <f t="shared" ref="P31" si="26">+P33</f>
        <v>1323.4119977749997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1312.2307189999997</v>
      </c>
      <c r="D33" s="32">
        <f>'[3]2013'!C32</f>
        <v>1312.2307189999997</v>
      </c>
      <c r="E33" s="32">
        <v>0</v>
      </c>
      <c r="F33" s="32">
        <f>'[3]2013'!D32</f>
        <v>9.1875749999999999E-3</v>
      </c>
      <c r="G33" s="32">
        <f>'[3]2013'!E32</f>
        <v>3.67503E-2</v>
      </c>
      <c r="H33" s="27"/>
      <c r="I33" s="27"/>
      <c r="J33" s="27"/>
      <c r="K33" s="32">
        <f>'[3]2013'!F32</f>
        <v>4.16</v>
      </c>
      <c r="L33" s="32">
        <f>'[3]2013'!G32</f>
        <v>21.28</v>
      </c>
      <c r="M33" s="32">
        <f>'[3]2013'!H32</f>
        <v>0.64</v>
      </c>
      <c r="N33" s="32">
        <f>'[3]2013'!I32</f>
        <v>5.82</v>
      </c>
      <c r="O33" s="31"/>
      <c r="P33" s="26">
        <f>+C33+F33*PCG!$C$4+G33*PCG!$C$5+H33+I33+J33</f>
        <v>1323.4119977749997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21195.931150843338</v>
      </c>
      <c r="D34" s="26">
        <f t="shared" ref="D34:G34" si="27">+D35+D38+D41+D42+D43+D44</f>
        <v>21195.931150843338</v>
      </c>
      <c r="E34" s="26">
        <f t="shared" si="27"/>
        <v>0</v>
      </c>
      <c r="F34" s="26">
        <f t="shared" si="27"/>
        <v>3.7821276017685093</v>
      </c>
      <c r="G34" s="26">
        <f t="shared" si="27"/>
        <v>1.5650849715222657</v>
      </c>
      <c r="H34" s="26"/>
      <c r="I34" s="26"/>
      <c r="J34" s="26"/>
      <c r="K34" s="26">
        <f t="shared" ref="K34:N34" si="28">+K35+K38+K41+K42+K43+K44</f>
        <v>34.507638380573184</v>
      </c>
      <c r="L34" s="26">
        <f t="shared" si="28"/>
        <v>265.18774072816603</v>
      </c>
      <c r="M34" s="26">
        <f t="shared" si="28"/>
        <v>129.31575048485288</v>
      </c>
      <c r="N34" s="26">
        <f t="shared" si="28"/>
        <v>88.08</v>
      </c>
      <c r="O34" s="31"/>
      <c r="P34" s="26">
        <f t="shared" ref="P34" si="29">+P35+P38+P41+P42+P43+P44</f>
        <v>21756.879662401185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6593.3486239923841</v>
      </c>
      <c r="D35" s="26">
        <f t="shared" ref="D35:G35" si="30">+D36+D37</f>
        <v>6593.3486239923841</v>
      </c>
      <c r="E35" s="26">
        <f t="shared" si="30"/>
        <v>0</v>
      </c>
      <c r="F35" s="26">
        <f t="shared" si="30"/>
        <v>2.2459615556620345</v>
      </c>
      <c r="G35" s="26">
        <f t="shared" si="30"/>
        <v>0.69442281289554308</v>
      </c>
      <c r="H35" s="26"/>
      <c r="I35" s="26"/>
      <c r="J35" s="26"/>
      <c r="K35" s="26">
        <f t="shared" ref="K35:N35" si="31">+K36+K37</f>
        <v>29.617638380573187</v>
      </c>
      <c r="L35" s="26">
        <f t="shared" si="31"/>
        <v>245.77774072816601</v>
      </c>
      <c r="M35" s="26">
        <f t="shared" si="31"/>
        <v>44.165750484852886</v>
      </c>
      <c r="N35" s="26">
        <f t="shared" si="31"/>
        <v>55.16</v>
      </c>
      <c r="O35" s="31"/>
      <c r="P35" s="26">
        <f t="shared" ref="P35" si="32">+P36+P37</f>
        <v>6856.4356611268076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6137.4617091727087</v>
      </c>
      <c r="D36" s="32">
        <f>'[3]2013'!C35</f>
        <v>6137.4617091727087</v>
      </c>
      <c r="E36" s="32">
        <v>0</v>
      </c>
      <c r="F36" s="32">
        <f>'[3]2013'!D35</f>
        <v>2.0408243185538071</v>
      </c>
      <c r="G36" s="32">
        <f>'[3]2013'!E35</f>
        <v>0.67318959871909267</v>
      </c>
      <c r="H36" s="27"/>
      <c r="I36" s="27"/>
      <c r="J36" s="27"/>
      <c r="K36" s="32">
        <f>'[3]2013'!F35</f>
        <v>29.617638380573187</v>
      </c>
      <c r="L36" s="32">
        <f>'[3]2013'!G35</f>
        <v>245.77774072816601</v>
      </c>
      <c r="M36" s="32">
        <f>'[3]2013'!H35</f>
        <v>44.165750484852886</v>
      </c>
      <c r="N36" s="32">
        <f>'[3]2013'!I35</f>
        <v>55.16</v>
      </c>
      <c r="O36" s="31"/>
      <c r="P36" s="26">
        <f>+C36+F36*PCG!$C$4+G36*PCG!$C$5+H36+I36+J36</f>
        <v>6389.0928175548443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455.88691481967544</v>
      </c>
      <c r="D37" s="32">
        <f>'[3]2013'!C36</f>
        <v>455.88691481967544</v>
      </c>
      <c r="E37" s="32">
        <v>0</v>
      </c>
      <c r="F37" s="32">
        <f>'[3]2013'!D36</f>
        <v>0.20513723710822759</v>
      </c>
      <c r="G37" s="32">
        <f>'[3]2013'!E36</f>
        <v>2.123321417645041E-2</v>
      </c>
      <c r="H37" s="27"/>
      <c r="I37" s="27"/>
      <c r="J37" s="27"/>
      <c r="K37" s="32">
        <f>'[3]2013'!F36</f>
        <v>0</v>
      </c>
      <c r="L37" s="32">
        <f>'[3]2013'!G36</f>
        <v>0</v>
      </c>
      <c r="M37" s="32">
        <f>'[3]2013'!H36</f>
        <v>0</v>
      </c>
      <c r="N37" s="32">
        <f>'[3]2013'!I36</f>
        <v>0</v>
      </c>
      <c r="O37" s="31"/>
      <c r="P37" s="26">
        <f>+C37+F37*PCG!$C$4+G37*PCG!$C$5+H37+I37+J37</f>
        <v>467.34284357196333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4702.9437616577234</v>
      </c>
      <c r="D38" s="26">
        <f t="shared" ref="D38:G38" si="33">+D39+D40</f>
        <v>4702.9437616577234</v>
      </c>
      <c r="E38" s="26">
        <f t="shared" si="33"/>
        <v>0</v>
      </c>
      <c r="F38" s="26">
        <f t="shared" si="33"/>
        <v>0.9077957798559082</v>
      </c>
      <c r="G38" s="26">
        <f t="shared" si="33"/>
        <v>0.34899766520164277</v>
      </c>
      <c r="H38" s="26"/>
      <c r="I38" s="26"/>
      <c r="J38" s="26"/>
      <c r="K38" s="26">
        <f t="shared" ref="K38:N38" si="34">+K39+K40</f>
        <v>0</v>
      </c>
      <c r="L38" s="26">
        <f t="shared" si="34"/>
        <v>0</v>
      </c>
      <c r="M38" s="26">
        <f t="shared" si="34"/>
        <v>0</v>
      </c>
      <c r="N38" s="26">
        <f t="shared" si="34"/>
        <v>0</v>
      </c>
      <c r="O38" s="31"/>
      <c r="P38" s="26">
        <f t="shared" ref="P38" si="35">+P39+P40</f>
        <v>4829.6399603842101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4311.2302292258892</v>
      </c>
      <c r="D39" s="32">
        <f>'[3]2013'!C38</f>
        <v>4311.2302292258892</v>
      </c>
      <c r="E39" s="32">
        <v>0</v>
      </c>
      <c r="F39" s="32">
        <f>'[3]2013'!D38</f>
        <v>0.73601032092411411</v>
      </c>
      <c r="G39" s="32">
        <f>'[3]2013'!E38</f>
        <v>0.33068515513252245</v>
      </c>
      <c r="H39" s="27"/>
      <c r="I39" s="27"/>
      <c r="J39" s="27"/>
      <c r="K39" s="32">
        <f>'[3]2013'!F38</f>
        <v>0</v>
      </c>
      <c r="L39" s="32">
        <f>'[3]2013'!G38</f>
        <v>0</v>
      </c>
      <c r="M39" s="32">
        <f>'[3]2013'!H38</f>
        <v>0</v>
      </c>
      <c r="N39" s="32">
        <f>'[3]2013'!I38</f>
        <v>0</v>
      </c>
      <c r="O39" s="31"/>
      <c r="P39" s="26">
        <f>+C39+F39*PCG!$C$4+G39*PCG!$C$5+H39+I39+J39</f>
        <v>4428.1746634784831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391.71353243183444</v>
      </c>
      <c r="D40" s="32">
        <f>'[3]2013'!C39</f>
        <v>391.71353243183444</v>
      </c>
      <c r="E40" s="32">
        <v>0</v>
      </c>
      <c r="F40" s="32">
        <f>'[3]2013'!D39</f>
        <v>0.17178545893179406</v>
      </c>
      <c r="G40" s="32">
        <f>'[3]2013'!E39</f>
        <v>1.8312510069120339E-2</v>
      </c>
      <c r="H40" s="27"/>
      <c r="I40" s="27"/>
      <c r="J40" s="27"/>
      <c r="K40" s="32">
        <f>'[3]2013'!F39</f>
        <v>0</v>
      </c>
      <c r="L40" s="32">
        <f>'[3]2013'!G39</f>
        <v>0</v>
      </c>
      <c r="M40" s="32">
        <f>'[3]2013'!H39</f>
        <v>0</v>
      </c>
      <c r="N40" s="32">
        <f>'[3]2013'!I39</f>
        <v>0</v>
      </c>
      <c r="O40" s="31"/>
      <c r="P40" s="26">
        <f>+C40+F40*PCG!$C$4+G40*PCG!$C$5+H40+I40+J40</f>
        <v>401.46529690572714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9823.1933803963529</v>
      </c>
      <c r="D41" s="32">
        <f>'[3]2013'!C40</f>
        <v>9823.1933803963529</v>
      </c>
      <c r="E41" s="32">
        <v>0</v>
      </c>
      <c r="F41" s="32">
        <f>'[3]2013'!D40</f>
        <v>0.6241784580777473</v>
      </c>
      <c r="G41" s="32">
        <f>'[3]2013'!E40</f>
        <v>0.5153768080368486</v>
      </c>
      <c r="H41" s="27"/>
      <c r="I41" s="27"/>
      <c r="J41" s="27"/>
      <c r="K41" s="32">
        <f>'[3]2013'!F40</f>
        <v>4.8899999999999997</v>
      </c>
      <c r="L41" s="32">
        <f>'[3]2013'!G40</f>
        <v>19.41</v>
      </c>
      <c r="M41" s="32">
        <f>'[3]2013'!H40</f>
        <v>85.15</v>
      </c>
      <c r="N41" s="32">
        <f>'[3]2013'!I40</f>
        <v>32.92</v>
      </c>
      <c r="O41" s="31"/>
      <c r="P41" s="26">
        <f>+C41+F41*PCG!$C$4+G41*PCG!$C$5+H41+I41+J41</f>
        <v>9992.3801306432779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76.445384796875885</v>
      </c>
      <c r="D42" s="32">
        <f>'[3]2013'!C41</f>
        <v>76.445384796875885</v>
      </c>
      <c r="E42" s="32">
        <v>0</v>
      </c>
      <c r="F42" s="32">
        <f>'[3]2013'!D41</f>
        <v>4.1918081728188304E-3</v>
      </c>
      <c r="G42" s="32">
        <f>'[3]2013'!E41</f>
        <v>6.2876853882311082E-3</v>
      </c>
      <c r="H42" s="27"/>
      <c r="I42" s="27"/>
      <c r="J42" s="27"/>
      <c r="K42" s="32">
        <f>'[3]2013'!F41</f>
        <v>0</v>
      </c>
      <c r="L42" s="32">
        <f>'[3]2013'!G41</f>
        <v>0</v>
      </c>
      <c r="M42" s="32">
        <f>'[3]2013'!H41</f>
        <v>0</v>
      </c>
      <c r="N42" s="32">
        <f>'[3]2013'!I41</f>
        <v>0</v>
      </c>
      <c r="O42" s="31"/>
      <c r="P42" s="26">
        <f>+C42+F42*PCG!$C$4+G42*PCG!$C$5+H42+I42+J42</f>
        <v>78.423910246889221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'[3]2013'!C43</f>
        <v>0</v>
      </c>
      <c r="E44" s="32">
        <v>0</v>
      </c>
      <c r="F44" s="27"/>
      <c r="G44" s="27"/>
      <c r="H44" s="27"/>
      <c r="I44" s="27"/>
      <c r="J44" s="27"/>
      <c r="K44" s="32">
        <f>'[3]2013'!F43</f>
        <v>0</v>
      </c>
      <c r="L44" s="32">
        <f>'[3]2013'!G43</f>
        <v>0</v>
      </c>
      <c r="M44" s="32">
        <f>'[3]2013'!H43</f>
        <v>0</v>
      </c>
      <c r="N44" s="32">
        <f>'[3]2013'!I43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147.77292299999999</v>
      </c>
      <c r="D45" s="32">
        <f>'[3]2013'!C44</f>
        <v>147.77292299999999</v>
      </c>
      <c r="E45" s="32">
        <v>0</v>
      </c>
      <c r="F45" s="32">
        <f>'[3]2013'!D44</f>
        <v>4.3864854999999996E-3</v>
      </c>
      <c r="G45" s="32">
        <f>'[3]2013'!E44</f>
        <v>2.4455861999999998E-2</v>
      </c>
      <c r="H45" s="27"/>
      <c r="I45" s="27"/>
      <c r="J45" s="27"/>
      <c r="K45" s="32">
        <f>'[3]2013'!F44</f>
        <v>1.02</v>
      </c>
      <c r="L45" s="32">
        <f>'[3]2013'!G44</f>
        <v>0.21</v>
      </c>
      <c r="M45" s="32">
        <f>'[3]2013'!H44</f>
        <v>0.09</v>
      </c>
      <c r="N45" s="32">
        <f>'[3]2013'!I44</f>
        <v>2.14</v>
      </c>
      <c r="O45" s="31"/>
      <c r="P45" s="26">
        <f>+C45+F45*PCG!$C$4+G45*PCG!$C$5+H45+I45+J45</f>
        <v>155.1704320135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880.31609100000003</v>
      </c>
      <c r="D46" s="26">
        <f t="shared" ref="D46:N46" si="36">+D48</f>
        <v>880.31609100000003</v>
      </c>
      <c r="E46" s="26">
        <f t="shared" si="36"/>
        <v>0</v>
      </c>
      <c r="F46" s="26">
        <f t="shared" si="36"/>
        <v>8.0935819999999992E-2</v>
      </c>
      <c r="G46" s="26">
        <f t="shared" si="36"/>
        <v>2.3124519999999999E-2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si="36"/>
        <v>21.06</v>
      </c>
      <c r="L46" s="26">
        <f t="shared" si="36"/>
        <v>6.15</v>
      </c>
      <c r="M46" s="26">
        <f t="shared" si="36"/>
        <v>2.0499999999999998</v>
      </c>
      <c r="N46" s="26">
        <f t="shared" si="36"/>
        <v>14.23</v>
      </c>
      <c r="O46" s="31"/>
      <c r="P46" s="26">
        <f t="shared" ref="P46" si="37">+P48</f>
        <v>889.23059346000002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880.31609100000003</v>
      </c>
      <c r="D48" s="32">
        <f>'[3]2013'!C47</f>
        <v>880.31609100000003</v>
      </c>
      <c r="E48" s="32">
        <v>0</v>
      </c>
      <c r="F48" s="32">
        <f>'[3]2013'!D47</f>
        <v>8.0935819999999992E-2</v>
      </c>
      <c r="G48" s="32">
        <f>'[3]2013'!E47</f>
        <v>2.3124519999999999E-2</v>
      </c>
      <c r="H48" s="27"/>
      <c r="I48" s="27"/>
      <c r="J48" s="27"/>
      <c r="K48" s="32">
        <f>'[3]2013'!F47</f>
        <v>21.06</v>
      </c>
      <c r="L48" s="32">
        <f>'[3]2013'!G47</f>
        <v>6.15</v>
      </c>
      <c r="M48" s="32">
        <f>'[3]2013'!H47</f>
        <v>2.0499999999999998</v>
      </c>
      <c r="N48" s="32">
        <f>'[3]2013'!I47</f>
        <v>14.23</v>
      </c>
      <c r="O48" s="31"/>
      <c r="P48" s="26">
        <f>+C48+F48*PCG!$C$4+G48*PCG!$C$5+H48+I48+J48</f>
        <v>889.23059346000002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698.32262439971839</v>
      </c>
      <c r="D49" s="26">
        <f t="shared" ref="D49:N49" si="38">+D50+D51</f>
        <v>698.32262439971839</v>
      </c>
      <c r="E49" s="26">
        <f t="shared" si="38"/>
        <v>0</v>
      </c>
      <c r="F49" s="26">
        <f t="shared" si="38"/>
        <v>0.95781575487433368</v>
      </c>
      <c r="G49" s="26">
        <f t="shared" si="38"/>
        <v>4.495395827911286E-2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31"/>
      <c r="P49" s="26">
        <f t="shared" ref="P49" si="39">+P50+P51</f>
        <v>735.6642978387523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'[3]2013'!F49</f>
        <v>0</v>
      </c>
      <c r="L50" s="32">
        <f>'[3]2013'!G49</f>
        <v>0</v>
      </c>
      <c r="M50" s="32">
        <f>'[3]2013'!H49</f>
        <v>0</v>
      </c>
      <c r="N50" s="32">
        <f>'[3]2013'!I49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698.32262439971839</v>
      </c>
      <c r="D51" s="32">
        <f>'[3]2013'!C50</f>
        <v>698.32262439971839</v>
      </c>
      <c r="E51" s="32">
        <v>0</v>
      </c>
      <c r="F51" s="32">
        <f>'[3]2013'!D50</f>
        <v>0.95781575487433368</v>
      </c>
      <c r="G51" s="32">
        <f>'[3]2013'!E50</f>
        <v>4.495395827911286E-2</v>
      </c>
      <c r="H51" s="27"/>
      <c r="I51" s="27"/>
      <c r="J51" s="27"/>
      <c r="K51" s="32">
        <f>'[3]2013'!F50</f>
        <v>0</v>
      </c>
      <c r="L51" s="32">
        <f>'[3]2013'!G50</f>
        <v>0</v>
      </c>
      <c r="M51" s="32">
        <f>'[3]2013'!H50</f>
        <v>0</v>
      </c>
      <c r="N51" s="32">
        <f>'[3]2013'!I50</f>
        <v>0</v>
      </c>
      <c r="O51" s="31"/>
      <c r="P51" s="26">
        <f>+C51+F51*PCG!$C$4+G51*PCG!$C$5+H51+I51+J51</f>
        <v>735.6642978387523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5781.6687857569359</v>
      </c>
      <c r="D52" s="26">
        <f t="shared" ref="D52:N52" si="40">+D53+D54+D55</f>
        <v>5781.6687857569359</v>
      </c>
      <c r="E52" s="26">
        <f t="shared" si="40"/>
        <v>0</v>
      </c>
      <c r="F52" s="26">
        <f t="shared" si="40"/>
        <v>21.302023269714237</v>
      </c>
      <c r="G52" s="26">
        <f t="shared" si="40"/>
        <v>0.29858702618285432</v>
      </c>
      <c r="H52" s="26">
        <f t="shared" si="40"/>
        <v>0</v>
      </c>
      <c r="I52" s="26">
        <f t="shared" si="40"/>
        <v>0</v>
      </c>
      <c r="J52" s="26">
        <f t="shared" si="40"/>
        <v>0</v>
      </c>
      <c r="K52" s="26">
        <f t="shared" si="40"/>
        <v>14.360000000000001</v>
      </c>
      <c r="L52" s="26">
        <f t="shared" si="40"/>
        <v>280.89</v>
      </c>
      <c r="M52" s="26">
        <f t="shared" si="40"/>
        <v>42.04</v>
      </c>
      <c r="N52" s="26">
        <f t="shared" si="40"/>
        <v>29.33</v>
      </c>
      <c r="O52" s="31"/>
      <c r="P52" s="26">
        <f t="shared" ref="P52" si="41">+P53+P54+P55</f>
        <v>6403.1983013022827</v>
      </c>
      <c r="R52" s="13" t="s">
        <v>118</v>
      </c>
      <c r="S52" s="6" t="s">
        <v>119</v>
      </c>
      <c r="T52" s="26">
        <f t="shared" ref="T52:AE52" si="42">+T53+T54+T55</f>
        <v>0</v>
      </c>
      <c r="U52" s="26">
        <f t="shared" si="42"/>
        <v>0</v>
      </c>
      <c r="V52" s="26">
        <f t="shared" si="42"/>
        <v>0</v>
      </c>
      <c r="W52" s="26">
        <f t="shared" si="42"/>
        <v>0</v>
      </c>
      <c r="X52" s="26">
        <f t="shared" si="42"/>
        <v>0</v>
      </c>
      <c r="Y52" s="26">
        <f t="shared" si="42"/>
        <v>0</v>
      </c>
      <c r="Z52" s="26">
        <f t="shared" si="42"/>
        <v>0</v>
      </c>
      <c r="AA52" s="26">
        <f t="shared" ref="AA52:AD52" si="43">+AA53+AA54+AA55</f>
        <v>0</v>
      </c>
      <c r="AB52" s="26">
        <f t="shared" si="43"/>
        <v>0</v>
      </c>
      <c r="AC52" s="26">
        <f t="shared" si="43"/>
        <v>0</v>
      </c>
      <c r="AD52" s="26">
        <f t="shared" si="43"/>
        <v>0</v>
      </c>
      <c r="AE52" s="26">
        <f t="shared" si="42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1412.3689779999997</v>
      </c>
      <c r="D53" s="32">
        <f>'[3]2013'!C52</f>
        <v>1412.3689779999997</v>
      </c>
      <c r="E53" s="32">
        <v>0</v>
      </c>
      <c r="F53" s="32">
        <f>'[3]2013'!D52</f>
        <v>0.19697864999999998</v>
      </c>
      <c r="G53" s="32">
        <f>'[3]2013'!E52</f>
        <v>9.040964999999998E-3</v>
      </c>
      <c r="H53" s="27"/>
      <c r="I53" s="27"/>
      <c r="J53" s="27"/>
      <c r="K53" s="32">
        <f>'[3]2013'!F52</f>
        <v>5.09</v>
      </c>
      <c r="L53" s="32">
        <f>'[3]2013'!G52</f>
        <v>1.63</v>
      </c>
      <c r="M53" s="32">
        <f>'[3]2013'!H52</f>
        <v>0.46</v>
      </c>
      <c r="N53" s="32">
        <f>'[3]2013'!I52</f>
        <v>7.77</v>
      </c>
      <c r="O53" s="31"/>
      <c r="P53" s="26">
        <f>+C53+F53*PCG!$C$4+G53*PCG!$C$5+H53+I53+J53</f>
        <v>1419.9876518199997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3646.4459189999998</v>
      </c>
      <c r="D54" s="32">
        <f>'[3]2013'!C53</f>
        <v>3646.4459189999998</v>
      </c>
      <c r="E54" s="32">
        <v>0</v>
      </c>
      <c r="F54" s="32">
        <f>'[3]2013'!D53</f>
        <v>20.980390400000001</v>
      </c>
      <c r="G54" s="32">
        <f>'[3]2013'!E53</f>
        <v>0.28369470399999996</v>
      </c>
      <c r="H54" s="27"/>
      <c r="I54" s="27"/>
      <c r="J54" s="27"/>
      <c r="K54" s="32">
        <f>'[3]2013'!F53</f>
        <v>6.46</v>
      </c>
      <c r="L54" s="32">
        <f>'[3]2013'!G53</f>
        <v>278.32</v>
      </c>
      <c r="M54" s="32">
        <f>'[3]2013'!H53</f>
        <v>41.39</v>
      </c>
      <c r="N54" s="32">
        <f>'[3]2013'!I53</f>
        <v>17.29</v>
      </c>
      <c r="O54" s="31"/>
      <c r="P54" s="26">
        <f>+C54+F54*PCG!$C$4+G54*PCG!$C$5+H54+I54+J54</f>
        <v>4255.4967007919995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722.85388875693695</v>
      </c>
      <c r="D55" s="26">
        <f t="shared" ref="D55:N55" si="44">+D56+D57+D58</f>
        <v>722.85388875693695</v>
      </c>
      <c r="E55" s="26">
        <f t="shared" si="44"/>
        <v>0</v>
      </c>
      <c r="F55" s="26">
        <f t="shared" si="44"/>
        <v>0.12465421971423905</v>
      </c>
      <c r="G55" s="26">
        <f t="shared" si="44"/>
        <v>5.8513571828543434E-3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2.81</v>
      </c>
      <c r="L55" s="26">
        <f t="shared" si="44"/>
        <v>0.94</v>
      </c>
      <c r="M55" s="26">
        <f t="shared" si="44"/>
        <v>0.19</v>
      </c>
      <c r="N55" s="26">
        <f t="shared" si="44"/>
        <v>4.2699999999999996</v>
      </c>
      <c r="O55" s="31"/>
      <c r="P55" s="26">
        <f t="shared" ref="P55" si="45">+P56+P57+P58</f>
        <v>727.71394869028359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'[3]2013'!F55</f>
        <v>0</v>
      </c>
      <c r="L56" s="32">
        <f>'[3]2013'!G55</f>
        <v>0</v>
      </c>
      <c r="M56" s="32">
        <f>'[3]2013'!H55</f>
        <v>0</v>
      </c>
      <c r="N56" s="32">
        <f>'[3]2013'!I55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35.68289275693698</v>
      </c>
      <c r="D57" s="34">
        <f>'[3]2013'!C56</f>
        <v>35.68289275693698</v>
      </c>
      <c r="E57" s="34">
        <v>0</v>
      </c>
      <c r="F57" s="34">
        <f>'[3]2013'!D56</f>
        <v>4.8443697142390623E-3</v>
      </c>
      <c r="G57" s="34">
        <f>'[3]2013'!E56</f>
        <v>2.9066218285434372E-4</v>
      </c>
      <c r="H57" s="27"/>
      <c r="I57" s="27"/>
      <c r="J57" s="27"/>
      <c r="K57" s="32">
        <f>'[3]2013'!F56</f>
        <v>0</v>
      </c>
      <c r="L57" s="32">
        <f>'[3]2013'!G56</f>
        <v>0</v>
      </c>
      <c r="M57" s="32">
        <f>'[3]2013'!H56</f>
        <v>0</v>
      </c>
      <c r="N57" s="32">
        <f>'[3]2013'!I56</f>
        <v>0</v>
      </c>
      <c r="O57" s="31"/>
      <c r="P57" s="26">
        <f>+C57+F57*PCG!$C$4+G57*PCG!$C$5+H57+I57+J57</f>
        <v>35.890619330283556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687.17099599999995</v>
      </c>
      <c r="D58" s="34">
        <f>'[3]2013'!C57</f>
        <v>687.17099599999995</v>
      </c>
      <c r="E58" s="34">
        <v>0</v>
      </c>
      <c r="F58" s="34">
        <f>'[3]2013'!D57</f>
        <v>0.11980985</v>
      </c>
      <c r="G58" s="34">
        <f>'[3]2013'!E57</f>
        <v>5.560695E-3</v>
      </c>
      <c r="H58" s="27"/>
      <c r="I58" s="27"/>
      <c r="J58" s="27"/>
      <c r="K58" s="32">
        <f>'[3]2013'!F57</f>
        <v>2.81</v>
      </c>
      <c r="L58" s="32">
        <f>'[3]2013'!G57</f>
        <v>0.94</v>
      </c>
      <c r="M58" s="32">
        <f>'[3]2013'!H57</f>
        <v>0.19</v>
      </c>
      <c r="N58" s="32">
        <f>'[3]2013'!I57</f>
        <v>4.2699999999999996</v>
      </c>
      <c r="O58" s="31"/>
      <c r="P58" s="26">
        <f>+C58+F58*PCG!$C$4+G58*PCG!$C$5+H58+I58+J58</f>
        <v>691.82332936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6">+D60+D61</f>
        <v>0</v>
      </c>
      <c r="E59" s="26">
        <f t="shared" si="46"/>
        <v>0</v>
      </c>
      <c r="F59" s="26">
        <f t="shared" si="46"/>
        <v>0</v>
      </c>
      <c r="G59" s="26">
        <f t="shared" si="46"/>
        <v>0</v>
      </c>
      <c r="H59" s="26">
        <f t="shared" si="46"/>
        <v>0</v>
      </c>
      <c r="I59" s="26">
        <f t="shared" si="46"/>
        <v>0</v>
      </c>
      <c r="J59" s="26">
        <f t="shared" si="46"/>
        <v>0</v>
      </c>
      <c r="K59" s="26">
        <f t="shared" si="46"/>
        <v>0</v>
      </c>
      <c r="L59" s="26">
        <f t="shared" si="46"/>
        <v>0</v>
      </c>
      <c r="M59" s="26">
        <f t="shared" si="46"/>
        <v>0</v>
      </c>
      <c r="N59" s="26">
        <f t="shared" si="46"/>
        <v>0</v>
      </c>
      <c r="O59" s="31"/>
      <c r="P59" s="26">
        <f t="shared" ref="P59" si="47">+P60+P61</f>
        <v>0</v>
      </c>
      <c r="R59" s="13" t="s">
        <v>132</v>
      </c>
      <c r="S59" s="6" t="s">
        <v>133</v>
      </c>
      <c r="T59" s="26">
        <f t="shared" ref="T59:AE59" si="48">+T60+T61</f>
        <v>0</v>
      </c>
      <c r="U59" s="26">
        <f t="shared" si="48"/>
        <v>0</v>
      </c>
      <c r="V59" s="26">
        <f t="shared" si="48"/>
        <v>0</v>
      </c>
      <c r="W59" s="26">
        <f t="shared" si="48"/>
        <v>0</v>
      </c>
      <c r="X59" s="26">
        <f t="shared" si="48"/>
        <v>0</v>
      </c>
      <c r="Y59" s="26">
        <f t="shared" si="48"/>
        <v>0</v>
      </c>
      <c r="Z59" s="26">
        <f t="shared" si="48"/>
        <v>0</v>
      </c>
      <c r="AA59" s="26">
        <f t="shared" ref="AA59:AD59" si="49">+AA60+AA61</f>
        <v>0</v>
      </c>
      <c r="AB59" s="26">
        <f t="shared" si="49"/>
        <v>0</v>
      </c>
      <c r="AC59" s="26">
        <f t="shared" si="49"/>
        <v>0</v>
      </c>
      <c r="AD59" s="26">
        <f t="shared" si="49"/>
        <v>0</v>
      </c>
      <c r="AE59" s="26">
        <f t="shared" si="48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'[3]2013'!F59</f>
        <v>0</v>
      </c>
      <c r="L60" s="32">
        <f>'[3]2013'!G59</f>
        <v>0</v>
      </c>
      <c r="M60" s="32">
        <f>'[3]2013'!H59</f>
        <v>0</v>
      </c>
      <c r="N60" s="32">
        <f>'[3]2013'!I59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50">+D62+D63+D64</f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31"/>
      <c r="P61" s="26">
        <f t="shared" ref="P61" si="51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'[3]2013'!F61</f>
        <v>0</v>
      </c>
      <c r="L62" s="32">
        <f>'[3]2013'!G61</f>
        <v>0</v>
      </c>
      <c r="M62" s="32">
        <f>'[3]2013'!H61</f>
        <v>0</v>
      </c>
      <c r="N62" s="32">
        <f>'[3]2013'!I61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'[3]2013'!F62</f>
        <v>0</v>
      </c>
      <c r="L63" s="32">
        <f>'[3]2013'!G62</f>
        <v>0</v>
      </c>
      <c r="M63" s="32">
        <f>'[3]2013'!H62</f>
        <v>0</v>
      </c>
      <c r="N63" s="32">
        <f>'[3]2013'!I62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'[3]2013'!F63</f>
        <v>0</v>
      </c>
      <c r="L64" s="32">
        <f>'[3]2013'!G63</f>
        <v>0</v>
      </c>
      <c r="M64" s="32">
        <f>'[3]2013'!H63</f>
        <v>0</v>
      </c>
      <c r="N64" s="32">
        <f>'[3]2013'!I63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1.5101741172105552</v>
      </c>
      <c r="D66" s="26">
        <f t="shared" ref="D66:N66" si="52">+D67+D79+D100</f>
        <v>1.5101741172105552</v>
      </c>
      <c r="E66" s="26">
        <f t="shared" si="52"/>
        <v>0</v>
      </c>
      <c r="F66" s="26">
        <f t="shared" si="52"/>
        <v>42.497784500522329</v>
      </c>
      <c r="G66" s="26">
        <f t="shared" si="52"/>
        <v>0</v>
      </c>
      <c r="H66" s="26">
        <f t="shared" si="52"/>
        <v>0</v>
      </c>
      <c r="I66" s="26">
        <f t="shared" si="52"/>
        <v>0</v>
      </c>
      <c r="J66" s="26">
        <f t="shared" si="52"/>
        <v>0</v>
      </c>
      <c r="K66" s="26">
        <f t="shared" si="52"/>
        <v>1.98</v>
      </c>
      <c r="L66" s="26">
        <f t="shared" si="52"/>
        <v>14.26</v>
      </c>
      <c r="M66" s="26">
        <f t="shared" si="52"/>
        <v>6.0600000000000005</v>
      </c>
      <c r="N66" s="26">
        <f t="shared" si="52"/>
        <v>0</v>
      </c>
      <c r="O66" s="31"/>
      <c r="P66" s="26">
        <f t="shared" ref="P66" si="53">+P67+P79+P100</f>
        <v>1063.9547866302687</v>
      </c>
      <c r="R66" s="13" t="s">
        <v>145</v>
      </c>
      <c r="S66" s="6" t="s">
        <v>146</v>
      </c>
      <c r="T66" s="26">
        <f t="shared" ref="T66:AE66" si="54">+T67+T79+T100</f>
        <v>0</v>
      </c>
      <c r="U66" s="26">
        <f t="shared" si="54"/>
        <v>0</v>
      </c>
      <c r="V66" s="26">
        <f t="shared" si="54"/>
        <v>0</v>
      </c>
      <c r="W66" s="26">
        <f t="shared" si="54"/>
        <v>0</v>
      </c>
      <c r="X66" s="26">
        <f t="shared" si="54"/>
        <v>0</v>
      </c>
      <c r="Y66" s="26">
        <f t="shared" si="54"/>
        <v>0</v>
      </c>
      <c r="Z66" s="26">
        <f t="shared" si="54"/>
        <v>0</v>
      </c>
      <c r="AA66" s="26">
        <f t="shared" ref="AA66:AD66" si="55">+AA67+AA79+AA100</f>
        <v>0</v>
      </c>
      <c r="AB66" s="26">
        <f t="shared" si="55"/>
        <v>0</v>
      </c>
      <c r="AC66" s="26">
        <f t="shared" si="55"/>
        <v>0</v>
      </c>
      <c r="AD66" s="26">
        <f t="shared" si="55"/>
        <v>0</v>
      </c>
      <c r="AE66" s="26">
        <f t="shared" si="54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56">+D68+D77</f>
        <v>0</v>
      </c>
      <c r="E67" s="26">
        <f t="shared" si="56"/>
        <v>0</v>
      </c>
      <c r="F67" s="26">
        <f t="shared" si="56"/>
        <v>4.384471156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1.34</v>
      </c>
      <c r="N67" s="26">
        <f t="shared" si="56"/>
        <v>0</v>
      </c>
      <c r="O67" s="31"/>
      <c r="P67" s="26">
        <f t="shared" ref="P67" si="57">+P68+P77+P78</f>
        <v>109.6117789</v>
      </c>
      <c r="R67" s="13" t="s">
        <v>147</v>
      </c>
      <c r="S67" s="6" t="s">
        <v>148</v>
      </c>
      <c r="T67" s="26">
        <f t="shared" ref="T67" si="58">+T68+T77+T78</f>
        <v>0</v>
      </c>
      <c r="U67" s="26">
        <f t="shared" ref="U67" si="59">+U68+U77+U78</f>
        <v>0</v>
      </c>
      <c r="V67" s="26">
        <f t="shared" ref="V67" si="60">+V68+V77+V78</f>
        <v>0</v>
      </c>
      <c r="W67" s="26">
        <f t="shared" ref="W67" si="61">+W68+W77+W78</f>
        <v>0</v>
      </c>
      <c r="X67" s="26">
        <f t="shared" ref="X67" si="62">+X68+X77+X78</f>
        <v>0</v>
      </c>
      <c r="Y67" s="26">
        <f t="shared" ref="Y67" si="63">+Y68+Y77+Y78</f>
        <v>0</v>
      </c>
      <c r="Z67" s="26">
        <f t="shared" ref="Z67:AD67" si="64">+Z68+Z77+Z78</f>
        <v>0</v>
      </c>
      <c r="AA67" s="26">
        <f t="shared" si="64"/>
        <v>0</v>
      </c>
      <c r="AB67" s="26">
        <f t="shared" si="64"/>
        <v>0</v>
      </c>
      <c r="AC67" s="26">
        <f t="shared" si="64"/>
        <v>0</v>
      </c>
      <c r="AD67" s="26">
        <f t="shared" si="64"/>
        <v>0</v>
      </c>
      <c r="AE67" s="26">
        <f t="shared" ref="AE67" si="65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6">+D68+E68</f>
        <v>0</v>
      </c>
      <c r="D68" s="26">
        <f t="shared" ref="D68:N68" si="67">+D69+D74</f>
        <v>0</v>
      </c>
      <c r="E68" s="26">
        <f t="shared" si="67"/>
        <v>0</v>
      </c>
      <c r="F68" s="26">
        <f t="shared" si="67"/>
        <v>4.384471156</v>
      </c>
      <c r="G68" s="26">
        <f t="shared" si="67"/>
        <v>0</v>
      </c>
      <c r="H68" s="26">
        <f t="shared" si="67"/>
        <v>0</v>
      </c>
      <c r="I68" s="26">
        <f t="shared" si="67"/>
        <v>0</v>
      </c>
      <c r="J68" s="26">
        <f t="shared" si="67"/>
        <v>0</v>
      </c>
      <c r="K68" s="26">
        <f t="shared" si="67"/>
        <v>0</v>
      </c>
      <c r="L68" s="26">
        <f t="shared" si="67"/>
        <v>0</v>
      </c>
      <c r="M68" s="26">
        <f t="shared" si="67"/>
        <v>1.34</v>
      </c>
      <c r="N68" s="26">
        <f t="shared" si="67"/>
        <v>0</v>
      </c>
      <c r="O68" s="31"/>
      <c r="P68" s="26">
        <f t="shared" ref="P68" si="68">+P69+P74</f>
        <v>109.6117789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6"/>
        <v>0</v>
      </c>
      <c r="D69" s="26">
        <f t="shared" ref="D69:N69" si="69">+D70+D71+D72+D73</f>
        <v>0</v>
      </c>
      <c r="E69" s="26">
        <f t="shared" si="69"/>
        <v>0</v>
      </c>
      <c r="F69" s="26">
        <f t="shared" si="69"/>
        <v>1.982139055</v>
      </c>
      <c r="G69" s="26">
        <f t="shared" si="69"/>
        <v>0</v>
      </c>
      <c r="H69" s="26">
        <f t="shared" si="69"/>
        <v>0</v>
      </c>
      <c r="I69" s="26">
        <f t="shared" si="69"/>
        <v>0</v>
      </c>
      <c r="J69" s="26">
        <f t="shared" si="69"/>
        <v>0</v>
      </c>
      <c r="K69" s="26">
        <f t="shared" si="69"/>
        <v>0</v>
      </c>
      <c r="L69" s="26">
        <f t="shared" si="69"/>
        <v>0</v>
      </c>
      <c r="M69" s="26">
        <f t="shared" si="69"/>
        <v>0.24</v>
      </c>
      <c r="N69" s="26">
        <f t="shared" si="69"/>
        <v>0</v>
      </c>
      <c r="O69" s="31"/>
      <c r="P69" s="26">
        <f t="shared" ref="P69" si="70">+P70+P71+P72+P73</f>
        <v>49.553476375000002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6"/>
        <v>0</v>
      </c>
      <c r="D70" s="32">
        <f>'[3]2013'!C69</f>
        <v>0</v>
      </c>
      <c r="E70" s="32">
        <v>0</v>
      </c>
      <c r="F70" s="32">
        <f>'[3]2013'!D69</f>
        <v>1.7404147800000001</v>
      </c>
      <c r="G70" s="27"/>
      <c r="H70" s="27"/>
      <c r="I70" s="27"/>
      <c r="J70" s="27"/>
      <c r="K70" s="27"/>
      <c r="L70" s="27"/>
      <c r="M70" s="32">
        <f>'[3]2013'!H69</f>
        <v>0.12</v>
      </c>
      <c r="N70" s="27"/>
      <c r="O70" s="31"/>
      <c r="P70" s="26">
        <f>+C70+F70*PCG!$C$4+G70*PCG!$C$5+H70+I70+J70</f>
        <v>43.510369500000003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6"/>
        <v>0</v>
      </c>
      <c r="D71" s="32">
        <f>'[3]2013'!C70</f>
        <v>0</v>
      </c>
      <c r="E71" s="32">
        <v>0</v>
      </c>
      <c r="F71" s="32">
        <f>'[3]2013'!D70</f>
        <v>0.24172427500000002</v>
      </c>
      <c r="G71" s="27"/>
      <c r="H71" s="27"/>
      <c r="I71" s="27"/>
      <c r="J71" s="27"/>
      <c r="K71" s="27"/>
      <c r="L71" s="27"/>
      <c r="M71" s="32">
        <f>'[3]2013'!H70</f>
        <v>0.12</v>
      </c>
      <c r="N71" s="27"/>
      <c r="O71" s="31"/>
      <c r="P71" s="26">
        <f>+C71+F71*PCG!$C$4+G71*PCG!$C$5+H71+I71+J71</f>
        <v>6.0431068750000003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6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'[3]2013'!H71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6"/>
        <v>0</v>
      </c>
      <c r="D73" s="32">
        <f>'[3]2013'!C72</f>
        <v>0</v>
      </c>
      <c r="E73" s="32">
        <v>0</v>
      </c>
      <c r="F73" s="32">
        <f>'[3]2013'!D72</f>
        <v>0</v>
      </c>
      <c r="G73" s="27"/>
      <c r="H73" s="27"/>
      <c r="I73" s="27"/>
      <c r="J73" s="27"/>
      <c r="K73" s="27"/>
      <c r="L73" s="27"/>
      <c r="M73" s="32">
        <f>'[3]2013'!H72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6"/>
        <v>0</v>
      </c>
      <c r="D74" s="26">
        <f>'[3]2013'!C73</f>
        <v>0</v>
      </c>
      <c r="E74" s="26">
        <f t="shared" ref="E74:N74" si="71">+E75+E76</f>
        <v>0</v>
      </c>
      <c r="F74" s="26">
        <f t="shared" si="71"/>
        <v>2.4023321009999998</v>
      </c>
      <c r="G74" s="26">
        <f t="shared" si="71"/>
        <v>0</v>
      </c>
      <c r="H74" s="26">
        <f t="shared" si="71"/>
        <v>0</v>
      </c>
      <c r="I74" s="26">
        <f t="shared" si="71"/>
        <v>0</v>
      </c>
      <c r="J74" s="26">
        <f t="shared" si="71"/>
        <v>0</v>
      </c>
      <c r="K74" s="26">
        <f t="shared" si="71"/>
        <v>0</v>
      </c>
      <c r="L74" s="26">
        <f t="shared" si="71"/>
        <v>0</v>
      </c>
      <c r="M74" s="26">
        <f t="shared" si="71"/>
        <v>1.1000000000000001</v>
      </c>
      <c r="N74" s="26">
        <f t="shared" si="71"/>
        <v>0</v>
      </c>
      <c r="O74" s="31"/>
      <c r="P74" s="26">
        <f t="shared" ref="P74" si="72">+P75+P76</f>
        <v>60.058302525000002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6"/>
        <v>0</v>
      </c>
      <c r="D75" s="32">
        <f>'[3]2013'!C74</f>
        <v>0</v>
      </c>
      <c r="E75" s="32">
        <v>0</v>
      </c>
      <c r="F75" s="32">
        <f>'[3]2013'!D74</f>
        <v>2.2175373239999998</v>
      </c>
      <c r="G75" s="27"/>
      <c r="H75" s="27"/>
      <c r="I75" s="27"/>
      <c r="J75" s="27"/>
      <c r="K75" s="27"/>
      <c r="L75" s="27"/>
      <c r="M75" s="32">
        <f>'[3]2013'!H74</f>
        <v>0.55000000000000004</v>
      </c>
      <c r="N75" s="27"/>
      <c r="O75" s="31"/>
      <c r="P75" s="26">
        <f>+C75+F75*PCG!$C$4+G75*PCG!$C$5+H75+I75+J75</f>
        <v>55.438433099999997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6"/>
        <v>0</v>
      </c>
      <c r="D76" s="32">
        <f>'[3]2013'!C75</f>
        <v>0</v>
      </c>
      <c r="E76" s="32">
        <v>0</v>
      </c>
      <c r="F76" s="32">
        <f>'[3]2013'!D75</f>
        <v>0.18479477700000005</v>
      </c>
      <c r="G76" s="27"/>
      <c r="H76" s="27"/>
      <c r="I76" s="27"/>
      <c r="J76" s="27"/>
      <c r="K76" s="27"/>
      <c r="L76" s="27"/>
      <c r="M76" s="32">
        <f>'[3]2013'!H75</f>
        <v>0.55000000000000004</v>
      </c>
      <c r="N76" s="27"/>
      <c r="O76" s="31"/>
      <c r="P76" s="26">
        <f>+C76+F76*PCG!$C$4+G76*PCG!$C$5+H76+I76+J76</f>
        <v>4.619869425000001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6"/>
        <v>0</v>
      </c>
      <c r="D77" s="33"/>
      <c r="E77" s="34">
        <v>0</v>
      </c>
      <c r="F77" s="33"/>
      <c r="G77" s="33"/>
      <c r="H77" s="27"/>
      <c r="I77" s="27"/>
      <c r="J77" s="27"/>
      <c r="K77" s="32">
        <f>'[3]2013'!F76</f>
        <v>0</v>
      </c>
      <c r="L77" s="32">
        <f>'[3]2013'!G76</f>
        <v>0</v>
      </c>
      <c r="M77" s="32">
        <f>'[3]2013'!H76</f>
        <v>0</v>
      </c>
      <c r="N77" s="32">
        <f>'[3]2013'!I76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'[3]2013'!F77</f>
        <v>0</v>
      </c>
      <c r="L78" s="32">
        <f>'[3]2013'!G77</f>
        <v>0</v>
      </c>
      <c r="M78" s="32">
        <f>'[3]2013'!H77</f>
        <v>0</v>
      </c>
      <c r="N78" s="32">
        <f>'[3]2013'!I77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1.5101741172105552</v>
      </c>
      <c r="D79" s="26">
        <f t="shared" ref="D79:N79" si="73">+D80+D90</f>
        <v>1.5101741172105552</v>
      </c>
      <c r="E79" s="26">
        <f t="shared" si="73"/>
        <v>0</v>
      </c>
      <c r="F79" s="26">
        <f t="shared" si="73"/>
        <v>38.113313344522325</v>
      </c>
      <c r="G79" s="26">
        <f t="shared" si="73"/>
        <v>0</v>
      </c>
      <c r="H79" s="26">
        <f t="shared" si="73"/>
        <v>0</v>
      </c>
      <c r="I79" s="26">
        <f t="shared" si="73"/>
        <v>0</v>
      </c>
      <c r="J79" s="26">
        <f t="shared" si="73"/>
        <v>0</v>
      </c>
      <c r="K79" s="26">
        <f t="shared" si="73"/>
        <v>1.98</v>
      </c>
      <c r="L79" s="26">
        <f t="shared" si="73"/>
        <v>14.26</v>
      </c>
      <c r="M79" s="26">
        <f t="shared" si="73"/>
        <v>4.7200000000000006</v>
      </c>
      <c r="N79" s="26">
        <f t="shared" si="73"/>
        <v>0</v>
      </c>
      <c r="O79" s="31"/>
      <c r="P79" s="26">
        <f t="shared" ref="P79" si="74">+P80+P90</f>
        <v>954.34300773026871</v>
      </c>
      <c r="R79" s="13" t="s">
        <v>167</v>
      </c>
      <c r="S79" s="6" t="s">
        <v>168</v>
      </c>
      <c r="T79" s="26">
        <f t="shared" ref="T79:AE79" si="75">+T80+T90</f>
        <v>0</v>
      </c>
      <c r="U79" s="26">
        <f t="shared" si="75"/>
        <v>0</v>
      </c>
      <c r="V79" s="26">
        <f t="shared" si="75"/>
        <v>0</v>
      </c>
      <c r="W79" s="26">
        <f t="shared" si="75"/>
        <v>0</v>
      </c>
      <c r="X79" s="26">
        <f t="shared" si="75"/>
        <v>0</v>
      </c>
      <c r="Y79" s="26">
        <f t="shared" si="75"/>
        <v>0</v>
      </c>
      <c r="Z79" s="26">
        <f t="shared" si="75"/>
        <v>0</v>
      </c>
      <c r="AA79" s="26">
        <f t="shared" ref="AA79:AD79" si="76">+AA80+AA90</f>
        <v>0</v>
      </c>
      <c r="AB79" s="26">
        <f t="shared" si="76"/>
        <v>0</v>
      </c>
      <c r="AC79" s="26">
        <f t="shared" si="76"/>
        <v>0</v>
      </c>
      <c r="AD79" s="26">
        <f t="shared" si="76"/>
        <v>0</v>
      </c>
      <c r="AE79" s="26">
        <f t="shared" si="75"/>
        <v>0</v>
      </c>
    </row>
    <row r="80" spans="1:31" x14ac:dyDescent="0.2">
      <c r="A80" s="13" t="s">
        <v>169</v>
      </c>
      <c r="B80" s="6" t="s">
        <v>170</v>
      </c>
      <c r="C80" s="26">
        <f t="shared" si="66"/>
        <v>0.8423898699935608</v>
      </c>
      <c r="D80" s="26">
        <f t="shared" ref="D80:N80" si="77">+D81+D82+D83</f>
        <v>0.8423898699935608</v>
      </c>
      <c r="E80" s="26">
        <f t="shared" si="77"/>
        <v>0</v>
      </c>
      <c r="F80" s="26">
        <f t="shared" si="77"/>
        <v>12.846786624647331</v>
      </c>
      <c r="G80" s="26">
        <f t="shared" si="77"/>
        <v>0</v>
      </c>
      <c r="H80" s="26">
        <f t="shared" si="77"/>
        <v>0</v>
      </c>
      <c r="I80" s="26">
        <f t="shared" si="77"/>
        <v>0</v>
      </c>
      <c r="J80" s="26">
        <f t="shared" si="77"/>
        <v>0</v>
      </c>
      <c r="K80" s="26">
        <f t="shared" si="77"/>
        <v>1.01</v>
      </c>
      <c r="L80" s="26">
        <f t="shared" si="77"/>
        <v>2.68</v>
      </c>
      <c r="M80" s="26">
        <f t="shared" si="77"/>
        <v>4.5200000000000005</v>
      </c>
      <c r="N80" s="26">
        <f t="shared" si="77"/>
        <v>0</v>
      </c>
      <c r="O80" s="31"/>
      <c r="P80" s="26">
        <f t="shared" ref="P80" si="78">+P81+P82+P83</f>
        <v>322.01205548617685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6"/>
        <v>8.9876242657676707E-4</v>
      </c>
      <c r="D81" s="32">
        <f>'[3]2013'!C80</f>
        <v>8.9876242657676707E-4</v>
      </c>
      <c r="E81" s="32">
        <v>0</v>
      </c>
      <c r="F81" s="32">
        <f>'[3]2013'!D80</f>
        <v>4.3266005186369952E-3</v>
      </c>
      <c r="G81" s="27"/>
      <c r="H81" s="27"/>
      <c r="I81" s="27"/>
      <c r="J81" s="27"/>
      <c r="K81" s="32">
        <f>'[3]2013'!F80</f>
        <v>0.01</v>
      </c>
      <c r="L81" s="32">
        <f>'[3]2013'!G80</f>
        <v>0.02</v>
      </c>
      <c r="M81" s="32">
        <f>'[3]2013'!H80</f>
        <v>0</v>
      </c>
      <c r="N81" s="32">
        <f>'[3]2013'!I80</f>
        <v>0</v>
      </c>
      <c r="O81" s="31"/>
      <c r="P81" s="26">
        <f>+C81+F81*PCG!$C$4+G81*PCG!$C$5+H81+I81+J81</f>
        <v>0.10906377539250166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6"/>
        <v>0</v>
      </c>
      <c r="D82" s="33"/>
      <c r="E82" s="34">
        <v>0</v>
      </c>
      <c r="F82" s="33"/>
      <c r="G82" s="33"/>
      <c r="H82" s="27"/>
      <c r="I82" s="27"/>
      <c r="J82" s="27"/>
      <c r="K82" s="32">
        <f>'[3]2013'!F81</f>
        <v>0</v>
      </c>
      <c r="L82" s="32">
        <f>'[3]2013'!G81</f>
        <v>0</v>
      </c>
      <c r="M82" s="32">
        <f>'[3]2013'!H81</f>
        <v>0</v>
      </c>
      <c r="N82" s="32">
        <f>'[3]2013'!I81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6"/>
        <v>0.84149110756698409</v>
      </c>
      <c r="D83" s="26">
        <f t="shared" ref="D83:N83" si="79">+D84+D85+D86+D87+D88+D89</f>
        <v>0.84149110756698409</v>
      </c>
      <c r="E83" s="26">
        <f t="shared" si="79"/>
        <v>0</v>
      </c>
      <c r="F83" s="26">
        <f t="shared" si="79"/>
        <v>12.842460024128695</v>
      </c>
      <c r="G83" s="26">
        <f t="shared" si="79"/>
        <v>0</v>
      </c>
      <c r="H83" s="26">
        <f t="shared" si="79"/>
        <v>0</v>
      </c>
      <c r="I83" s="26">
        <f t="shared" si="79"/>
        <v>0</v>
      </c>
      <c r="J83" s="26">
        <f t="shared" si="79"/>
        <v>0</v>
      </c>
      <c r="K83" s="26">
        <f t="shared" si="79"/>
        <v>1</v>
      </c>
      <c r="L83" s="26">
        <f t="shared" si="79"/>
        <v>2.66</v>
      </c>
      <c r="M83" s="26">
        <f t="shared" si="79"/>
        <v>4.5200000000000005</v>
      </c>
      <c r="N83" s="26">
        <f t="shared" si="79"/>
        <v>0</v>
      </c>
      <c r="O83" s="31"/>
      <c r="P83" s="26">
        <f t="shared" ref="P83" si="80">+P84+P85+P86+P87+P88+P89</f>
        <v>321.90299171078436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6"/>
        <v>0</v>
      </c>
      <c r="D84" s="33"/>
      <c r="E84" s="34">
        <v>0</v>
      </c>
      <c r="F84" s="33"/>
      <c r="G84" s="27"/>
      <c r="H84" s="27"/>
      <c r="I84" s="27"/>
      <c r="J84" s="27"/>
      <c r="K84" s="32">
        <f>'[3]2013'!F83</f>
        <v>0</v>
      </c>
      <c r="L84" s="32">
        <f>'[3]2013'!G83</f>
        <v>0</v>
      </c>
      <c r="M84" s="32">
        <f>'[3]2013'!H83</f>
        <v>0</v>
      </c>
      <c r="N84" s="32">
        <f>'[3]2013'!I83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6"/>
        <v>0.83605807123420195</v>
      </c>
      <c r="D85" s="32">
        <f>'[3]2013'!C84</f>
        <v>0.83605807123420195</v>
      </c>
      <c r="E85" s="32">
        <v>0</v>
      </c>
      <c r="F85" s="32">
        <f>'[3]2013'!D84</f>
        <v>12.540871068513029</v>
      </c>
      <c r="G85" s="32">
        <f>'[3]2013'!E84</f>
        <v>0</v>
      </c>
      <c r="H85" s="27"/>
      <c r="I85" s="27"/>
      <c r="J85" s="27"/>
      <c r="K85" s="32">
        <f>'[3]2013'!F84</f>
        <v>0</v>
      </c>
      <c r="L85" s="32">
        <f>'[3]2013'!G84</f>
        <v>0</v>
      </c>
      <c r="M85" s="32">
        <f>'[3]2013'!H84</f>
        <v>0.08</v>
      </c>
      <c r="N85" s="32">
        <f>'[3]2013'!I84</f>
        <v>0</v>
      </c>
      <c r="O85" s="31"/>
      <c r="P85" s="26">
        <f>+C85+F85*PCG!$C$4+G85*PCG!$C$5+H85+I85+J85</f>
        <v>314.35783478405995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6"/>
        <v>5.4330363327821903E-3</v>
      </c>
      <c r="D86" s="32">
        <f>'[3]2013'!C85</f>
        <v>5.4330363327821903E-3</v>
      </c>
      <c r="E86" s="32">
        <v>0</v>
      </c>
      <c r="F86" s="32">
        <f>'[3]2013'!D85</f>
        <v>5.9874277953109858E-2</v>
      </c>
      <c r="G86" s="32">
        <f>'[3]2013'!E85</f>
        <v>0</v>
      </c>
      <c r="H86" s="27"/>
      <c r="I86" s="27"/>
      <c r="J86" s="27"/>
      <c r="K86" s="32">
        <f>'[3]2013'!F85</f>
        <v>0</v>
      </c>
      <c r="L86" s="32">
        <f>'[3]2013'!G85</f>
        <v>0</v>
      </c>
      <c r="M86" s="32">
        <f>'[3]2013'!H85</f>
        <v>2.2200000000000002</v>
      </c>
      <c r="N86" s="32">
        <f>'[3]2013'!I85</f>
        <v>0</v>
      </c>
      <c r="O86" s="31"/>
      <c r="P86" s="26">
        <f>+C86+F86*PCG!$C$4+G86*PCG!$C$5+H86+I86+J86</f>
        <v>1.5022899851605287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6"/>
        <v>0</v>
      </c>
      <c r="D87" s="32">
        <f>'[3]2013'!C86</f>
        <v>0</v>
      </c>
      <c r="E87" s="32">
        <v>0</v>
      </c>
      <c r="F87" s="32">
        <f>'[3]2013'!D86</f>
        <v>0.24171467766255464</v>
      </c>
      <c r="G87" s="27"/>
      <c r="H87" s="27"/>
      <c r="I87" s="27"/>
      <c r="J87" s="27"/>
      <c r="K87" s="32">
        <f>'[3]2013'!F86</f>
        <v>1</v>
      </c>
      <c r="L87" s="32">
        <f>'[3]2013'!G86</f>
        <v>2.66</v>
      </c>
      <c r="M87" s="32">
        <f>'[3]2013'!H86</f>
        <v>2.2200000000000002</v>
      </c>
      <c r="N87" s="32">
        <f>'[3]2013'!I86</f>
        <v>0</v>
      </c>
      <c r="O87" s="31"/>
      <c r="P87" s="26">
        <f>+C87+F87*PCG!$C$4+G87*PCG!$C$5+H87+I87+J87</f>
        <v>6.0428669415638661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6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+'[3]2013'!H87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6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6"/>
        <v>0.66778424721699448</v>
      </c>
      <c r="D90" s="26">
        <f t="shared" ref="D90:N90" si="81">+D91+D92+D93</f>
        <v>0.66778424721699448</v>
      </c>
      <c r="E90" s="26">
        <f t="shared" si="81"/>
        <v>0</v>
      </c>
      <c r="F90" s="26">
        <f t="shared" si="81"/>
        <v>25.266526719874996</v>
      </c>
      <c r="G90" s="26">
        <f t="shared" si="81"/>
        <v>0</v>
      </c>
      <c r="H90" s="26">
        <f t="shared" si="81"/>
        <v>0</v>
      </c>
      <c r="I90" s="26">
        <f t="shared" si="81"/>
        <v>0</v>
      </c>
      <c r="J90" s="26">
        <f t="shared" si="81"/>
        <v>0</v>
      </c>
      <c r="K90" s="26">
        <f t="shared" si="81"/>
        <v>0.97</v>
      </c>
      <c r="L90" s="26">
        <f t="shared" si="81"/>
        <v>11.58</v>
      </c>
      <c r="M90" s="26">
        <f t="shared" si="81"/>
        <v>0.2</v>
      </c>
      <c r="N90" s="26">
        <f t="shared" si="81"/>
        <v>0</v>
      </c>
      <c r="O90" s="31"/>
      <c r="P90" s="26">
        <f t="shared" ref="P90" si="82">+P91+P92+P93</f>
        <v>632.33095224409192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6"/>
        <v>5.0198200000000004E-3</v>
      </c>
      <c r="D91" s="32">
        <f>'[3]2013'!C90</f>
        <v>5.0198200000000004E-3</v>
      </c>
      <c r="E91" s="32">
        <v>0</v>
      </c>
      <c r="F91" s="32">
        <f>'[3]2013'!D90</f>
        <v>0.37841720000000001</v>
      </c>
      <c r="G91" s="27"/>
      <c r="H91" s="27"/>
      <c r="I91" s="27"/>
      <c r="J91" s="27"/>
      <c r="K91" s="32">
        <f>'[3]2013'!F90</f>
        <v>0.97</v>
      </c>
      <c r="L91" s="32">
        <f>'[3]2013'!G90</f>
        <v>11.58</v>
      </c>
      <c r="M91" s="32">
        <f>'[3]2013'!H90</f>
        <v>0.1</v>
      </c>
      <c r="N91" s="32">
        <f>'[3]2013'!I90</f>
        <v>0</v>
      </c>
      <c r="O91" s="31"/>
      <c r="P91" s="26">
        <f>+C91+F91*PCG!$C$4+G91*PCG!$C$5+H91+I91+J91</f>
        <v>9.4654498199999999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6"/>
        <v>0</v>
      </c>
      <c r="D92" s="33"/>
      <c r="E92" s="34">
        <v>0</v>
      </c>
      <c r="F92" s="33"/>
      <c r="G92" s="33"/>
      <c r="H92" s="27"/>
      <c r="I92" s="27"/>
      <c r="J92" s="27"/>
      <c r="K92" s="32">
        <f>'[3]2013'!F91</f>
        <v>0</v>
      </c>
      <c r="L92" s="32">
        <f>'[3]2013'!G91</f>
        <v>0</v>
      </c>
      <c r="M92" s="32">
        <f>'[3]2013'!H91</f>
        <v>0</v>
      </c>
      <c r="N92" s="32">
        <f>'[3]2013'!I91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6"/>
        <v>0.66276442721699447</v>
      </c>
      <c r="D93" s="26">
        <f t="shared" ref="D93:N93" si="83">+D94+D95+D96+D97+D98+D99</f>
        <v>0.66276442721699447</v>
      </c>
      <c r="E93" s="26">
        <f t="shared" si="83"/>
        <v>0</v>
      </c>
      <c r="F93" s="26">
        <f t="shared" si="83"/>
        <v>24.888109519874995</v>
      </c>
      <c r="G93" s="26">
        <f t="shared" si="83"/>
        <v>0</v>
      </c>
      <c r="H93" s="26">
        <f t="shared" si="83"/>
        <v>0</v>
      </c>
      <c r="I93" s="26">
        <f t="shared" si="83"/>
        <v>0</v>
      </c>
      <c r="J93" s="26">
        <f t="shared" si="83"/>
        <v>0</v>
      </c>
      <c r="K93" s="26">
        <f t="shared" si="83"/>
        <v>0</v>
      </c>
      <c r="L93" s="26">
        <f t="shared" si="83"/>
        <v>0</v>
      </c>
      <c r="M93" s="26">
        <f t="shared" si="83"/>
        <v>0.1</v>
      </c>
      <c r="N93" s="26">
        <f t="shared" si="83"/>
        <v>0</v>
      </c>
      <c r="O93" s="31"/>
      <c r="P93" s="26">
        <f t="shared" ref="P93" si="84">+P94+P95+P96+P97+P98+P99</f>
        <v>622.86550242409191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6"/>
        <v>0</v>
      </c>
      <c r="D94" s="33"/>
      <c r="E94" s="34">
        <v>0</v>
      </c>
      <c r="F94" s="33"/>
      <c r="G94" s="27"/>
      <c r="H94" s="27"/>
      <c r="I94" s="27"/>
      <c r="J94" s="27"/>
      <c r="K94" s="32">
        <f>'[3]2013'!F93</f>
        <v>0</v>
      </c>
      <c r="L94" s="32">
        <f>'[3]2013'!G93</f>
        <v>0</v>
      </c>
      <c r="M94" s="32">
        <f>'[3]2013'!H93</f>
        <v>0.1</v>
      </c>
      <c r="N94" s="32">
        <f>'[3]2013'!I93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6"/>
        <v>9.3638893251337271E-2</v>
      </c>
      <c r="D95" s="32">
        <f>'[3]2013'!C94</f>
        <v>9.3638893251337271E-2</v>
      </c>
      <c r="E95" s="32">
        <v>0</v>
      </c>
      <c r="F95" s="32">
        <f>'[3]2013'!D94</f>
        <v>11.767609368389705</v>
      </c>
      <c r="G95" s="27"/>
      <c r="H95" s="27"/>
      <c r="I95" s="27"/>
      <c r="J95" s="27"/>
      <c r="K95" s="32">
        <f>'[3]2013'!F94</f>
        <v>0</v>
      </c>
      <c r="L95" s="32">
        <f>'[3]2013'!G94</f>
        <v>0</v>
      </c>
      <c r="M95" s="32">
        <f>'[3]2013'!H94</f>
        <v>0</v>
      </c>
      <c r="N95" s="32">
        <f>'[3]2013'!I94</f>
        <v>0</v>
      </c>
      <c r="O95" s="31"/>
      <c r="P95" s="26">
        <f>+C95+F95*PCG!$C$4+G95*PCG!$C$5+H95+I95+J95</f>
        <v>294.28387310299399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6"/>
        <v>9.780469736478041E-2</v>
      </c>
      <c r="D96" s="32">
        <f>'[3]2013'!C95</f>
        <v>9.780469736478041E-2</v>
      </c>
      <c r="E96" s="32">
        <v>0</v>
      </c>
      <c r="F96" s="32">
        <f>'[3]2013'!D95</f>
        <v>1.2225587170597552</v>
      </c>
      <c r="G96" s="27"/>
      <c r="H96" s="27"/>
      <c r="I96" s="27"/>
      <c r="J96" s="27"/>
      <c r="K96" s="32">
        <f>'[3]2013'!F95</f>
        <v>0</v>
      </c>
      <c r="L96" s="32">
        <f>'[3]2013'!G95</f>
        <v>0</v>
      </c>
      <c r="M96" s="32">
        <f>'[3]2013'!H95</f>
        <v>0</v>
      </c>
      <c r="N96" s="32">
        <f>'[3]2013'!I95</f>
        <v>0</v>
      </c>
      <c r="O96" s="31"/>
      <c r="P96" s="26">
        <f>+C96+F96*PCG!$C$4+G96*PCG!$C$5+H96+I96+J96</f>
        <v>30.66177262385866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6"/>
        <v>4.3034066840503381E-3</v>
      </c>
      <c r="D97" s="32">
        <f>'[3]2013'!C96</f>
        <v>4.3034066840503381E-3</v>
      </c>
      <c r="E97" s="32">
        <v>0</v>
      </c>
      <c r="F97" s="32">
        <f>'[3]2013'!D96</f>
        <v>3.0955186715952996</v>
      </c>
      <c r="G97" s="27"/>
      <c r="H97" s="27"/>
      <c r="I97" s="27"/>
      <c r="J97" s="27"/>
      <c r="K97" s="32">
        <f>'[3]2013'!F96</f>
        <v>0</v>
      </c>
      <c r="L97" s="32">
        <f>'[3]2013'!G96</f>
        <v>0</v>
      </c>
      <c r="M97" s="32">
        <f>'[3]2013'!H96</f>
        <v>0</v>
      </c>
      <c r="N97" s="32">
        <f>'[3]2013'!I96</f>
        <v>0</v>
      </c>
      <c r="O97" s="31"/>
      <c r="P97" s="26">
        <f>+C97+F97*PCG!$C$4+G97*PCG!$C$5+H97+I97+J97</f>
        <v>77.392270196566528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6"/>
        <v>0.46701742991682643</v>
      </c>
      <c r="D98" s="32">
        <f>'[3]2013'!C97</f>
        <v>0.46701742991682643</v>
      </c>
      <c r="E98" s="32">
        <v>0</v>
      </c>
      <c r="F98" s="32">
        <f>'[3]2013'!D97</f>
        <v>8.8024227628302363</v>
      </c>
      <c r="G98" s="27"/>
      <c r="H98" s="27"/>
      <c r="I98" s="27"/>
      <c r="J98" s="27"/>
      <c r="K98" s="32">
        <f>'[3]2013'!F97</f>
        <v>0</v>
      </c>
      <c r="L98" s="32">
        <f>'[3]2013'!G97</f>
        <v>0</v>
      </c>
      <c r="M98" s="32">
        <f>'[3]2013'!H97</f>
        <v>0</v>
      </c>
      <c r="N98" s="32">
        <f>'[3]2013'!I97</f>
        <v>0</v>
      </c>
      <c r="O98" s="31"/>
      <c r="P98" s="26">
        <f>+C98+F98*PCG!$C$4+G98*PCG!$C$5+H98+I98+J98</f>
        <v>220.52758650067275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6"/>
        <v>0</v>
      </c>
      <c r="D99" s="27"/>
      <c r="E99" s="32">
        <v>0</v>
      </c>
      <c r="F99" s="27"/>
      <c r="G99" s="27"/>
      <c r="H99" s="27"/>
      <c r="I99" s="27"/>
      <c r="J99" s="27"/>
      <c r="K99" s="32">
        <f>'[3]2013'!F98</f>
        <v>0</v>
      </c>
      <c r="L99" s="32">
        <f>'[3]2013'!G98</f>
        <v>0</v>
      </c>
      <c r="M99" s="32">
        <f>'[3]2013'!H98</f>
        <v>0</v>
      </c>
      <c r="N99" s="32">
        <f>'[3]2013'!I98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6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'[3]2013'!F99</f>
        <v>0</v>
      </c>
      <c r="L100" s="32">
        <f>'[3]2013'!G99</f>
        <v>0</v>
      </c>
      <c r="M100" s="32">
        <f>'[3]2013'!H99</f>
        <v>0</v>
      </c>
      <c r="N100" s="32">
        <f>'[3]2013'!I99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6"/>
        <v>0</v>
      </c>
      <c r="D101" s="26">
        <f t="shared" ref="D101:N101" si="85">+D102+D106+D109</f>
        <v>0</v>
      </c>
      <c r="E101" s="26">
        <f t="shared" si="85"/>
        <v>0</v>
      </c>
      <c r="F101" s="26">
        <f t="shared" si="85"/>
        <v>0</v>
      </c>
      <c r="G101" s="26">
        <f t="shared" si="85"/>
        <v>0</v>
      </c>
      <c r="H101" s="26">
        <f t="shared" si="85"/>
        <v>0</v>
      </c>
      <c r="I101" s="26">
        <f t="shared" si="85"/>
        <v>0</v>
      </c>
      <c r="J101" s="26">
        <f t="shared" si="85"/>
        <v>0</v>
      </c>
      <c r="K101" s="26">
        <f t="shared" si="85"/>
        <v>0</v>
      </c>
      <c r="L101" s="26">
        <f t="shared" si="85"/>
        <v>0</v>
      </c>
      <c r="M101" s="26">
        <f t="shared" si="85"/>
        <v>0</v>
      </c>
      <c r="N101" s="26">
        <f t="shared" si="85"/>
        <v>0</v>
      </c>
      <c r="O101" s="31"/>
      <c r="P101" s="26">
        <f t="shared" ref="P101" si="86">+P102+P106+P109</f>
        <v>0</v>
      </c>
      <c r="R101" s="13" t="s">
        <v>204</v>
      </c>
      <c r="S101" s="6" t="s">
        <v>205</v>
      </c>
      <c r="T101" s="26">
        <f t="shared" ref="T101:AE101" si="87">+T102+T106+T109</f>
        <v>0</v>
      </c>
      <c r="U101" s="26">
        <f t="shared" si="87"/>
        <v>0</v>
      </c>
      <c r="V101" s="26">
        <f t="shared" si="87"/>
        <v>0</v>
      </c>
      <c r="W101" s="26">
        <f t="shared" si="87"/>
        <v>0</v>
      </c>
      <c r="X101" s="26">
        <f t="shared" si="87"/>
        <v>0</v>
      </c>
      <c r="Y101" s="26">
        <f t="shared" si="87"/>
        <v>0</v>
      </c>
      <c r="Z101" s="26">
        <f t="shared" si="87"/>
        <v>0</v>
      </c>
      <c r="AA101" s="26">
        <f t="shared" ref="AA101:AD101" si="88">+AA102+AA106+AA109</f>
        <v>0</v>
      </c>
      <c r="AB101" s="26">
        <f t="shared" si="88"/>
        <v>0</v>
      </c>
      <c r="AC101" s="26">
        <f t="shared" si="88"/>
        <v>0</v>
      </c>
      <c r="AD101" s="26">
        <f t="shared" si="88"/>
        <v>0</v>
      </c>
      <c r="AE101" s="26">
        <f t="shared" si="87"/>
        <v>0</v>
      </c>
    </row>
    <row r="102" spans="1:31" x14ac:dyDescent="0.2">
      <c r="A102" s="13" t="s">
        <v>206</v>
      </c>
      <c r="B102" s="6" t="s">
        <v>207</v>
      </c>
      <c r="C102" s="26">
        <f t="shared" si="66"/>
        <v>0</v>
      </c>
      <c r="D102" s="26">
        <f t="shared" ref="D102:N102" si="89">+D103+D104+D105</f>
        <v>0</v>
      </c>
      <c r="E102" s="26">
        <f t="shared" si="89"/>
        <v>0</v>
      </c>
      <c r="F102" s="26">
        <f t="shared" si="89"/>
        <v>0</v>
      </c>
      <c r="G102" s="26">
        <f t="shared" si="89"/>
        <v>0</v>
      </c>
      <c r="H102" s="26">
        <f t="shared" si="89"/>
        <v>0</v>
      </c>
      <c r="I102" s="26">
        <f t="shared" si="89"/>
        <v>0</v>
      </c>
      <c r="J102" s="26">
        <f t="shared" si="89"/>
        <v>0</v>
      </c>
      <c r="K102" s="26">
        <f t="shared" si="89"/>
        <v>0</v>
      </c>
      <c r="L102" s="26">
        <f t="shared" si="89"/>
        <v>0</v>
      </c>
      <c r="M102" s="26">
        <f t="shared" si="89"/>
        <v>0</v>
      </c>
      <c r="N102" s="26">
        <f t="shared" si="89"/>
        <v>0</v>
      </c>
      <c r="O102" s="31"/>
      <c r="P102" s="26">
        <f t="shared" ref="P102" si="90">+P103+P104+P105</f>
        <v>0</v>
      </c>
      <c r="R102" s="13" t="s">
        <v>206</v>
      </c>
      <c r="S102" s="6" t="s">
        <v>207</v>
      </c>
      <c r="T102" s="26">
        <f t="shared" ref="T102:AE102" si="91">+T103+T104+T105</f>
        <v>0</v>
      </c>
      <c r="U102" s="26">
        <f t="shared" si="91"/>
        <v>0</v>
      </c>
      <c r="V102" s="26">
        <f t="shared" si="91"/>
        <v>0</v>
      </c>
      <c r="W102" s="26">
        <f t="shared" si="91"/>
        <v>0</v>
      </c>
      <c r="X102" s="26">
        <f t="shared" si="91"/>
        <v>0</v>
      </c>
      <c r="Y102" s="26">
        <f t="shared" si="91"/>
        <v>0</v>
      </c>
      <c r="Z102" s="26">
        <f t="shared" si="91"/>
        <v>0</v>
      </c>
      <c r="AA102" s="26">
        <f t="shared" ref="AA102:AD102" si="92">+AA103+AA104+AA105</f>
        <v>0</v>
      </c>
      <c r="AB102" s="26">
        <f t="shared" si="92"/>
        <v>0</v>
      </c>
      <c r="AC102" s="26">
        <f t="shared" si="92"/>
        <v>0</v>
      </c>
      <c r="AD102" s="26">
        <f t="shared" si="92"/>
        <v>0</v>
      </c>
      <c r="AE102" s="26">
        <f t="shared" si="91"/>
        <v>0</v>
      </c>
    </row>
    <row r="103" spans="1:31" x14ac:dyDescent="0.2">
      <c r="A103" s="13" t="s">
        <v>208</v>
      </c>
      <c r="B103" s="6" t="s">
        <v>209</v>
      </c>
      <c r="C103" s="26">
        <f t="shared" si="66"/>
        <v>0</v>
      </c>
      <c r="D103" s="32">
        <f>'[3]2013'!C102</f>
        <v>0</v>
      </c>
      <c r="E103" s="32">
        <v>0</v>
      </c>
      <c r="F103" s="27"/>
      <c r="G103" s="27"/>
      <c r="H103" s="27"/>
      <c r="I103" s="27"/>
      <c r="J103" s="27"/>
      <c r="K103" s="32">
        <f>'[3]2013'!F102</f>
        <v>0</v>
      </c>
      <c r="L103" s="32">
        <f>'[3]2013'!G102</f>
        <v>0</v>
      </c>
      <c r="M103" s="32">
        <f>'[3]2013'!H102</f>
        <v>0</v>
      </c>
      <c r="N103" s="32">
        <f>'[3]2013'!I102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6"/>
        <v>0</v>
      </c>
      <c r="D104" s="32">
        <f>'[3]2013'!C103</f>
        <v>0</v>
      </c>
      <c r="E104" s="32">
        <v>0</v>
      </c>
      <c r="F104" s="27"/>
      <c r="G104" s="27"/>
      <c r="H104" s="27"/>
      <c r="I104" s="27"/>
      <c r="J104" s="27"/>
      <c r="K104" s="32">
        <f>'[3]2013'!F103</f>
        <v>0</v>
      </c>
      <c r="L104" s="32">
        <f>'[3]2013'!G103</f>
        <v>0</v>
      </c>
      <c r="M104" s="32">
        <f>'[3]2013'!H103</f>
        <v>0</v>
      </c>
      <c r="N104" s="32">
        <f>'[3]2013'!I103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6"/>
        <v>0</v>
      </c>
      <c r="D105" s="32">
        <f>'[3]2013'!C104</f>
        <v>0</v>
      </c>
      <c r="E105" s="32">
        <v>0</v>
      </c>
      <c r="F105" s="27"/>
      <c r="G105" s="27"/>
      <c r="H105" s="27"/>
      <c r="I105" s="27"/>
      <c r="J105" s="27"/>
      <c r="K105" s="32">
        <f>'[3]2013'!F104</f>
        <v>0</v>
      </c>
      <c r="L105" s="32">
        <f>'[3]2013'!G104</f>
        <v>0</v>
      </c>
      <c r="M105" s="32">
        <f>'[3]2013'!H104</f>
        <v>0</v>
      </c>
      <c r="N105" s="32">
        <f>'[3]2013'!I104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3">+D107+D108</f>
        <v>0</v>
      </c>
      <c r="E106" s="26">
        <f t="shared" si="93"/>
        <v>0</v>
      </c>
      <c r="F106" s="26">
        <f t="shared" si="93"/>
        <v>0</v>
      </c>
      <c r="G106" s="26">
        <f t="shared" si="93"/>
        <v>0</v>
      </c>
      <c r="H106" s="26">
        <f t="shared" si="93"/>
        <v>0</v>
      </c>
      <c r="I106" s="26">
        <f t="shared" si="93"/>
        <v>0</v>
      </c>
      <c r="J106" s="26">
        <f t="shared" si="93"/>
        <v>0</v>
      </c>
      <c r="K106" s="26">
        <f t="shared" si="93"/>
        <v>0</v>
      </c>
      <c r="L106" s="26">
        <f t="shared" si="93"/>
        <v>0</v>
      </c>
      <c r="M106" s="26">
        <f t="shared" si="93"/>
        <v>0</v>
      </c>
      <c r="N106" s="26">
        <f t="shared" si="93"/>
        <v>0</v>
      </c>
      <c r="O106" s="31"/>
      <c r="P106" s="26">
        <f t="shared" ref="P106" si="94">+P107+P108</f>
        <v>0</v>
      </c>
      <c r="R106" s="13" t="s">
        <v>214</v>
      </c>
      <c r="S106" s="6" t="s">
        <v>215</v>
      </c>
      <c r="T106" s="26">
        <f t="shared" ref="T106:AE106" si="95">+T107+T108</f>
        <v>0</v>
      </c>
      <c r="U106" s="26">
        <f t="shared" si="95"/>
        <v>0</v>
      </c>
      <c r="V106" s="26">
        <f t="shared" si="95"/>
        <v>0</v>
      </c>
      <c r="W106" s="26">
        <f t="shared" si="95"/>
        <v>0</v>
      </c>
      <c r="X106" s="26">
        <f t="shared" si="95"/>
        <v>0</v>
      </c>
      <c r="Y106" s="26">
        <f t="shared" si="95"/>
        <v>0</v>
      </c>
      <c r="Z106" s="26">
        <f t="shared" si="95"/>
        <v>0</v>
      </c>
      <c r="AA106" s="26">
        <f t="shared" ref="AA106:AD106" si="96">+AA107+AA108</f>
        <v>0</v>
      </c>
      <c r="AB106" s="26">
        <f t="shared" si="96"/>
        <v>0</v>
      </c>
      <c r="AC106" s="26">
        <f t="shared" si="96"/>
        <v>0</v>
      </c>
      <c r="AD106" s="26">
        <f t="shared" si="96"/>
        <v>0</v>
      </c>
      <c r="AE106" s="26">
        <f t="shared" si="95"/>
        <v>0</v>
      </c>
    </row>
    <row r="107" spans="1:31" x14ac:dyDescent="0.2">
      <c r="A107" s="13" t="s">
        <v>216</v>
      </c>
      <c r="B107" s="6" t="s">
        <v>217</v>
      </c>
      <c r="C107" s="26">
        <f t="shared" si="66"/>
        <v>0</v>
      </c>
      <c r="D107" s="32">
        <f>'[3]2013'!C106</f>
        <v>0</v>
      </c>
      <c r="E107" s="32">
        <v>0</v>
      </c>
      <c r="F107" s="27"/>
      <c r="G107" s="27"/>
      <c r="H107" s="27"/>
      <c r="I107" s="27"/>
      <c r="J107" s="27"/>
      <c r="K107" s="32">
        <f>'[3]2013'!F106</f>
        <v>0</v>
      </c>
      <c r="L107" s="32">
        <f>'[3]2013'!G106</f>
        <v>0</v>
      </c>
      <c r="M107" s="32">
        <f>'[3]2013'!H106</f>
        <v>0</v>
      </c>
      <c r="N107" s="32">
        <f>'[3]2013'!I106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6"/>
        <v>0</v>
      </c>
      <c r="D108" s="32">
        <f>'[3]2013'!C107</f>
        <v>0</v>
      </c>
      <c r="E108" s="32">
        <v>0</v>
      </c>
      <c r="F108" s="27"/>
      <c r="G108" s="27"/>
      <c r="H108" s="27"/>
      <c r="I108" s="27"/>
      <c r="J108" s="27"/>
      <c r="K108" s="32">
        <f>'[3]2013'!F107</f>
        <v>0</v>
      </c>
      <c r="L108" s="32">
        <f>'[3]2013'!G107</f>
        <v>0</v>
      </c>
      <c r="M108" s="32">
        <f>'[3]2013'!H107</f>
        <v>0</v>
      </c>
      <c r="N108" s="32">
        <f>'[3]2013'!I107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6"/>
        <v>0</v>
      </c>
      <c r="D109" s="32">
        <f>'[3]2013'!C108</f>
        <v>0</v>
      </c>
      <c r="E109" s="32">
        <v>0</v>
      </c>
      <c r="F109" s="27"/>
      <c r="G109" s="27"/>
      <c r="H109" s="27"/>
      <c r="I109" s="27"/>
      <c r="J109" s="27"/>
      <c r="K109" s="32">
        <f>'[3]2013'!F108</f>
        <v>0</v>
      </c>
      <c r="L109" s="32">
        <f>'[3]2013'!G108</f>
        <v>0</v>
      </c>
      <c r="M109" s="32">
        <f>'[3]2013'!H108</f>
        <v>0</v>
      </c>
      <c r="N109" s="32">
        <f>'[3]2013'!I108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2596.6330550000002</v>
      </c>
      <c r="D112" s="26">
        <f>+D113+D114</f>
        <v>2596.6330550000002</v>
      </c>
      <c r="E112" s="26">
        <f t="shared" ref="E112:N112" si="97">+E113+E114</f>
        <v>0</v>
      </c>
      <c r="F112" s="26">
        <f t="shared" si="97"/>
        <v>0.12055939999999998</v>
      </c>
      <c r="G112" s="26">
        <f t="shared" si="97"/>
        <v>7.014774E-2</v>
      </c>
      <c r="H112" s="26">
        <f t="shared" si="97"/>
        <v>0</v>
      </c>
      <c r="I112" s="26">
        <f t="shared" si="97"/>
        <v>0</v>
      </c>
      <c r="J112" s="26">
        <f t="shared" si="97"/>
        <v>0</v>
      </c>
      <c r="K112" s="26">
        <f t="shared" si="97"/>
        <v>3.6708649818302708</v>
      </c>
      <c r="L112" s="26">
        <f t="shared" si="97"/>
        <v>34.454954656425897</v>
      </c>
      <c r="M112" s="26">
        <f t="shared" si="97"/>
        <v>1.3683459927321084</v>
      </c>
      <c r="N112" s="26">
        <f t="shared" si="97"/>
        <v>31.32</v>
      </c>
      <c r="O112" s="31"/>
      <c r="P112" s="26">
        <f>+P113+P114</f>
        <v>2620.5510665199999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8">+D113+E113</f>
        <v>1374.53459</v>
      </c>
      <c r="D113" s="32">
        <f>'[3]2013'!C115</f>
        <v>1374.53459</v>
      </c>
      <c r="E113" s="32">
        <v>0</v>
      </c>
      <c r="F113" s="32">
        <f>'[3]2013'!D115</f>
        <v>9.61213E-3</v>
      </c>
      <c r="G113" s="32">
        <f>'[3]2013'!E115</f>
        <v>3.844852E-2</v>
      </c>
      <c r="H113" s="27"/>
      <c r="I113" s="27"/>
      <c r="J113" s="27"/>
      <c r="K113" s="32">
        <f>'[3]2013'!F115</f>
        <v>0.87086498183027106</v>
      </c>
      <c r="L113" s="32">
        <f>'[3]2013'!G115</f>
        <v>4.4849546564258969</v>
      </c>
      <c r="M113" s="32">
        <f>'[3]2013'!H115</f>
        <v>0.34834599273210842</v>
      </c>
      <c r="N113" s="32">
        <f>'[3]2013'!I115</f>
        <v>6.11</v>
      </c>
      <c r="O113" s="31"/>
      <c r="P113" s="26">
        <f>+C113+F113*PCG!$C$4+G113*PCG!$C$5+H113+I113+J113</f>
        <v>1386.2325522099998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8"/>
        <v>1222.098465</v>
      </c>
      <c r="D114" s="32">
        <f>'[3]2013'!C116</f>
        <v>1222.098465</v>
      </c>
      <c r="E114" s="32">
        <v>0</v>
      </c>
      <c r="F114" s="32">
        <f>'[3]2013'!D116</f>
        <v>0.11094726999999999</v>
      </c>
      <c r="G114" s="32">
        <f>'[3]2013'!E116</f>
        <v>3.169922E-2</v>
      </c>
      <c r="H114" s="27"/>
      <c r="I114" s="27"/>
      <c r="J114" s="27"/>
      <c r="K114" s="32">
        <f>'[3]2013'!F116</f>
        <v>2.8</v>
      </c>
      <c r="L114" s="32">
        <f>'[3]2013'!G116</f>
        <v>29.97</v>
      </c>
      <c r="M114" s="32">
        <f>'[3]2013'!H116</f>
        <v>1.02</v>
      </c>
      <c r="N114" s="32">
        <f>'[3]2013'!I116</f>
        <v>25.21</v>
      </c>
      <c r="O114" s="31"/>
      <c r="P114" s="26">
        <f>+C114+F114*PCG!$C$4+G114*PCG!$C$5+H114+I114+J114</f>
        <v>1234.31851431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8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8"/>
        <v>35893.225886</v>
      </c>
      <c r="D116" s="32">
        <f>'[3]2013'!C119</f>
        <v>35893.225886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35893.225886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9">+D127+E127</f>
        <v>77018.348398117203</v>
      </c>
      <c r="D127" s="26">
        <f>+D128+D134+D138</f>
        <v>77018.348398117203</v>
      </c>
      <c r="E127" s="26">
        <f t="shared" ref="E127:N127" si="100">+E128+E134+E138</f>
        <v>0</v>
      </c>
      <c r="F127" s="26">
        <f t="shared" si="100"/>
        <v>77.235878967379406</v>
      </c>
      <c r="G127" s="26">
        <f t="shared" si="100"/>
        <v>3.5047204759842332</v>
      </c>
      <c r="H127" s="26">
        <f t="shared" si="100"/>
        <v>0</v>
      </c>
      <c r="I127" s="26">
        <f t="shared" si="100"/>
        <v>0</v>
      </c>
      <c r="J127" s="26">
        <f t="shared" si="100"/>
        <v>0</v>
      </c>
      <c r="K127" s="26">
        <f t="shared" si="100"/>
        <v>253.94763838057318</v>
      </c>
      <c r="L127" s="26">
        <f t="shared" si="100"/>
        <v>786.37774072816603</v>
      </c>
      <c r="M127" s="26">
        <f t="shared" si="100"/>
        <v>254.94575048485288</v>
      </c>
      <c r="N127" s="26">
        <f t="shared" si="100"/>
        <v>358.71</v>
      </c>
      <c r="O127" s="31"/>
      <c r="P127" s="26">
        <f t="shared" ref="P127" si="101">+P128+P134+P138</f>
        <v>79993.652074145008</v>
      </c>
      <c r="R127" s="9" t="s">
        <v>22</v>
      </c>
      <c r="S127" s="10" t="s">
        <v>23</v>
      </c>
      <c r="T127" s="26">
        <f t="shared" ref="T127:AE127" si="102">+T128+T134+T138</f>
        <v>0</v>
      </c>
      <c r="U127" s="26">
        <f t="shared" si="102"/>
        <v>0</v>
      </c>
      <c r="V127" s="26">
        <f t="shared" si="102"/>
        <v>0</v>
      </c>
      <c r="W127" s="26">
        <f t="shared" si="102"/>
        <v>0</v>
      </c>
      <c r="X127" s="26">
        <f t="shared" si="102"/>
        <v>0</v>
      </c>
      <c r="Y127" s="26">
        <f t="shared" si="102"/>
        <v>0</v>
      </c>
      <c r="Z127" s="26">
        <f t="shared" si="102"/>
        <v>0</v>
      </c>
      <c r="AA127" s="26">
        <f t="shared" ref="AA127:AD127" si="103">+AA128+AA134+AA138</f>
        <v>0</v>
      </c>
      <c r="AB127" s="26">
        <f t="shared" si="103"/>
        <v>0</v>
      </c>
      <c r="AC127" s="26">
        <f t="shared" si="103"/>
        <v>0</v>
      </c>
      <c r="AD127" s="26">
        <f t="shared" si="103"/>
        <v>0</v>
      </c>
      <c r="AE127" s="26">
        <f t="shared" si="102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77016.838223999992</v>
      </c>
      <c r="D128" s="26">
        <f>+D129+D130+D131+D132+D133</f>
        <v>77016.838223999992</v>
      </c>
      <c r="E128" s="26">
        <f t="shared" ref="E128:N128" si="104">+E129+E130+E131+E132+E133</f>
        <v>0</v>
      </c>
      <c r="F128" s="26">
        <f t="shared" si="104"/>
        <v>34.738094466857078</v>
      </c>
      <c r="G128" s="26">
        <f t="shared" si="104"/>
        <v>3.5047204759842332</v>
      </c>
      <c r="H128" s="26">
        <f t="shared" si="104"/>
        <v>0</v>
      </c>
      <c r="I128" s="26">
        <f t="shared" si="104"/>
        <v>0</v>
      </c>
      <c r="J128" s="26">
        <f t="shared" si="104"/>
        <v>0</v>
      </c>
      <c r="K128" s="26">
        <f t="shared" si="104"/>
        <v>251.96763838057319</v>
      </c>
      <c r="L128" s="26">
        <f t="shared" si="104"/>
        <v>772.11774072816604</v>
      </c>
      <c r="M128" s="26">
        <f t="shared" si="104"/>
        <v>248.88575048485288</v>
      </c>
      <c r="N128" s="26">
        <f t="shared" si="104"/>
        <v>358.71</v>
      </c>
      <c r="O128" s="31"/>
      <c r="P128" s="26">
        <f t="shared" ref="P128" si="105">+P129+P130+P131+P132+P133</f>
        <v>78929.697287514733</v>
      </c>
      <c r="R128" s="11" t="s">
        <v>26</v>
      </c>
      <c r="S128" s="6" t="s">
        <v>27</v>
      </c>
      <c r="T128" s="26">
        <f t="shared" ref="T128:AE128" si="106">+T129+T130+T131+T132+T133</f>
        <v>0</v>
      </c>
      <c r="U128" s="26">
        <f t="shared" si="106"/>
        <v>0</v>
      </c>
      <c r="V128" s="26">
        <f t="shared" si="106"/>
        <v>0</v>
      </c>
      <c r="W128" s="26">
        <f t="shared" si="106"/>
        <v>0</v>
      </c>
      <c r="X128" s="26">
        <f t="shared" si="106"/>
        <v>0</v>
      </c>
      <c r="Y128" s="26">
        <f t="shared" si="106"/>
        <v>0</v>
      </c>
      <c r="Z128" s="26">
        <f t="shared" si="106"/>
        <v>0</v>
      </c>
      <c r="AA128" s="26">
        <f t="shared" ref="AA128:AD128" si="107">+AA129+AA130+AA131+AA132+AA133</f>
        <v>0</v>
      </c>
      <c r="AB128" s="26">
        <f t="shared" si="107"/>
        <v>0</v>
      </c>
      <c r="AC128" s="26">
        <f t="shared" si="107"/>
        <v>0</v>
      </c>
      <c r="AD128" s="26">
        <f t="shared" si="107"/>
        <v>0</v>
      </c>
      <c r="AE128" s="26">
        <f t="shared" si="106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8">+D129+E129</f>
        <v>32924.326123999999</v>
      </c>
      <c r="D129" s="39">
        <f>+D7</f>
        <v>32924.326123999999</v>
      </c>
      <c r="E129" s="39">
        <f t="shared" ref="E129:G129" si="109">+E7</f>
        <v>0</v>
      </c>
      <c r="F129" s="39">
        <f t="shared" si="109"/>
        <v>1.1151388599999998</v>
      </c>
      <c r="G129" s="39">
        <f t="shared" si="109"/>
        <v>0.48617011500000007</v>
      </c>
      <c r="H129" s="27"/>
      <c r="I129" s="27"/>
      <c r="J129" s="27"/>
      <c r="K129" s="39">
        <f t="shared" ref="K129:N129" si="110">+K7</f>
        <v>89.02</v>
      </c>
      <c r="L129" s="39">
        <f t="shared" si="110"/>
        <v>43.56</v>
      </c>
      <c r="M129" s="39">
        <f t="shared" si="110"/>
        <v>0.76999999999999991</v>
      </c>
      <c r="N129" s="39">
        <f t="shared" si="110"/>
        <v>122.91</v>
      </c>
      <c r="O129" s="31"/>
      <c r="P129" s="26">
        <f>+C129+F129*PCG!$C$4+G129*PCG!$C$5+H129+I129+J129</f>
        <v>33097.083289770002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8"/>
        <v>14076.269806</v>
      </c>
      <c r="D130" s="39">
        <f>+D16</f>
        <v>14076.269806</v>
      </c>
      <c r="E130" s="39">
        <f t="shared" ref="E130:G130" si="111">+E16</f>
        <v>0</v>
      </c>
      <c r="F130" s="39">
        <f t="shared" si="111"/>
        <v>7.4864791000000004</v>
      </c>
      <c r="G130" s="39">
        <f t="shared" si="111"/>
        <v>1.0255937230000001</v>
      </c>
      <c r="H130" s="27"/>
      <c r="I130" s="27"/>
      <c r="J130" s="27"/>
      <c r="K130" s="39">
        <f t="shared" ref="K130:N130" si="112">+K16</f>
        <v>87.84</v>
      </c>
      <c r="L130" s="39">
        <f t="shared" si="112"/>
        <v>154.84</v>
      </c>
      <c r="M130" s="39">
        <f t="shared" si="112"/>
        <v>73.98</v>
      </c>
      <c r="N130" s="39">
        <f t="shared" si="112"/>
        <v>96.199999999999989</v>
      </c>
      <c r="O130" s="31"/>
      <c r="P130" s="26">
        <f>+C130+F130*PCG!$C$4+G130*PCG!$C$5+H130+I130+J130</f>
        <v>14569.058712954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8"/>
        <v>24234.573508243058</v>
      </c>
      <c r="D131" s="39">
        <f>+D30</f>
        <v>24234.573508243058</v>
      </c>
      <c r="E131" s="39">
        <f t="shared" ref="E131:G131" si="113">+E30</f>
        <v>0</v>
      </c>
      <c r="F131" s="39">
        <f t="shared" si="113"/>
        <v>4.834453237142843</v>
      </c>
      <c r="G131" s="39">
        <f t="shared" si="113"/>
        <v>1.6943696118013785</v>
      </c>
      <c r="H131" s="27"/>
      <c r="I131" s="27"/>
      <c r="J131" s="27"/>
      <c r="K131" s="39">
        <f t="shared" ref="K131:N131" si="114">+K30</f>
        <v>60.747638380573179</v>
      </c>
      <c r="L131" s="39">
        <f t="shared" si="114"/>
        <v>292.82774072816602</v>
      </c>
      <c r="M131" s="39">
        <f t="shared" si="114"/>
        <v>132.09575048485289</v>
      </c>
      <c r="N131" s="39">
        <f t="shared" si="114"/>
        <v>110.27000000000001</v>
      </c>
      <c r="O131" s="31"/>
      <c r="P131" s="26">
        <f>+C131+F131*PCG!$C$4+G131*PCG!$C$5+H131+I131+J131</f>
        <v>24860.35698348844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8"/>
        <v>5781.6687857569359</v>
      </c>
      <c r="D132" s="39">
        <f>+D52</f>
        <v>5781.6687857569359</v>
      </c>
      <c r="E132" s="39">
        <f t="shared" ref="E132:G132" si="115">+E52</f>
        <v>0</v>
      </c>
      <c r="F132" s="39">
        <f t="shared" si="115"/>
        <v>21.302023269714237</v>
      </c>
      <c r="G132" s="39">
        <f t="shared" si="115"/>
        <v>0.29858702618285432</v>
      </c>
      <c r="H132" s="27"/>
      <c r="I132" s="27"/>
      <c r="J132" s="27"/>
      <c r="K132" s="39">
        <f t="shared" ref="K132:N132" si="116">+K52</f>
        <v>14.360000000000001</v>
      </c>
      <c r="L132" s="39">
        <f t="shared" si="116"/>
        <v>280.89</v>
      </c>
      <c r="M132" s="39">
        <f t="shared" si="116"/>
        <v>42.04</v>
      </c>
      <c r="N132" s="39">
        <f t="shared" si="116"/>
        <v>29.33</v>
      </c>
      <c r="O132" s="31"/>
      <c r="P132" s="26">
        <f>+C132+F132*PCG!$C$4+G132*PCG!$C$5+H132+I132+J132</f>
        <v>6403.1983013022818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8"/>
        <v>0</v>
      </c>
      <c r="D133" s="39">
        <f>+D59</f>
        <v>0</v>
      </c>
      <c r="E133" s="39">
        <f t="shared" ref="E133:G133" si="117">+E59</f>
        <v>0</v>
      </c>
      <c r="F133" s="39">
        <f t="shared" si="117"/>
        <v>0</v>
      </c>
      <c r="G133" s="39">
        <f t="shared" si="117"/>
        <v>0</v>
      </c>
      <c r="H133" s="27"/>
      <c r="I133" s="27"/>
      <c r="J133" s="27"/>
      <c r="K133" s="39">
        <f t="shared" ref="K133:N133" si="118">+K59</f>
        <v>0</v>
      </c>
      <c r="L133" s="39">
        <f t="shared" si="118"/>
        <v>0</v>
      </c>
      <c r="M133" s="39">
        <f t="shared" si="118"/>
        <v>0</v>
      </c>
      <c r="N133" s="39">
        <f t="shared" si="118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1.5101741172105552</v>
      </c>
      <c r="D134" s="26">
        <f>+D135+D136+D137</f>
        <v>1.5101741172105552</v>
      </c>
      <c r="E134" s="26">
        <f t="shared" ref="E134:N134" si="119">+E135+E136+E137</f>
        <v>0</v>
      </c>
      <c r="F134" s="26">
        <f t="shared" si="119"/>
        <v>42.497784500522329</v>
      </c>
      <c r="G134" s="26">
        <f t="shared" si="119"/>
        <v>0</v>
      </c>
      <c r="H134" s="26">
        <f t="shared" si="119"/>
        <v>0</v>
      </c>
      <c r="I134" s="26">
        <f t="shared" si="119"/>
        <v>0</v>
      </c>
      <c r="J134" s="26">
        <f t="shared" si="119"/>
        <v>0</v>
      </c>
      <c r="K134" s="26">
        <f t="shared" si="119"/>
        <v>1.98</v>
      </c>
      <c r="L134" s="26">
        <f t="shared" si="119"/>
        <v>14.26</v>
      </c>
      <c r="M134" s="26">
        <f t="shared" si="119"/>
        <v>6.0600000000000005</v>
      </c>
      <c r="N134" s="26">
        <f t="shared" si="119"/>
        <v>0</v>
      </c>
      <c r="O134" s="31"/>
      <c r="P134" s="26">
        <f t="shared" ref="P134" si="120">+P135+P136+P137</f>
        <v>1063.9547866302687</v>
      </c>
      <c r="R134" s="13" t="s">
        <v>145</v>
      </c>
      <c r="S134" s="6" t="s">
        <v>146</v>
      </c>
      <c r="T134" s="26">
        <f t="shared" ref="T134:AE134" si="121">+T135+T136+T137</f>
        <v>0</v>
      </c>
      <c r="U134" s="26">
        <f t="shared" si="121"/>
        <v>0</v>
      </c>
      <c r="V134" s="26">
        <f t="shared" si="121"/>
        <v>0</v>
      </c>
      <c r="W134" s="26">
        <f t="shared" si="121"/>
        <v>0</v>
      </c>
      <c r="X134" s="26">
        <f t="shared" si="121"/>
        <v>0</v>
      </c>
      <c r="Y134" s="26">
        <f t="shared" si="121"/>
        <v>0</v>
      </c>
      <c r="Z134" s="26">
        <f t="shared" si="121"/>
        <v>0</v>
      </c>
      <c r="AA134" s="26">
        <f t="shared" ref="AA134:AD134" si="122">+AA135+AA136+AA137</f>
        <v>0</v>
      </c>
      <c r="AB134" s="26">
        <f t="shared" si="122"/>
        <v>0</v>
      </c>
      <c r="AC134" s="26">
        <f t="shared" si="122"/>
        <v>0</v>
      </c>
      <c r="AD134" s="26">
        <f t="shared" si="122"/>
        <v>0</v>
      </c>
      <c r="AE134" s="26">
        <f t="shared" si="121"/>
        <v>0</v>
      </c>
    </row>
    <row r="135" spans="1:31" x14ac:dyDescent="0.2">
      <c r="A135" s="13" t="s">
        <v>147</v>
      </c>
      <c r="B135" s="6" t="s">
        <v>148</v>
      </c>
      <c r="C135" s="26">
        <f t="shared" si="108"/>
        <v>0</v>
      </c>
      <c r="D135" s="39">
        <f>+D67</f>
        <v>0</v>
      </c>
      <c r="E135" s="39">
        <f t="shared" ref="E135:G135" si="123">+E67</f>
        <v>0</v>
      </c>
      <c r="F135" s="39">
        <f t="shared" si="123"/>
        <v>4.384471156</v>
      </c>
      <c r="G135" s="39">
        <f t="shared" si="123"/>
        <v>0</v>
      </c>
      <c r="H135" s="27"/>
      <c r="I135" s="27"/>
      <c r="J135" s="27"/>
      <c r="K135" s="39">
        <f t="shared" ref="K135:N135" si="124">+K67</f>
        <v>0</v>
      </c>
      <c r="L135" s="39">
        <f t="shared" si="124"/>
        <v>0</v>
      </c>
      <c r="M135" s="39">
        <f t="shared" si="124"/>
        <v>1.34</v>
      </c>
      <c r="N135" s="39">
        <f t="shared" si="124"/>
        <v>0</v>
      </c>
      <c r="O135" s="31"/>
      <c r="P135" s="26">
        <f>+C135+F135*PCG!$C$4+G135*PCG!$C$5+H135+I135+J135</f>
        <v>109.6117789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8"/>
        <v>1.5101741172105552</v>
      </c>
      <c r="D136" s="39">
        <f>+D79</f>
        <v>1.5101741172105552</v>
      </c>
      <c r="E136" s="39">
        <f t="shared" ref="E136:G136" si="125">+E79</f>
        <v>0</v>
      </c>
      <c r="F136" s="39">
        <f t="shared" si="125"/>
        <v>38.113313344522325</v>
      </c>
      <c r="G136" s="39">
        <f t="shared" si="125"/>
        <v>0</v>
      </c>
      <c r="H136" s="27"/>
      <c r="I136" s="27"/>
      <c r="J136" s="27"/>
      <c r="K136" s="39">
        <f t="shared" ref="K136:N136" si="126">+K79</f>
        <v>1.98</v>
      </c>
      <c r="L136" s="39">
        <f t="shared" si="126"/>
        <v>14.26</v>
      </c>
      <c r="M136" s="39">
        <f t="shared" si="126"/>
        <v>4.7200000000000006</v>
      </c>
      <c r="N136" s="39">
        <f t="shared" si="126"/>
        <v>0</v>
      </c>
      <c r="O136" s="31"/>
      <c r="P136" s="26">
        <f>+C136+F136*PCG!$C$4+G136*PCG!$C$5+H136+I136+J136</f>
        <v>954.34300773026871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8"/>
        <v>0</v>
      </c>
      <c r="D137" s="39">
        <f>+D100</f>
        <v>0</v>
      </c>
      <c r="E137" s="39">
        <f t="shared" ref="E137:G137" si="127">+E100</f>
        <v>0</v>
      </c>
      <c r="F137" s="39">
        <f t="shared" si="127"/>
        <v>0</v>
      </c>
      <c r="G137" s="39">
        <f t="shared" si="127"/>
        <v>0</v>
      </c>
      <c r="H137" s="27"/>
      <c r="I137" s="27"/>
      <c r="J137" s="27"/>
      <c r="K137" s="39">
        <f t="shared" ref="K137:N137" si="128">+K100</f>
        <v>0</v>
      </c>
      <c r="L137" s="39">
        <f t="shared" si="128"/>
        <v>0</v>
      </c>
      <c r="M137" s="39">
        <f t="shared" si="128"/>
        <v>0</v>
      </c>
      <c r="N137" s="39">
        <f t="shared" si="128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8"/>
        <v>0</v>
      </c>
      <c r="D138" s="26">
        <f>+D139+D140+D141</f>
        <v>0</v>
      </c>
      <c r="E138" s="26">
        <f>+E139+E140+E141</f>
        <v>0</v>
      </c>
      <c r="F138" s="26">
        <f t="shared" ref="F138:N138" si="129">+F139+F140+F141</f>
        <v>0</v>
      </c>
      <c r="G138" s="26">
        <f t="shared" si="129"/>
        <v>0</v>
      </c>
      <c r="H138" s="26">
        <f t="shared" si="129"/>
        <v>0</v>
      </c>
      <c r="I138" s="26">
        <f t="shared" si="129"/>
        <v>0</v>
      </c>
      <c r="J138" s="26">
        <f t="shared" si="129"/>
        <v>0</v>
      </c>
      <c r="K138" s="26">
        <f t="shared" si="129"/>
        <v>0</v>
      </c>
      <c r="L138" s="26">
        <f t="shared" si="129"/>
        <v>0</v>
      </c>
      <c r="M138" s="26">
        <f t="shared" si="129"/>
        <v>0</v>
      </c>
      <c r="N138" s="26">
        <f t="shared" si="129"/>
        <v>0</v>
      </c>
      <c r="O138" s="31"/>
      <c r="P138" s="26">
        <f t="shared" ref="P138" si="130">+P139+P140+P141</f>
        <v>0</v>
      </c>
      <c r="R138" s="13" t="s">
        <v>204</v>
      </c>
      <c r="S138" s="6" t="s">
        <v>205</v>
      </c>
      <c r="T138" s="26">
        <f t="shared" ref="T138:AE138" si="131">+T139+T140+T141</f>
        <v>0</v>
      </c>
      <c r="U138" s="26">
        <f t="shared" si="131"/>
        <v>0</v>
      </c>
      <c r="V138" s="26">
        <f t="shared" si="131"/>
        <v>0</v>
      </c>
      <c r="W138" s="26">
        <f t="shared" si="131"/>
        <v>0</v>
      </c>
      <c r="X138" s="26">
        <f t="shared" si="131"/>
        <v>0</v>
      </c>
      <c r="Y138" s="26">
        <f t="shared" si="131"/>
        <v>0</v>
      </c>
      <c r="Z138" s="26">
        <f t="shared" si="131"/>
        <v>0</v>
      </c>
      <c r="AA138" s="26">
        <f t="shared" ref="AA138:AD138" si="132">+AA139+AA140+AA141</f>
        <v>0</v>
      </c>
      <c r="AB138" s="26">
        <f t="shared" si="132"/>
        <v>0</v>
      </c>
      <c r="AC138" s="26">
        <f t="shared" si="132"/>
        <v>0</v>
      </c>
      <c r="AD138" s="26">
        <f t="shared" si="132"/>
        <v>0</v>
      </c>
      <c r="AE138" s="26">
        <f t="shared" si="131"/>
        <v>0</v>
      </c>
    </row>
    <row r="139" spans="1:31" x14ac:dyDescent="0.2">
      <c r="A139" s="13" t="s">
        <v>206</v>
      </c>
      <c r="B139" s="6" t="s">
        <v>207</v>
      </c>
      <c r="C139" s="26">
        <f t="shared" si="108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3">+K102</f>
        <v>0</v>
      </c>
      <c r="L139" s="39">
        <f t="shared" si="133"/>
        <v>0</v>
      </c>
      <c r="M139" s="39">
        <f t="shared" si="133"/>
        <v>0</v>
      </c>
      <c r="N139" s="39">
        <f t="shared" si="133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8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4">+K106</f>
        <v>0</v>
      </c>
      <c r="L140" s="39">
        <f t="shared" si="134"/>
        <v>0</v>
      </c>
      <c r="M140" s="39">
        <f t="shared" si="134"/>
        <v>0</v>
      </c>
      <c r="N140" s="39">
        <f t="shared" si="134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8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5">+K109</f>
        <v>0</v>
      </c>
      <c r="L141" s="39">
        <f t="shared" si="135"/>
        <v>0</v>
      </c>
      <c r="M141" s="39">
        <f t="shared" si="135"/>
        <v>0</v>
      </c>
      <c r="N141" s="39">
        <f t="shared" si="135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6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2596.6330550000002</v>
      </c>
      <c r="D144" s="26">
        <f>+D145+D146</f>
        <v>2596.6330550000002</v>
      </c>
      <c r="E144" s="26"/>
      <c r="F144" s="26">
        <f t="shared" ref="F144:N144" si="137">+F145+F146</f>
        <v>0.12055939999999998</v>
      </c>
      <c r="G144" s="26">
        <f t="shared" si="137"/>
        <v>7.014774E-2</v>
      </c>
      <c r="H144" s="26">
        <f t="shared" si="137"/>
        <v>0</v>
      </c>
      <c r="I144" s="26">
        <f t="shared" si="137"/>
        <v>0</v>
      </c>
      <c r="J144" s="26">
        <f t="shared" si="137"/>
        <v>0</v>
      </c>
      <c r="K144" s="26">
        <f t="shared" si="137"/>
        <v>3.6708649818302708</v>
      </c>
      <c r="L144" s="26">
        <f t="shared" si="137"/>
        <v>34.454954656425897</v>
      </c>
      <c r="M144" s="26">
        <f t="shared" si="137"/>
        <v>1.3683459927321084</v>
      </c>
      <c r="N144" s="26">
        <f t="shared" si="137"/>
        <v>31.32</v>
      </c>
      <c r="O144" s="31"/>
      <c r="P144" s="26">
        <f t="shared" ref="P144" si="138">+P145+P146</f>
        <v>2620.5510665199999</v>
      </c>
      <c r="R144" s="13" t="s">
        <v>223</v>
      </c>
      <c r="S144" s="6" t="s">
        <v>224</v>
      </c>
      <c r="T144" s="26">
        <f t="shared" ref="T144:AE144" si="139">+T145+T146</f>
        <v>0</v>
      </c>
      <c r="U144" s="26">
        <f t="shared" si="139"/>
        <v>0</v>
      </c>
      <c r="V144" s="26">
        <f t="shared" si="139"/>
        <v>0</v>
      </c>
      <c r="W144" s="26">
        <f t="shared" si="139"/>
        <v>0</v>
      </c>
      <c r="X144" s="26">
        <f t="shared" si="139"/>
        <v>0</v>
      </c>
      <c r="Y144" s="26">
        <f t="shared" si="139"/>
        <v>0</v>
      </c>
      <c r="Z144" s="26">
        <f t="shared" si="139"/>
        <v>0</v>
      </c>
      <c r="AA144" s="26">
        <f t="shared" ref="AA144:AD144" si="140">+AA145+AA146</f>
        <v>0</v>
      </c>
      <c r="AB144" s="26">
        <f t="shared" si="140"/>
        <v>0</v>
      </c>
      <c r="AC144" s="26">
        <f t="shared" si="140"/>
        <v>0</v>
      </c>
      <c r="AD144" s="26">
        <f t="shared" si="140"/>
        <v>0</v>
      </c>
      <c r="AE144" s="26">
        <f t="shared" si="139"/>
        <v>0</v>
      </c>
    </row>
    <row r="145" spans="1:31" x14ac:dyDescent="0.2">
      <c r="A145" s="13" t="s">
        <v>225</v>
      </c>
      <c r="B145" s="6" t="s">
        <v>226</v>
      </c>
      <c r="C145" s="26">
        <f t="shared" si="136"/>
        <v>1374.53459</v>
      </c>
      <c r="D145" s="39">
        <f>+D113</f>
        <v>1374.53459</v>
      </c>
      <c r="E145" s="39">
        <f t="shared" ref="E145:G145" si="141">+E113</f>
        <v>0</v>
      </c>
      <c r="F145" s="39">
        <f t="shared" si="141"/>
        <v>9.61213E-3</v>
      </c>
      <c r="G145" s="39">
        <f t="shared" si="141"/>
        <v>3.844852E-2</v>
      </c>
      <c r="H145" s="27"/>
      <c r="I145" s="27"/>
      <c r="J145" s="27"/>
      <c r="K145" s="39">
        <f t="shared" ref="K145:N145" si="142">+K113</f>
        <v>0.87086498183027106</v>
      </c>
      <c r="L145" s="39">
        <f t="shared" si="142"/>
        <v>4.4849546564258969</v>
      </c>
      <c r="M145" s="39">
        <f t="shared" si="142"/>
        <v>0.34834599273210842</v>
      </c>
      <c r="N145" s="39">
        <f t="shared" si="142"/>
        <v>6.11</v>
      </c>
      <c r="O145" s="31"/>
      <c r="P145" s="26">
        <f>+C145+F145*PCG!$C$4+G145*PCG!$C$5+H145+I145+J145</f>
        <v>1386.2325522099998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6"/>
        <v>1222.098465</v>
      </c>
      <c r="D146" s="39">
        <f t="shared" ref="D146:G147" si="143">+D114</f>
        <v>1222.098465</v>
      </c>
      <c r="E146" s="39">
        <f t="shared" si="143"/>
        <v>0</v>
      </c>
      <c r="F146" s="39">
        <f t="shared" si="143"/>
        <v>0.11094726999999999</v>
      </c>
      <c r="G146" s="39">
        <f t="shared" si="143"/>
        <v>3.169922E-2</v>
      </c>
      <c r="H146" s="27"/>
      <c r="I146" s="27"/>
      <c r="J146" s="27"/>
      <c r="K146" s="39">
        <f t="shared" ref="K146:N146" si="144">+K114</f>
        <v>2.8</v>
      </c>
      <c r="L146" s="39">
        <f t="shared" si="144"/>
        <v>29.97</v>
      </c>
      <c r="M146" s="39">
        <f t="shared" si="144"/>
        <v>1.02</v>
      </c>
      <c r="N146" s="39">
        <f t="shared" si="144"/>
        <v>25.21</v>
      </c>
      <c r="O146" s="31"/>
      <c r="P146" s="26">
        <f>+C146+F146*PCG!$C$4+G146*PCG!$C$5+H146+I146+J146</f>
        <v>1234.31851431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6"/>
        <v>0</v>
      </c>
      <c r="D147" s="26">
        <f t="shared" si="143"/>
        <v>0</v>
      </c>
      <c r="E147" s="26">
        <f t="shared" si="143"/>
        <v>0</v>
      </c>
      <c r="F147" s="26">
        <f t="shared" si="143"/>
        <v>0</v>
      </c>
      <c r="G147" s="26">
        <f t="shared" si="143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6"/>
        <v>35893.225886</v>
      </c>
      <c r="D148" s="26">
        <f>+D116</f>
        <v>35893.225886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35893.225886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5">+D159+E159</f>
        <v>77018.348398117203</v>
      </c>
      <c r="D159" s="26">
        <f>+D160+D161+D162</f>
        <v>77018.348398117203</v>
      </c>
      <c r="E159" s="26">
        <f t="shared" ref="E159:N159" si="146">+E160+E161+E162</f>
        <v>0</v>
      </c>
      <c r="F159" s="26">
        <f t="shared" si="146"/>
        <v>77.235878967379406</v>
      </c>
      <c r="G159" s="26">
        <f t="shared" si="146"/>
        <v>3.5047204759842332</v>
      </c>
      <c r="H159" s="26">
        <f t="shared" si="146"/>
        <v>0</v>
      </c>
      <c r="I159" s="26">
        <f t="shared" si="146"/>
        <v>0</v>
      </c>
      <c r="J159" s="26">
        <f t="shared" si="146"/>
        <v>0</v>
      </c>
      <c r="K159" s="26">
        <f t="shared" si="146"/>
        <v>253.94763838057318</v>
      </c>
      <c r="L159" s="26">
        <f t="shared" si="146"/>
        <v>786.37774072816603</v>
      </c>
      <c r="M159" s="26">
        <f t="shared" si="146"/>
        <v>254.94575048485288</v>
      </c>
      <c r="N159" s="26">
        <f t="shared" si="146"/>
        <v>358.71</v>
      </c>
      <c r="O159" s="31"/>
      <c r="P159" s="26">
        <f t="shared" ref="P159" si="147">+P160+P161+P162</f>
        <v>79993.652074144993</v>
      </c>
      <c r="R159" s="9" t="s">
        <v>22</v>
      </c>
      <c r="S159" s="10" t="s">
        <v>23</v>
      </c>
      <c r="T159" s="26">
        <f t="shared" ref="T159:AE159" si="148">+T160+T161+T162</f>
        <v>0</v>
      </c>
      <c r="U159" s="26">
        <f t="shared" si="148"/>
        <v>0</v>
      </c>
      <c r="V159" s="26">
        <f t="shared" si="148"/>
        <v>0</v>
      </c>
      <c r="W159" s="26">
        <f t="shared" si="148"/>
        <v>0</v>
      </c>
      <c r="X159" s="26">
        <f t="shared" si="148"/>
        <v>0</v>
      </c>
      <c r="Y159" s="26">
        <f t="shared" si="148"/>
        <v>0</v>
      </c>
      <c r="Z159" s="26">
        <f t="shared" si="148"/>
        <v>0</v>
      </c>
      <c r="AA159" s="26">
        <f t="shared" ref="AA159:AD159" si="149">+AA160+AA161+AA162</f>
        <v>0</v>
      </c>
      <c r="AB159" s="26">
        <f t="shared" si="149"/>
        <v>0</v>
      </c>
      <c r="AC159" s="26">
        <f t="shared" si="149"/>
        <v>0</v>
      </c>
      <c r="AD159" s="26">
        <f t="shared" si="149"/>
        <v>0</v>
      </c>
      <c r="AE159" s="26">
        <f t="shared" si="148"/>
        <v>0</v>
      </c>
    </row>
    <row r="160" spans="1:31" x14ac:dyDescent="0.2">
      <c r="A160" s="11" t="s">
        <v>26</v>
      </c>
      <c r="B160" s="6" t="s">
        <v>27</v>
      </c>
      <c r="C160" s="26">
        <f t="shared" si="145"/>
        <v>77016.838223999992</v>
      </c>
      <c r="D160" s="26">
        <f>+D6</f>
        <v>77016.838223999992</v>
      </c>
      <c r="E160" s="26">
        <f t="shared" ref="E160:G160" si="150">+E6</f>
        <v>0</v>
      </c>
      <c r="F160" s="26">
        <f t="shared" si="150"/>
        <v>34.738094466857078</v>
      </c>
      <c r="G160" s="26">
        <f t="shared" si="150"/>
        <v>3.5047204759842332</v>
      </c>
      <c r="H160" s="27"/>
      <c r="I160" s="27"/>
      <c r="J160" s="27"/>
      <c r="K160" s="26">
        <f t="shared" ref="K160:N160" si="151">+K6</f>
        <v>251.96763838057319</v>
      </c>
      <c r="L160" s="26">
        <f t="shared" si="151"/>
        <v>772.11774072816604</v>
      </c>
      <c r="M160" s="26">
        <f t="shared" si="151"/>
        <v>248.88575048485288</v>
      </c>
      <c r="N160" s="26">
        <f t="shared" si="151"/>
        <v>358.71</v>
      </c>
      <c r="O160" s="31"/>
      <c r="P160" s="26">
        <f>+C160+F160*PCG!$C$4+G160*PCG!$C$5+H160+I160+J160</f>
        <v>78929.697287514718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5"/>
        <v>1.5101741172105552</v>
      </c>
      <c r="D161" s="26">
        <f>+D66</f>
        <v>1.5101741172105552</v>
      </c>
      <c r="E161" s="26">
        <f t="shared" ref="E161:G161" si="152">+E66</f>
        <v>0</v>
      </c>
      <c r="F161" s="26">
        <f t="shared" si="152"/>
        <v>42.497784500522329</v>
      </c>
      <c r="G161" s="26">
        <f t="shared" si="152"/>
        <v>0</v>
      </c>
      <c r="H161" s="27"/>
      <c r="I161" s="27"/>
      <c r="J161" s="27"/>
      <c r="K161" s="26">
        <f t="shared" ref="K161:N161" si="153">+K66</f>
        <v>1.98</v>
      </c>
      <c r="L161" s="26">
        <f t="shared" si="153"/>
        <v>14.26</v>
      </c>
      <c r="M161" s="26">
        <f t="shared" si="153"/>
        <v>6.0600000000000005</v>
      </c>
      <c r="N161" s="26">
        <f t="shared" si="153"/>
        <v>0</v>
      </c>
      <c r="O161" s="31"/>
      <c r="P161" s="26">
        <f>+C161+F161*PCG!$C$4+G161*PCG!$C$5+H161+I161+J161</f>
        <v>1063.9547866302687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5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4">+K101</f>
        <v>0</v>
      </c>
      <c r="L162" s="26">
        <f t="shared" si="154"/>
        <v>0</v>
      </c>
      <c r="M162" s="26">
        <f t="shared" si="154"/>
        <v>0</v>
      </c>
      <c r="N162" s="26">
        <f t="shared" si="154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5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2596.6330550000002</v>
      </c>
      <c r="D165" s="26">
        <f>+D166+D167</f>
        <v>2596.6330550000002</v>
      </c>
      <c r="E165" s="26">
        <f t="shared" ref="E165:N165" si="156">+E166+E167</f>
        <v>0</v>
      </c>
      <c r="F165" s="26">
        <f t="shared" si="156"/>
        <v>0.12055939999999998</v>
      </c>
      <c r="G165" s="26">
        <f t="shared" si="156"/>
        <v>7.014774E-2</v>
      </c>
      <c r="H165" s="26">
        <f t="shared" si="156"/>
        <v>0</v>
      </c>
      <c r="I165" s="26">
        <f t="shared" si="156"/>
        <v>0</v>
      </c>
      <c r="J165" s="26">
        <f t="shared" si="156"/>
        <v>0</v>
      </c>
      <c r="K165" s="26">
        <f t="shared" si="156"/>
        <v>0</v>
      </c>
      <c r="L165" s="26">
        <f t="shared" si="156"/>
        <v>0</v>
      </c>
      <c r="M165" s="26">
        <f t="shared" si="156"/>
        <v>0</v>
      </c>
      <c r="N165" s="26">
        <f t="shared" si="156"/>
        <v>0</v>
      </c>
      <c r="O165" s="31"/>
      <c r="P165" s="26">
        <f t="shared" ref="P165" si="157">+P166+P167</f>
        <v>2620.5510665199999</v>
      </c>
      <c r="R165" s="13" t="s">
        <v>223</v>
      </c>
      <c r="S165" s="6" t="s">
        <v>224</v>
      </c>
      <c r="T165" s="26">
        <f t="shared" ref="T165:AE165" si="158">+T166+T167</f>
        <v>0</v>
      </c>
      <c r="U165" s="26">
        <f t="shared" si="158"/>
        <v>0</v>
      </c>
      <c r="V165" s="26">
        <f t="shared" si="158"/>
        <v>0</v>
      </c>
      <c r="W165" s="26">
        <f t="shared" si="158"/>
        <v>0</v>
      </c>
      <c r="X165" s="26">
        <f t="shared" si="158"/>
        <v>0</v>
      </c>
      <c r="Y165" s="26">
        <f t="shared" si="158"/>
        <v>0</v>
      </c>
      <c r="Z165" s="26">
        <f t="shared" si="158"/>
        <v>0</v>
      </c>
      <c r="AA165" s="26">
        <f t="shared" ref="AA165:AD165" si="159">+AA166+AA167</f>
        <v>0</v>
      </c>
      <c r="AB165" s="26">
        <f t="shared" si="159"/>
        <v>0</v>
      </c>
      <c r="AC165" s="26">
        <f t="shared" si="159"/>
        <v>0</v>
      </c>
      <c r="AD165" s="26">
        <f t="shared" si="159"/>
        <v>0</v>
      </c>
      <c r="AE165" s="26">
        <f t="shared" si="158"/>
        <v>0</v>
      </c>
    </row>
    <row r="166" spans="1:31" x14ac:dyDescent="0.2">
      <c r="A166" s="13" t="s">
        <v>225</v>
      </c>
      <c r="B166" s="6" t="s">
        <v>226</v>
      </c>
      <c r="C166" s="26">
        <f t="shared" si="155"/>
        <v>1374.53459</v>
      </c>
      <c r="D166" s="39">
        <f>+D113</f>
        <v>1374.53459</v>
      </c>
      <c r="E166" s="39">
        <f t="shared" ref="E166:G166" si="160">+E113</f>
        <v>0</v>
      </c>
      <c r="F166" s="39">
        <f t="shared" si="160"/>
        <v>9.61213E-3</v>
      </c>
      <c r="G166" s="39">
        <f t="shared" si="160"/>
        <v>3.844852E-2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1386.2325522099998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5"/>
        <v>1222.098465</v>
      </c>
      <c r="D167" s="39">
        <f t="shared" ref="D167:G168" si="161">+D114</f>
        <v>1222.098465</v>
      </c>
      <c r="E167" s="39">
        <f t="shared" si="161"/>
        <v>0</v>
      </c>
      <c r="F167" s="39">
        <f t="shared" si="161"/>
        <v>0.11094726999999999</v>
      </c>
      <c r="G167" s="39">
        <f t="shared" si="161"/>
        <v>3.169922E-2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1234.31851431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5"/>
        <v>0</v>
      </c>
      <c r="D168" s="26">
        <f t="shared" si="161"/>
        <v>0</v>
      </c>
      <c r="E168" s="26">
        <f t="shared" si="161"/>
        <v>0</v>
      </c>
      <c r="F168" s="26">
        <f t="shared" si="161"/>
        <v>0</v>
      </c>
      <c r="G168" s="26">
        <f t="shared" si="161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5"/>
        <v>35893.225886</v>
      </c>
      <c r="D169" s="26">
        <f>+D148</f>
        <v>35893.225886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35893.225886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19" priority="2" operator="lessThan">
      <formula>0</formula>
    </cfRule>
  </conditionalFormatting>
  <conditionalFormatting sqref="P2">
    <cfRule type="cellIs" dxfId="18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1A00-000000000000}"/>
  </dataValidation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169"/>
  <sheetViews>
    <sheetView showGridLines="0" zoomScale="85" zoomScaleNormal="85" workbookViewId="0">
      <selection activeCell="D19" sqref="D19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74430.394617969272</v>
      </c>
      <c r="D4" s="26">
        <f t="shared" ref="D4:N4" si="1">+D6+D66+D101</f>
        <v>74430.394617969272</v>
      </c>
      <c r="E4" s="26">
        <f t="shared" si="1"/>
        <v>0</v>
      </c>
      <c r="F4" s="26">
        <f t="shared" si="1"/>
        <v>76.720095668421635</v>
      </c>
      <c r="G4" s="26">
        <f t="shared" si="1"/>
        <v>3.58595908918406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265.76569771962659</v>
      </c>
      <c r="L4" s="26">
        <f t="shared" si="1"/>
        <v>807.05015059428979</v>
      </c>
      <c r="M4" s="26">
        <f t="shared" si="1"/>
        <v>252.4040046874328</v>
      </c>
      <c r="N4" s="26">
        <f t="shared" si="1"/>
        <v>345.79999999999995</v>
      </c>
      <c r="O4" s="31"/>
      <c r="P4" s="26">
        <f t="shared" ref="P4" si="2">+P6+P66+P101</f>
        <v>77417.01281825667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77590.74197599999</v>
      </c>
      <c r="D5" s="32">
        <f>'[27]Table 1.5 - Reference Approach'!$S$76</f>
        <v>77590.74197599999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77590.74197599999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74429.00065562813</v>
      </c>
      <c r="D6" s="26">
        <f t="shared" ref="D6:N6" si="5">+D7+D16+D30+D52+D59</f>
        <v>74429.00065562813</v>
      </c>
      <c r="E6" s="26">
        <f t="shared" si="5"/>
        <v>0</v>
      </c>
      <c r="F6" s="26">
        <f t="shared" si="5"/>
        <v>36.934861972554955</v>
      </c>
      <c r="G6" s="26">
        <f t="shared" si="5"/>
        <v>3.58595908918406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263.83569771962658</v>
      </c>
      <c r="L6" s="26">
        <f t="shared" si="5"/>
        <v>792.89015059428982</v>
      </c>
      <c r="M6" s="26">
        <f t="shared" si="5"/>
        <v>245.94400468743279</v>
      </c>
      <c r="N6" s="26">
        <f t="shared" si="5"/>
        <v>345.79999999999995</v>
      </c>
      <c r="O6" s="31"/>
      <c r="P6" s="26">
        <f t="shared" ref="P6" si="6">+P7+P16+P30+P52+P59</f>
        <v>76420.988013518858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30028.234812000002</v>
      </c>
      <c r="D7" s="26">
        <f t="shared" ref="D7:N7" si="9">+D8+D12+D13</f>
        <v>30028.234812000002</v>
      </c>
      <c r="E7" s="26">
        <f t="shared" si="9"/>
        <v>0</v>
      </c>
      <c r="F7" s="26">
        <f t="shared" si="9"/>
        <v>1.1238367</v>
      </c>
      <c r="G7" s="26">
        <f t="shared" si="9"/>
        <v>0.47161378800000003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83.710000000000008</v>
      </c>
      <c r="L7" s="26">
        <f t="shared" si="9"/>
        <v>41.36</v>
      </c>
      <c r="M7" s="26">
        <f t="shared" si="9"/>
        <v>0.71000000000000008</v>
      </c>
      <c r="N7" s="26">
        <f t="shared" si="9"/>
        <v>104.72999999999999</v>
      </c>
      <c r="O7" s="31"/>
      <c r="P7" s="26">
        <f t="shared" ref="P7" si="10">+P8+P12+P13</f>
        <v>30196.871638324006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28109.242669000003</v>
      </c>
      <c r="D8" s="26">
        <f t="shared" ref="D8:G8" si="11">+D9+D10+D11</f>
        <v>28109.242669000003</v>
      </c>
      <c r="E8" s="26">
        <f t="shared" si="11"/>
        <v>0</v>
      </c>
      <c r="F8" s="26">
        <f t="shared" si="11"/>
        <v>1.0874116700000001</v>
      </c>
      <c r="G8" s="26">
        <f t="shared" si="11"/>
        <v>0.46626393700000002</v>
      </c>
      <c r="H8" s="26"/>
      <c r="I8" s="26"/>
      <c r="J8" s="26"/>
      <c r="K8" s="26">
        <f t="shared" ref="K8:N8" si="12">+K9+K10+K11</f>
        <v>82.7</v>
      </c>
      <c r="L8" s="26">
        <f t="shared" si="12"/>
        <v>40.74</v>
      </c>
      <c r="M8" s="26">
        <f t="shared" si="12"/>
        <v>0.67</v>
      </c>
      <c r="N8" s="26">
        <f t="shared" si="12"/>
        <v>97.52</v>
      </c>
      <c r="O8" s="31"/>
      <c r="P8" s="26">
        <f t="shared" ref="P8" si="13">+P9+P10+P11</f>
        <v>28275.374613976004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28109.242669000003</v>
      </c>
      <c r="D9" s="32">
        <f>'[3]2014'!C8</f>
        <v>28109.242669000003</v>
      </c>
      <c r="E9" s="32">
        <v>0</v>
      </c>
      <c r="F9" s="32">
        <f>'[3]2014'!D8</f>
        <v>1.0874116700000001</v>
      </c>
      <c r="G9" s="32">
        <f>'[3]2014'!E8</f>
        <v>0.46626393700000002</v>
      </c>
      <c r="H9" s="27"/>
      <c r="I9" s="27"/>
      <c r="J9" s="27"/>
      <c r="K9" s="32">
        <f>'[3]2014'!F8</f>
        <v>82.7</v>
      </c>
      <c r="L9" s="32">
        <f>'[3]2014'!G8</f>
        <v>40.74</v>
      </c>
      <c r="M9" s="32">
        <f>'[3]2014'!H8</f>
        <v>0.67</v>
      </c>
      <c r="N9" s="32">
        <f>'[3]2014'!I8</f>
        <v>97.52</v>
      </c>
      <c r="O9" s="31"/>
      <c r="P9" s="26">
        <f>+C9+F9*PCG!$C$4+G9*PCG!$C$5+H9+I9+J9</f>
        <v>28275.374613976004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2">
        <f>'[3]2014'!C9</f>
        <v>0</v>
      </c>
      <c r="E10" s="32">
        <v>0</v>
      </c>
      <c r="F10" s="32">
        <f>'[3]2014'!D9</f>
        <v>0</v>
      </c>
      <c r="G10" s="32">
        <f>'[3]2014'!E9</f>
        <v>0</v>
      </c>
      <c r="H10" s="27"/>
      <c r="I10" s="27"/>
      <c r="J10" s="27"/>
      <c r="K10" s="32">
        <f>'[3]2014'!F9</f>
        <v>0</v>
      </c>
      <c r="L10" s="32">
        <f>'[3]2014'!G9</f>
        <v>0</v>
      </c>
      <c r="M10" s="32">
        <f>'[3]2014'!H9</f>
        <v>0</v>
      </c>
      <c r="N10" s="32">
        <f>'[3]2014'!I9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2">
        <f>'[3]2014'!C10</f>
        <v>0</v>
      </c>
      <c r="E11" s="32">
        <v>0</v>
      </c>
      <c r="F11" s="32">
        <f>'[3]2014'!D10</f>
        <v>0</v>
      </c>
      <c r="G11" s="32">
        <f>'[3]2014'!E10</f>
        <v>0</v>
      </c>
      <c r="H11" s="27"/>
      <c r="I11" s="27"/>
      <c r="J11" s="27"/>
      <c r="K11" s="32">
        <f>'[3]2014'!F10</f>
        <v>0</v>
      </c>
      <c r="L11" s="32">
        <f>'[3]2014'!G10</f>
        <v>0</v>
      </c>
      <c r="M11" s="32">
        <f>'[3]2014'!H10</f>
        <v>0</v>
      </c>
      <c r="N11" s="32">
        <f>'[3]2014'!I10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1029.105035</v>
      </c>
      <c r="D12" s="32">
        <f>'[3]2014'!C11</f>
        <v>1029.105035</v>
      </c>
      <c r="E12" s="32">
        <v>0</v>
      </c>
      <c r="F12" s="32">
        <f>'[3]2014'!D11</f>
        <v>2.0738369999999999E-2</v>
      </c>
      <c r="G12" s="32">
        <f>'[3]2014'!E11</f>
        <v>2.5126320000000008E-3</v>
      </c>
      <c r="H12" s="27"/>
      <c r="I12" s="27"/>
      <c r="J12" s="27"/>
      <c r="K12" s="32">
        <f>'[3]2014'!F11</f>
        <v>1.01</v>
      </c>
      <c r="L12" s="32">
        <f>'[3]2014'!G11</f>
        <v>0.62</v>
      </c>
      <c r="M12" s="32">
        <f>'[3]2014'!H11</f>
        <v>0.04</v>
      </c>
      <c r="N12" s="32">
        <f>'[3]2014'!I11</f>
        <v>5.13</v>
      </c>
      <c r="O12" s="31"/>
      <c r="P12" s="26">
        <f>+C12+F12*PCG!$C$4+G12*PCG!$C$5+H12+I12+J12</f>
        <v>1030.372258586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889.88710800000013</v>
      </c>
      <c r="D13" s="26">
        <f t="shared" ref="D13:N13" si="14">+D14+D15</f>
        <v>889.88710800000013</v>
      </c>
      <c r="E13" s="26">
        <f t="shared" si="14"/>
        <v>0</v>
      </c>
      <c r="F13" s="26">
        <f t="shared" si="14"/>
        <v>1.5686660000000002E-2</v>
      </c>
      <c r="G13" s="26">
        <f t="shared" si="14"/>
        <v>2.8372190000000002E-3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2.08</v>
      </c>
      <c r="O13" s="31"/>
      <c r="P13" s="26">
        <f t="shared" ref="P13" si="15">+P14+P15</f>
        <v>891.12476576200015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799.91207400000008</v>
      </c>
      <c r="D14" s="32">
        <f>'[3]2014'!C13</f>
        <v>799.91207400000008</v>
      </c>
      <c r="E14" s="32">
        <v>0</v>
      </c>
      <c r="F14" s="32">
        <f>'[3]2014'!D13</f>
        <v>1.2043970000000001E-2</v>
      </c>
      <c r="G14" s="32">
        <f>'[3]2014'!E13</f>
        <v>2.108684E-3</v>
      </c>
      <c r="H14" s="27"/>
      <c r="I14" s="27"/>
      <c r="J14" s="27"/>
      <c r="K14" s="32">
        <f>'[3]2014'!F13</f>
        <v>0</v>
      </c>
      <c r="L14" s="32">
        <f>'[3]2014'!G13</f>
        <v>0</v>
      </c>
      <c r="M14" s="32">
        <f>'[3]2014'!H13</f>
        <v>0</v>
      </c>
      <c r="N14" s="32">
        <f>'[3]2014'!I13</f>
        <v>1.73</v>
      </c>
      <c r="O14" s="31"/>
      <c r="P14" s="26">
        <f>+C14+F14*PCG!$C$4+G14*PCG!$C$5+H14+I14+J14</f>
        <v>800.84156108200011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89.975034000000008</v>
      </c>
      <c r="D15" s="32">
        <f>'[3]2014'!C14</f>
        <v>89.975034000000008</v>
      </c>
      <c r="E15" s="32">
        <v>0</v>
      </c>
      <c r="F15" s="32">
        <f>'[3]2014'!D14</f>
        <v>3.6426899999999996E-3</v>
      </c>
      <c r="G15" s="32">
        <f>'[3]2014'!E14</f>
        <v>7.285350000000001E-4</v>
      </c>
      <c r="H15" s="27"/>
      <c r="I15" s="27"/>
      <c r="J15" s="27"/>
      <c r="K15" s="32">
        <f>'[3]2014'!F14</f>
        <v>0</v>
      </c>
      <c r="L15" s="32">
        <f>'[3]2014'!G14</f>
        <v>0</v>
      </c>
      <c r="M15" s="32">
        <f>'[3]2014'!H14</f>
        <v>0</v>
      </c>
      <c r="N15" s="32">
        <f>'[3]2014'!I14</f>
        <v>0.35</v>
      </c>
      <c r="O15" s="31"/>
      <c r="P15" s="26">
        <f>+C15+F15*PCG!$C$4+G15*PCG!$C$5+H15+I15+J15</f>
        <v>90.283204679999997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15998.831623</v>
      </c>
      <c r="D16" s="3">
        <f t="shared" ref="D16:J16" si="16">+D17+D18+D19+D20+D21+D22+D23+D24+D25+D26+D27+D28+D29</f>
        <v>15998.831623</v>
      </c>
      <c r="E16" s="3">
        <f t="shared" si="16"/>
        <v>0</v>
      </c>
      <c r="F16" s="3">
        <f t="shared" si="16"/>
        <v>8.4084107799999988</v>
      </c>
      <c r="G16" s="3">
        <f t="shared" si="16"/>
        <v>1.152932694</v>
      </c>
      <c r="H16" s="3">
        <f t="shared" si="16"/>
        <v>0</v>
      </c>
      <c r="I16" s="3">
        <f t="shared" si="16"/>
        <v>0</v>
      </c>
      <c r="J16" s="3">
        <f t="shared" si="16"/>
        <v>0</v>
      </c>
      <c r="K16" s="3">
        <f>SUM(K17:K29)</f>
        <v>106.73</v>
      </c>
      <c r="L16" s="3">
        <f t="shared" ref="L16:N16" si="17">SUM(L17:L29)</f>
        <v>176</v>
      </c>
      <c r="M16" s="3">
        <f t="shared" si="17"/>
        <v>83.5</v>
      </c>
      <c r="N16" s="3">
        <f t="shared" si="17"/>
        <v>105.69999999999999</v>
      </c>
      <c r="O16" s="31"/>
      <c r="P16" s="26">
        <f t="shared" ref="P16" si="18">+P17+P18+P19+P20+P21+P22+P23+P24+P25+P26+P27+P28+P29</f>
        <v>16552.615835312001</v>
      </c>
      <c r="R16" s="11" t="s">
        <v>46</v>
      </c>
      <c r="S16" s="6" t="s">
        <v>47</v>
      </c>
      <c r="T16" s="26">
        <f t="shared" ref="T16:AE16" si="19">+T17+T18+T19+T20+T21+T22+T23+T24+T25+T26+T27+T28+T29</f>
        <v>0</v>
      </c>
      <c r="U16" s="26">
        <f t="shared" si="19"/>
        <v>0</v>
      </c>
      <c r="V16" s="26">
        <f t="shared" si="19"/>
        <v>0</v>
      </c>
      <c r="W16" s="26">
        <f t="shared" si="19"/>
        <v>0</v>
      </c>
      <c r="X16" s="26">
        <f t="shared" si="19"/>
        <v>0</v>
      </c>
      <c r="Y16" s="26">
        <f t="shared" si="19"/>
        <v>0</v>
      </c>
      <c r="Z16" s="26">
        <f t="shared" si="19"/>
        <v>0</v>
      </c>
      <c r="AA16" s="26">
        <f t="shared" ref="AA16:AD16" si="20">+AA17+AA18+AA19+AA20+AA21+AA22+AA23+AA24+AA25+AA26+AA27+AA28+AA29</f>
        <v>0</v>
      </c>
      <c r="AB16" s="26">
        <f t="shared" si="20"/>
        <v>0</v>
      </c>
      <c r="AC16" s="26">
        <f t="shared" si="20"/>
        <v>0</v>
      </c>
      <c r="AD16" s="26">
        <f t="shared" si="20"/>
        <v>0</v>
      </c>
      <c r="AE16" s="26">
        <f t="shared" si="19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271.007589</v>
      </c>
      <c r="D17" s="32">
        <f>'[3]2014'!C16</f>
        <v>271.007589</v>
      </c>
      <c r="E17" s="32">
        <v>0</v>
      </c>
      <c r="F17" s="32">
        <f>'[3]2014'!D16</f>
        <v>3.96963E-3</v>
      </c>
      <c r="G17" s="32">
        <f>'[3]2014'!E16</f>
        <v>3.9857100000000002E-4</v>
      </c>
      <c r="H17" s="27"/>
      <c r="I17" s="27"/>
      <c r="J17" s="27"/>
      <c r="K17" s="32">
        <f>'[3]2014'!F16</f>
        <v>1.25</v>
      </c>
      <c r="L17" s="32">
        <f>'[3]2014'!G16</f>
        <v>0.19</v>
      </c>
      <c r="M17" s="32">
        <f>'[3]2014'!H16</f>
        <v>0.09</v>
      </c>
      <c r="N17" s="32">
        <f>'[3]2014'!I16</f>
        <v>1.1399999999999999</v>
      </c>
      <c r="O17" s="31"/>
      <c r="P17" s="26">
        <f>+C17+F17*PCG!$C$4+G17*PCG!$C$5+H17+I17+J17</f>
        <v>271.22560390799998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2">
        <f>'[3]2014'!C17</f>
        <v>0</v>
      </c>
      <c r="E18" s="32">
        <v>0</v>
      </c>
      <c r="F18" s="32">
        <f>'[3]2014'!D17</f>
        <v>0</v>
      </c>
      <c r="G18" s="32">
        <f>'[3]2014'!E17</f>
        <v>0</v>
      </c>
      <c r="H18" s="27"/>
      <c r="I18" s="27"/>
      <c r="J18" s="27"/>
      <c r="K18" s="32">
        <f>'[3]2014'!F17</f>
        <v>0</v>
      </c>
      <c r="L18" s="32">
        <f>'[3]2014'!G17</f>
        <v>0</v>
      </c>
      <c r="M18" s="32">
        <f>'[3]2014'!H17</f>
        <v>0</v>
      </c>
      <c r="N18" s="32">
        <f>'[3]2014'!I17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533.27518300000008</v>
      </c>
      <c r="D19" s="32">
        <f>'[3]2014'!C18</f>
        <v>533.27518300000008</v>
      </c>
      <c r="E19" s="32">
        <v>0</v>
      </c>
      <c r="F19" s="32">
        <f>'[3]2014'!D18</f>
        <v>9.2037300000000002E-3</v>
      </c>
      <c r="G19" s="32">
        <f>'[3]2014'!E18</f>
        <v>9.4558000000000012E-4</v>
      </c>
      <c r="H19" s="27"/>
      <c r="I19" s="27"/>
      <c r="J19" s="27"/>
      <c r="K19" s="32">
        <f>'[3]2014'!F18</f>
        <v>4.8899999999999997</v>
      </c>
      <c r="L19" s="32">
        <f>'[3]2014'!G18</f>
        <v>0.98</v>
      </c>
      <c r="M19" s="32">
        <f>'[3]2014'!H18</f>
        <v>0.55000000000000004</v>
      </c>
      <c r="N19" s="32">
        <f>'[3]2014'!I18</f>
        <v>6.69</v>
      </c>
      <c r="O19" s="31"/>
      <c r="P19" s="26">
        <f>+C19+F19*PCG!$C$4+G19*PCG!$C$5+H19+I19+J19</f>
        <v>533.78705909000007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1322.1903689999997</v>
      </c>
      <c r="D20" s="32">
        <f>'[3]2014'!C19</f>
        <v>1322.1903689999997</v>
      </c>
      <c r="E20" s="32">
        <v>0</v>
      </c>
      <c r="F20" s="32">
        <f>'[3]2014'!D19</f>
        <v>6.9739965599999998</v>
      </c>
      <c r="G20" s="32">
        <f>'[3]2014'!E19</f>
        <v>0.93267186400000002</v>
      </c>
      <c r="H20" s="27"/>
      <c r="I20" s="27"/>
      <c r="J20" s="27"/>
      <c r="K20" s="32">
        <f>'[3]2014'!F19</f>
        <v>22.5</v>
      </c>
      <c r="L20" s="32">
        <f>'[3]2014'!G19</f>
        <v>132.29</v>
      </c>
      <c r="M20" s="32">
        <f>'[3]2014'!H19</f>
        <v>69.39</v>
      </c>
      <c r="N20" s="32">
        <f>'[3]2014'!I19</f>
        <v>25.4</v>
      </c>
      <c r="O20" s="31"/>
      <c r="P20" s="26">
        <f>+C20+F20*PCG!$C$4+G20*PCG!$C$5+H20+I20+J20</f>
        <v>1774.4764984719995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290.16762600000004</v>
      </c>
      <c r="D21" s="32">
        <f>'[3]2014'!C20</f>
        <v>290.16762600000004</v>
      </c>
      <c r="E21" s="32">
        <v>0</v>
      </c>
      <c r="F21" s="32">
        <f>'[3]2014'!D20</f>
        <v>3.0834649999999998E-2</v>
      </c>
      <c r="G21" s="32">
        <f>'[3]2014'!E20</f>
        <v>4.6199570000000009E-3</v>
      </c>
      <c r="H21" s="27"/>
      <c r="I21" s="27"/>
      <c r="J21" s="27"/>
      <c r="K21" s="32">
        <f>'[3]2014'!F20</f>
        <v>0.54</v>
      </c>
      <c r="L21" s="32">
        <f>'[3]2014'!G20</f>
        <v>2.81</v>
      </c>
      <c r="M21" s="32">
        <f>'[3]2014'!H20</f>
        <v>0.27</v>
      </c>
      <c r="N21" s="32">
        <f>'[3]2014'!I20</f>
        <v>0.92</v>
      </c>
      <c r="O21" s="31"/>
      <c r="P21" s="26">
        <f>+C21+F21*PCG!$C$4+G21*PCG!$C$5+H21+I21+J21</f>
        <v>292.31523943600001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886.70968500000004</v>
      </c>
      <c r="D22" s="32">
        <f>'[3]2014'!C21</f>
        <v>886.70968500000004</v>
      </c>
      <c r="E22" s="32">
        <v>0</v>
      </c>
      <c r="F22" s="32">
        <f>'[3]2014'!D21</f>
        <v>8.3760039999999994E-2</v>
      </c>
      <c r="G22" s="32">
        <f>'[3]2014'!E21</f>
        <v>1.2562742000000002E-2</v>
      </c>
      <c r="H22" s="27"/>
      <c r="I22" s="27"/>
      <c r="J22" s="27"/>
      <c r="K22" s="32">
        <f>'[3]2014'!F21</f>
        <v>1.55</v>
      </c>
      <c r="L22" s="32">
        <f>'[3]2014'!G21</f>
        <v>7.44</v>
      </c>
      <c r="M22" s="32">
        <f>'[3]2014'!H21</f>
        <v>0.75</v>
      </c>
      <c r="N22" s="32">
        <f>'[3]2014'!I21</f>
        <v>2.64</v>
      </c>
      <c r="O22" s="31"/>
      <c r="P22" s="26">
        <f>+C22+F22*PCG!$C$4+G22*PCG!$C$5+H22+I22+J22</f>
        <v>892.54738311600011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2">
        <f>'[3]2014'!C22</f>
        <v>0</v>
      </c>
      <c r="E23" s="32">
        <v>0</v>
      </c>
      <c r="F23" s="32">
        <f>'[3]2014'!D22</f>
        <v>0</v>
      </c>
      <c r="G23" s="32">
        <f>'[3]2014'!E22</f>
        <v>0</v>
      </c>
      <c r="H23" s="27"/>
      <c r="I23" s="27"/>
      <c r="J23" s="27"/>
      <c r="K23" s="32">
        <f>'[3]2014'!F22</f>
        <v>0</v>
      </c>
      <c r="L23" s="32">
        <f>'[3]2014'!G22</f>
        <v>0</v>
      </c>
      <c r="M23" s="32">
        <f>'[3]2014'!H22</f>
        <v>0</v>
      </c>
      <c r="N23" s="32">
        <f>'[3]2014'!I22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2">
        <f>'[3]2014'!C23</f>
        <v>0</v>
      </c>
      <c r="E24" s="32">
        <v>0</v>
      </c>
      <c r="F24" s="32">
        <f>'[3]2014'!D23</f>
        <v>0</v>
      </c>
      <c r="G24" s="32">
        <f>'[3]2014'!E23</f>
        <v>0</v>
      </c>
      <c r="H24" s="27"/>
      <c r="I24" s="27"/>
      <c r="J24" s="27"/>
      <c r="K24" s="32">
        <f>'[3]2014'!F23</f>
        <v>0</v>
      </c>
      <c r="L24" s="32">
        <f>'[3]2014'!G23</f>
        <v>0</v>
      </c>
      <c r="M24" s="32">
        <f>'[3]2014'!H23</f>
        <v>0</v>
      </c>
      <c r="N24" s="32">
        <f>'[3]2014'!I23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7124.9328300000006</v>
      </c>
      <c r="D25" s="32">
        <f>'[3]2014'!C24</f>
        <v>7124.9328300000006</v>
      </c>
      <c r="E25" s="32">
        <v>0</v>
      </c>
      <c r="F25" s="32">
        <f>'[3]2014'!D24</f>
        <v>0.28849631000000003</v>
      </c>
      <c r="G25" s="32">
        <f>'[3]2014'!E24</f>
        <v>5.6671249999999999E-2</v>
      </c>
      <c r="H25" s="27"/>
      <c r="I25" s="27"/>
      <c r="J25" s="27"/>
      <c r="K25" s="32">
        <f>'[3]2014'!F24</f>
        <v>45.11</v>
      </c>
      <c r="L25" s="32">
        <f>'[3]2014'!G24</f>
        <v>6.96</v>
      </c>
      <c r="M25" s="32">
        <f>'[3]2014'!H24</f>
        <v>2.36</v>
      </c>
      <c r="N25" s="32">
        <f>'[3]2014'!I24</f>
        <v>35.590000000000003</v>
      </c>
      <c r="O25" s="31"/>
      <c r="P25" s="26">
        <f>+C25+F25*PCG!$C$4+G25*PCG!$C$5+H25+I25+J25</f>
        <v>7149.0332702500009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2">
        <f>'[3]2014'!C25</f>
        <v>0</v>
      </c>
      <c r="E26" s="32">
        <v>0</v>
      </c>
      <c r="F26" s="32">
        <f>'[3]2014'!D25</f>
        <v>0</v>
      </c>
      <c r="G26" s="32">
        <f>'[3]2014'!E25</f>
        <v>0</v>
      </c>
      <c r="H26" s="27"/>
      <c r="I26" s="27"/>
      <c r="J26" s="27"/>
      <c r="K26" s="32">
        <f>'[3]2014'!F25</f>
        <v>0</v>
      </c>
      <c r="L26" s="32">
        <f>'[3]2014'!G25</f>
        <v>0</v>
      </c>
      <c r="M26" s="32">
        <f>'[3]2014'!H25</f>
        <v>0</v>
      </c>
      <c r="N26" s="32">
        <f>'[3]2014'!I25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2">
        <f>'[3]2014'!C26</f>
        <v>0</v>
      </c>
      <c r="E27" s="32">
        <v>0</v>
      </c>
      <c r="F27" s="32">
        <f>'[3]2014'!D26</f>
        <v>0</v>
      </c>
      <c r="G27" s="32">
        <f>'[3]2014'!E26</f>
        <v>0</v>
      </c>
      <c r="H27" s="27"/>
      <c r="I27" s="27"/>
      <c r="J27" s="27"/>
      <c r="K27" s="32">
        <f>'[3]2014'!F26</f>
        <v>0</v>
      </c>
      <c r="L27" s="32">
        <f>'[3]2014'!G26</f>
        <v>0</v>
      </c>
      <c r="M27" s="32">
        <f>'[3]2014'!H26</f>
        <v>0</v>
      </c>
      <c r="N27" s="32">
        <f>'[3]2014'!I26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2">
        <f>'[3]2014'!C27</f>
        <v>0</v>
      </c>
      <c r="E28" s="32">
        <v>0</v>
      </c>
      <c r="F28" s="32">
        <f>'[3]2014'!D27</f>
        <v>0</v>
      </c>
      <c r="G28" s="32">
        <f>'[3]2014'!E27</f>
        <v>0</v>
      </c>
      <c r="H28" s="27"/>
      <c r="I28" s="27"/>
      <c r="J28" s="27"/>
      <c r="K28" s="32">
        <f>'[3]2014'!F27</f>
        <v>0</v>
      </c>
      <c r="L28" s="32">
        <f>'[3]2014'!G27</f>
        <v>0</v>
      </c>
      <c r="M28" s="32">
        <f>'[3]2014'!H27</f>
        <v>0</v>
      </c>
      <c r="N28" s="32">
        <f>'[3]2014'!I27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5570.5483409999997</v>
      </c>
      <c r="D29" s="32">
        <f>'[3]2014'!C28</f>
        <v>5570.5483409999997</v>
      </c>
      <c r="E29" s="32">
        <v>0</v>
      </c>
      <c r="F29" s="32">
        <f>'[3]2014'!D28</f>
        <v>1.0181498600000001</v>
      </c>
      <c r="G29" s="32">
        <f>'[3]2014'!E28</f>
        <v>0.14506273</v>
      </c>
      <c r="H29" s="27"/>
      <c r="I29" s="27"/>
      <c r="J29" s="27"/>
      <c r="K29" s="32">
        <f>'[3]2014'!F28</f>
        <v>30.89</v>
      </c>
      <c r="L29" s="32">
        <f>'[3]2014'!G28</f>
        <v>25.33</v>
      </c>
      <c r="M29" s="32">
        <f>'[3]2014'!H28</f>
        <v>10.09</v>
      </c>
      <c r="N29" s="32">
        <f>'[3]2014'!I28</f>
        <v>33.32</v>
      </c>
      <c r="O29" s="31"/>
      <c r="P29" s="26">
        <f>+C29+F29*PCG!$C$4+G29*PCG!$C$5+H29+I29+J29</f>
        <v>5639.2307810399998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22936.286729563097</v>
      </c>
      <c r="D30" s="26">
        <f t="shared" ref="D30:N30" si="21">+D31+D34+D45+D46+D49</f>
        <v>22936.286729563097</v>
      </c>
      <c r="E30" s="26">
        <f t="shared" si="21"/>
        <v>0</v>
      </c>
      <c r="F30" s="26">
        <f t="shared" si="21"/>
        <v>4.9790844139882022</v>
      </c>
      <c r="G30" s="26">
        <f t="shared" si="21"/>
        <v>1.6501083524700548</v>
      </c>
      <c r="H30" s="26">
        <f t="shared" si="21"/>
        <v>0</v>
      </c>
      <c r="I30" s="26">
        <f t="shared" si="21"/>
        <v>0</v>
      </c>
      <c r="J30" s="26">
        <f t="shared" si="21"/>
        <v>0</v>
      </c>
      <c r="K30" s="26">
        <f t="shared" si="21"/>
        <v>59.11569771962661</v>
      </c>
      <c r="L30" s="26">
        <f t="shared" si="21"/>
        <v>289.82015059428977</v>
      </c>
      <c r="M30" s="26">
        <f t="shared" si="21"/>
        <v>118.24400468743279</v>
      </c>
      <c r="N30" s="26">
        <f t="shared" si="21"/>
        <v>107.3</v>
      </c>
      <c r="O30" s="31"/>
      <c r="P30" s="26">
        <f t="shared" ref="P30" si="22">+P31+P34+P45+P46+P49</f>
        <v>23552.496128948878</v>
      </c>
      <c r="R30" s="13" t="s">
        <v>74</v>
      </c>
      <c r="S30" s="6" t="s">
        <v>75</v>
      </c>
      <c r="T30" s="26">
        <f t="shared" ref="T30:AE30" si="23">+T31+T34+T45+T46+T49</f>
        <v>0</v>
      </c>
      <c r="U30" s="26">
        <f t="shared" si="23"/>
        <v>0</v>
      </c>
      <c r="V30" s="26">
        <f t="shared" si="23"/>
        <v>0</v>
      </c>
      <c r="W30" s="26">
        <f t="shared" si="23"/>
        <v>0</v>
      </c>
      <c r="X30" s="26">
        <f t="shared" si="23"/>
        <v>0</v>
      </c>
      <c r="Y30" s="26">
        <f t="shared" si="23"/>
        <v>0</v>
      </c>
      <c r="Z30" s="26">
        <f t="shared" si="23"/>
        <v>0</v>
      </c>
      <c r="AA30" s="26">
        <f t="shared" ref="AA30:AD30" si="24">+AA31+AA34+AA45+AA46+AA49</f>
        <v>0</v>
      </c>
      <c r="AB30" s="26">
        <f t="shared" si="24"/>
        <v>0</v>
      </c>
      <c r="AC30" s="26">
        <f t="shared" si="24"/>
        <v>0</v>
      </c>
      <c r="AD30" s="26">
        <f t="shared" si="24"/>
        <v>0</v>
      </c>
      <c r="AE30" s="26">
        <f t="shared" si="23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1265.5653376022044</v>
      </c>
      <c r="D31" s="26">
        <f t="shared" ref="D31:N31" si="25">+D33</f>
        <v>1265.5653376022044</v>
      </c>
      <c r="E31" s="26">
        <f t="shared" si="25"/>
        <v>0</v>
      </c>
      <c r="F31" s="26">
        <f t="shared" si="25"/>
        <v>8.8500950370612817E-3</v>
      </c>
      <c r="G31" s="26">
        <f t="shared" si="25"/>
        <v>3.5400380148245127E-2</v>
      </c>
      <c r="H31" s="26">
        <f t="shared" si="25"/>
        <v>0</v>
      </c>
      <c r="I31" s="26">
        <f t="shared" si="25"/>
        <v>0</v>
      </c>
      <c r="J31" s="26">
        <f t="shared" si="25"/>
        <v>0</v>
      </c>
      <c r="K31" s="26">
        <f t="shared" si="25"/>
        <v>4.08</v>
      </c>
      <c r="L31" s="26">
        <f t="shared" si="25"/>
        <v>4.47</v>
      </c>
      <c r="M31" s="26">
        <f t="shared" si="25"/>
        <v>0.37</v>
      </c>
      <c r="N31" s="26">
        <f t="shared" si="25"/>
        <v>5.55</v>
      </c>
      <c r="O31" s="31"/>
      <c r="P31" s="26">
        <f t="shared" ref="P31" si="26">+P33</f>
        <v>1276.335903262308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1265.5653376022044</v>
      </c>
      <c r="D33" s="32">
        <f>'[3]2014'!C32</f>
        <v>1265.5653376022044</v>
      </c>
      <c r="E33" s="32">
        <v>0</v>
      </c>
      <c r="F33" s="32">
        <f>'[3]2014'!D32</f>
        <v>8.8500950370612817E-3</v>
      </c>
      <c r="G33" s="32">
        <f>'[3]2014'!E32</f>
        <v>3.5400380148245127E-2</v>
      </c>
      <c r="H33" s="27"/>
      <c r="I33" s="27"/>
      <c r="J33" s="27"/>
      <c r="K33" s="32">
        <f>'[3]2014'!F32</f>
        <v>4.08</v>
      </c>
      <c r="L33" s="32">
        <f>'[3]2014'!G32</f>
        <v>4.47</v>
      </c>
      <c r="M33" s="32">
        <f>'[3]2014'!H32</f>
        <v>0.37</v>
      </c>
      <c r="N33" s="32">
        <f>'[3]2014'!I32</f>
        <v>5.55</v>
      </c>
      <c r="O33" s="31"/>
      <c r="P33" s="26">
        <f>+C33+F33*PCG!$C$4+G33*PCG!$C$5+H33+I33+J33</f>
        <v>1276.335903262308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19973.808014852584</v>
      </c>
      <c r="D34" s="26">
        <f t="shared" ref="D34:G34" si="27">+D35+D38+D41+D42+D43+D44</f>
        <v>19973.808014852584</v>
      </c>
      <c r="E34" s="26">
        <f t="shared" si="27"/>
        <v>0</v>
      </c>
      <c r="F34" s="26">
        <f t="shared" si="27"/>
        <v>3.918231456576458</v>
      </c>
      <c r="G34" s="26">
        <f t="shared" si="27"/>
        <v>1.5395530265994499</v>
      </c>
      <c r="H34" s="26"/>
      <c r="I34" s="26"/>
      <c r="J34" s="26"/>
      <c r="K34" s="26">
        <f t="shared" ref="K34:N34" si="28">+K35+K38+K41+K42+K43+K44</f>
        <v>35.805697719626608</v>
      </c>
      <c r="L34" s="26">
        <f t="shared" si="28"/>
        <v>279.87015059428973</v>
      </c>
      <c r="M34" s="26">
        <f t="shared" si="28"/>
        <v>116.03400468743278</v>
      </c>
      <c r="N34" s="26">
        <f t="shared" si="28"/>
        <v>83.960000000000008</v>
      </c>
      <c r="O34" s="31"/>
      <c r="P34" s="26">
        <f t="shared" ref="P34" si="29">+P35+P38+P41+P42+P43+P44</f>
        <v>20530.550603193631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7058.2690935700202</v>
      </c>
      <c r="D35" s="26">
        <f t="shared" ref="D35:G35" si="30">+D36+D37</f>
        <v>7058.2690935700202</v>
      </c>
      <c r="E35" s="26">
        <f t="shared" si="30"/>
        <v>0</v>
      </c>
      <c r="F35" s="26">
        <f t="shared" si="30"/>
        <v>2.4190278263441769</v>
      </c>
      <c r="G35" s="26">
        <f t="shared" si="30"/>
        <v>0.75333631669325918</v>
      </c>
      <c r="H35" s="26"/>
      <c r="I35" s="26"/>
      <c r="J35" s="26"/>
      <c r="K35" s="26">
        <f t="shared" ref="K35:N35" si="31">+K36+K37</f>
        <v>31.625697719626604</v>
      </c>
      <c r="L35" s="26">
        <f t="shared" si="31"/>
        <v>263.26015059428971</v>
      </c>
      <c r="M35" s="26">
        <f t="shared" si="31"/>
        <v>43.224004687432782</v>
      </c>
      <c r="N35" s="26">
        <f t="shared" si="31"/>
        <v>55.21</v>
      </c>
      <c r="O35" s="31"/>
      <c r="P35" s="26">
        <f t="shared" ref="P35" si="32">+P36+P37</f>
        <v>7343.2390116032157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6654.2791971140214</v>
      </c>
      <c r="D36" s="32">
        <f>'[3]2014'!C35</f>
        <v>6654.2791971140214</v>
      </c>
      <c r="E36" s="32">
        <v>0</v>
      </c>
      <c r="F36" s="32">
        <f>'[3]2014'!D35</f>
        <v>2.2355792182966243</v>
      </c>
      <c r="G36" s="32">
        <f>'[3]2014'!E35</f>
        <v>0.73454559453800627</v>
      </c>
      <c r="H36" s="27"/>
      <c r="I36" s="27"/>
      <c r="J36" s="27"/>
      <c r="K36" s="32">
        <f>'[3]2014'!F35</f>
        <v>31.625697719626604</v>
      </c>
      <c r="L36" s="32">
        <f>'[3]2014'!G35</f>
        <v>263.26015059428971</v>
      </c>
      <c r="M36" s="32">
        <f>'[3]2014'!H35</f>
        <v>43.224004687432782</v>
      </c>
      <c r="N36" s="32">
        <f>'[3]2014'!I35</f>
        <v>55.21</v>
      </c>
      <c r="O36" s="31"/>
      <c r="P36" s="26">
        <f>+C36+F36*PCG!$C$4+G36*PCG!$C$5+H36+I36+J36</f>
        <v>6929.0632647437633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403.98989645599846</v>
      </c>
      <c r="D37" s="32">
        <f>'[3]2014'!C36</f>
        <v>403.98989645599846</v>
      </c>
      <c r="E37" s="32">
        <v>0</v>
      </c>
      <c r="F37" s="32">
        <f>'[3]2014'!D36</f>
        <v>0.18344860804755264</v>
      </c>
      <c r="G37" s="32">
        <f>'[3]2014'!E36</f>
        <v>1.8790722155252928E-2</v>
      </c>
      <c r="H37" s="27"/>
      <c r="I37" s="27"/>
      <c r="J37" s="27"/>
      <c r="K37" s="32">
        <f>'[3]2014'!F36</f>
        <v>0</v>
      </c>
      <c r="L37" s="32">
        <f>'[3]2014'!G36</f>
        <v>0</v>
      </c>
      <c r="M37" s="32">
        <f>'[3]2014'!H36</f>
        <v>0</v>
      </c>
      <c r="N37" s="32">
        <f>'[3]2014'!I36</f>
        <v>0</v>
      </c>
      <c r="O37" s="31"/>
      <c r="P37" s="26">
        <f>+C37+F37*PCG!$C$4+G37*PCG!$C$5+H37+I37+J37</f>
        <v>414.1757468594526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4499.4037299523143</v>
      </c>
      <c r="D38" s="26">
        <f t="shared" ref="D38:G38" si="33">+D39+D40</f>
        <v>4499.4037299523143</v>
      </c>
      <c r="E38" s="26">
        <f t="shared" si="33"/>
        <v>0</v>
      </c>
      <c r="F38" s="26">
        <f t="shared" si="33"/>
        <v>0.90973176319928251</v>
      </c>
      <c r="G38" s="26">
        <f t="shared" si="33"/>
        <v>0.34290265808498471</v>
      </c>
      <c r="H38" s="26"/>
      <c r="I38" s="26"/>
      <c r="J38" s="26"/>
      <c r="K38" s="26">
        <f t="shared" ref="K38:N38" si="34">+K39+K40</f>
        <v>0</v>
      </c>
      <c r="L38" s="26">
        <f t="shared" si="34"/>
        <v>0</v>
      </c>
      <c r="M38" s="26">
        <f t="shared" si="34"/>
        <v>0</v>
      </c>
      <c r="N38" s="26">
        <f t="shared" si="34"/>
        <v>0</v>
      </c>
      <c r="O38" s="31"/>
      <c r="P38" s="26">
        <f t="shared" ref="P38" si="35">+P39+P40</f>
        <v>4624.3320161416204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4137.7469862740063</v>
      </c>
      <c r="D39" s="32">
        <f>'[3]2014'!C38</f>
        <v>4137.7469862740063</v>
      </c>
      <c r="E39" s="32">
        <v>0</v>
      </c>
      <c r="F39" s="32">
        <f>'[3]2014'!D38</f>
        <v>0.74883628753604725</v>
      </c>
      <c r="G39" s="32">
        <f>'[3]2014'!E38</f>
        <v>0.32603021874757021</v>
      </c>
      <c r="H39" s="27"/>
      <c r="I39" s="27"/>
      <c r="J39" s="27"/>
      <c r="K39" s="32">
        <f>'[3]2014'!F38</f>
        <v>0</v>
      </c>
      <c r="L39" s="32">
        <f>'[3]2014'!G38</f>
        <v>0</v>
      </c>
      <c r="M39" s="32">
        <f>'[3]2014'!H38</f>
        <v>0</v>
      </c>
      <c r="N39" s="32">
        <f>'[3]2014'!I38</f>
        <v>0</v>
      </c>
      <c r="O39" s="31"/>
      <c r="P39" s="26">
        <f>+C39+F39*PCG!$C$4+G39*PCG!$C$5+H39+I39+J39</f>
        <v>4253.6248986491828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361.65674367830758</v>
      </c>
      <c r="D40" s="32">
        <f>'[3]2014'!C39</f>
        <v>361.65674367830758</v>
      </c>
      <c r="E40" s="32">
        <v>0</v>
      </c>
      <c r="F40" s="32">
        <f>'[3]2014'!D39</f>
        <v>0.1608954756632352</v>
      </c>
      <c r="G40" s="32">
        <f>'[3]2014'!E39</f>
        <v>1.6872439337414499E-2</v>
      </c>
      <c r="H40" s="27"/>
      <c r="I40" s="27"/>
      <c r="J40" s="27"/>
      <c r="K40" s="32">
        <f>'[3]2014'!F39</f>
        <v>0</v>
      </c>
      <c r="L40" s="32">
        <f>'[3]2014'!G39</f>
        <v>0</v>
      </c>
      <c r="M40" s="32">
        <f>'[3]2014'!H39</f>
        <v>0</v>
      </c>
      <c r="N40" s="32">
        <f>'[3]2014'!I39</f>
        <v>0</v>
      </c>
      <c r="O40" s="31"/>
      <c r="P40" s="26">
        <f>+C40+F40*PCG!$C$4+G40*PCG!$C$5+H40+I40+J40</f>
        <v>370.70711749243799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8328.6853024922202</v>
      </c>
      <c r="D41" s="32">
        <f>'[3]2014'!C40</f>
        <v>8328.6853024922202</v>
      </c>
      <c r="E41" s="32">
        <v>0</v>
      </c>
      <c r="F41" s="32">
        <f>'[3]2014'!D40</f>
        <v>0.58467667169053317</v>
      </c>
      <c r="G41" s="32">
        <f>'[3]2014'!E40</f>
        <v>0.43612169679917279</v>
      </c>
      <c r="H41" s="27"/>
      <c r="I41" s="27"/>
      <c r="J41" s="27"/>
      <c r="K41" s="32">
        <f>'[3]2014'!F40</f>
        <v>4.18</v>
      </c>
      <c r="L41" s="32">
        <f>'[3]2014'!G40</f>
        <v>16.61</v>
      </c>
      <c r="M41" s="32">
        <f>'[3]2014'!H40</f>
        <v>72.81</v>
      </c>
      <c r="N41" s="32">
        <f>'[3]2014'!I40</f>
        <v>28.75</v>
      </c>
      <c r="O41" s="31"/>
      <c r="P41" s="26">
        <f>+C41+F41*PCG!$C$4+G41*PCG!$C$5+H41+I41+J41</f>
        <v>8473.2664849306366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87.44988883802985</v>
      </c>
      <c r="D42" s="32">
        <f>'[3]2014'!C41</f>
        <v>87.44988883802985</v>
      </c>
      <c r="E42" s="32">
        <v>0</v>
      </c>
      <c r="F42" s="32">
        <f>'[3]2014'!D41</f>
        <v>4.7951953424654583E-3</v>
      </c>
      <c r="G42" s="32">
        <f>'[3]2014'!E41</f>
        <v>7.1923550220331627E-3</v>
      </c>
      <c r="H42" s="27"/>
      <c r="I42" s="27"/>
      <c r="J42" s="27"/>
      <c r="K42" s="32">
        <f>'[3]2014'!F41</f>
        <v>0</v>
      </c>
      <c r="L42" s="32">
        <f>'[3]2014'!G41</f>
        <v>0</v>
      </c>
      <c r="M42" s="32">
        <f>'[3]2014'!H41</f>
        <v>0</v>
      </c>
      <c r="N42" s="32">
        <f>'[3]2014'!I41</f>
        <v>0</v>
      </c>
      <c r="O42" s="31"/>
      <c r="P42" s="26">
        <f>+C42+F42*PCG!$C$4+G42*PCG!$C$5+H42+I42+J42</f>
        <v>89.713090518157372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v>0</v>
      </c>
      <c r="E44" s="32">
        <v>0</v>
      </c>
      <c r="F44" s="27"/>
      <c r="G44" s="27"/>
      <c r="H44" s="27"/>
      <c r="I44" s="27"/>
      <c r="J44" s="27"/>
      <c r="K44" s="32">
        <f>'[3]2014'!F43</f>
        <v>0</v>
      </c>
      <c r="L44" s="32">
        <f>'[3]2014'!G43</f>
        <v>0</v>
      </c>
      <c r="M44" s="32">
        <f>'[3]2014'!H43</f>
        <v>0</v>
      </c>
      <c r="N44" s="32">
        <f>'[3]2014'!I43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195.41126277570206</v>
      </c>
      <c r="D45" s="32">
        <f>'[3]2014'!C44</f>
        <v>195.41126277570206</v>
      </c>
      <c r="E45" s="32">
        <v>0</v>
      </c>
      <c r="F45" s="32">
        <f>'[3]2014'!D44</f>
        <v>3.5303725963043804E-3</v>
      </c>
      <c r="G45" s="32">
        <f>'[3]2014'!E44</f>
        <v>1.313637108772431E-2</v>
      </c>
      <c r="H45" s="27"/>
      <c r="I45" s="27"/>
      <c r="J45" s="27"/>
      <c r="K45" s="32">
        <f>'[3]2014'!F44</f>
        <v>0.53</v>
      </c>
      <c r="L45" s="32">
        <f>'[3]2014'!G44</f>
        <v>0.11</v>
      </c>
      <c r="M45" s="32">
        <f>'[3]2014'!H44</f>
        <v>0.05</v>
      </c>
      <c r="N45" s="32">
        <f>'[3]2014'!I44</f>
        <v>3.74</v>
      </c>
      <c r="O45" s="31"/>
      <c r="P45" s="26">
        <f>+C45+F45*PCG!$C$4+G45*PCG!$C$5+H45+I45+J45</f>
        <v>199.41416067475151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789.16914843230836</v>
      </c>
      <c r="D46" s="26">
        <f t="shared" ref="D46:J46" si="36">+D48</f>
        <v>789.16914843230836</v>
      </c>
      <c r="E46" s="26">
        <f t="shared" si="36"/>
        <v>0</v>
      </c>
      <c r="F46" s="26">
        <f t="shared" si="36"/>
        <v>7.2543787749301925E-2</v>
      </c>
      <c r="G46" s="26">
        <f t="shared" si="36"/>
        <v>2.0726796499800547E-2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ref="K46:N46" si="37">+K48</f>
        <v>18.7</v>
      </c>
      <c r="L46" s="26">
        <f t="shared" si="37"/>
        <v>5.37</v>
      </c>
      <c r="M46" s="26">
        <f t="shared" si="37"/>
        <v>1.79</v>
      </c>
      <c r="N46" s="26">
        <f t="shared" si="37"/>
        <v>14.05</v>
      </c>
      <c r="O46" s="31"/>
      <c r="P46" s="26">
        <f t="shared" ref="P46" si="38">+P48</f>
        <v>797.15932848298144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789.16914843230836</v>
      </c>
      <c r="D48" s="32">
        <f>'[3]2014'!C47</f>
        <v>789.16914843230836</v>
      </c>
      <c r="E48" s="32">
        <v>0</v>
      </c>
      <c r="F48" s="32">
        <f>'[3]2014'!D47</f>
        <v>7.2543787749301925E-2</v>
      </c>
      <c r="G48" s="32">
        <f>'[3]2014'!E47</f>
        <v>2.0726796499800547E-2</v>
      </c>
      <c r="H48" s="27"/>
      <c r="I48" s="27"/>
      <c r="J48" s="27"/>
      <c r="K48" s="32">
        <f>'[3]2014'!F47</f>
        <v>18.7</v>
      </c>
      <c r="L48" s="32">
        <f>'[3]2014'!G47</f>
        <v>5.37</v>
      </c>
      <c r="M48" s="32">
        <f>'[3]2014'!H47</f>
        <v>1.79</v>
      </c>
      <c r="N48" s="32">
        <f>'[3]2014'!I47</f>
        <v>14.05</v>
      </c>
      <c r="O48" s="31"/>
      <c r="P48" s="26">
        <f>+C48+F48*PCG!$C$4+G48*PCG!$C$5+H48+I48+J48</f>
        <v>797.15932848298144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712.33296590029647</v>
      </c>
      <c r="D49" s="26">
        <f t="shared" ref="D49:J49" si="39">+D50+D51</f>
        <v>712.33296590029647</v>
      </c>
      <c r="E49" s="26">
        <f t="shared" si="39"/>
        <v>0</v>
      </c>
      <c r="F49" s="26">
        <f t="shared" si="39"/>
        <v>0.97592870202907589</v>
      </c>
      <c r="G49" s="26">
        <f t="shared" si="39"/>
        <v>4.1291778134834714E-2</v>
      </c>
      <c r="H49" s="26">
        <f t="shared" si="39"/>
        <v>0</v>
      </c>
      <c r="I49" s="26">
        <f t="shared" si="39"/>
        <v>0</v>
      </c>
      <c r="J49" s="26">
        <f t="shared" si="39"/>
        <v>0</v>
      </c>
      <c r="K49" s="26">
        <f t="shared" ref="K49:N49" si="40">+K50+K51</f>
        <v>0</v>
      </c>
      <c r="L49" s="26">
        <f t="shared" si="40"/>
        <v>0</v>
      </c>
      <c r="M49" s="26">
        <f t="shared" si="40"/>
        <v>0</v>
      </c>
      <c r="N49" s="26">
        <f t="shared" si="40"/>
        <v>0</v>
      </c>
      <c r="O49" s="31"/>
      <c r="P49" s="26">
        <f t="shared" ref="P49" si="41">+P50+P51</f>
        <v>749.03613333520411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'[3]2014'!F49</f>
        <v>0</v>
      </c>
      <c r="L50" s="32">
        <f>'[3]2014'!G49</f>
        <v>0</v>
      </c>
      <c r="M50" s="32">
        <f>'[3]2014'!H49</f>
        <v>0</v>
      </c>
      <c r="N50" s="32">
        <f>'[3]2014'!I49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712.33296590029647</v>
      </c>
      <c r="D51" s="32">
        <f>'[3]2014'!C50</f>
        <v>712.33296590029647</v>
      </c>
      <c r="E51" s="32">
        <v>0</v>
      </c>
      <c r="F51" s="32">
        <f>'[3]2014'!D50</f>
        <v>0.97592870202907589</v>
      </c>
      <c r="G51" s="32">
        <f>'[3]2014'!E50</f>
        <v>4.1291778134834714E-2</v>
      </c>
      <c r="H51" s="27"/>
      <c r="I51" s="27"/>
      <c r="J51" s="27"/>
      <c r="K51" s="32">
        <f>'[3]2014'!F50</f>
        <v>0</v>
      </c>
      <c r="L51" s="32">
        <f>'[3]2014'!G50</f>
        <v>0</v>
      </c>
      <c r="M51" s="32">
        <f>'[3]2014'!H50</f>
        <v>0</v>
      </c>
      <c r="N51" s="32">
        <f>'[3]2014'!I50</f>
        <v>0</v>
      </c>
      <c r="O51" s="31"/>
      <c r="P51" s="26">
        <f>+C51+F51*PCG!$C$4+G51*PCG!$C$5+H51+I51+J51</f>
        <v>749.03613333520411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5465.6474910650222</v>
      </c>
      <c r="D52" s="26">
        <f t="shared" ref="D52:J52" si="42">+D53+D54+D55</f>
        <v>5465.6474910650222</v>
      </c>
      <c r="E52" s="26">
        <f t="shared" si="42"/>
        <v>0</v>
      </c>
      <c r="F52" s="26">
        <f t="shared" si="42"/>
        <v>22.423530078566756</v>
      </c>
      <c r="G52" s="26">
        <f t="shared" si="42"/>
        <v>0.3113042547140053</v>
      </c>
      <c r="H52" s="26">
        <f t="shared" si="42"/>
        <v>0</v>
      </c>
      <c r="I52" s="26">
        <f t="shared" si="42"/>
        <v>0</v>
      </c>
      <c r="J52" s="26">
        <f t="shared" si="42"/>
        <v>0</v>
      </c>
      <c r="K52" s="26">
        <f t="shared" ref="K52:N52" si="43">+K53+K54+K55</f>
        <v>14.28</v>
      </c>
      <c r="L52" s="26">
        <f t="shared" si="43"/>
        <v>285.71000000000004</v>
      </c>
      <c r="M52" s="26">
        <f t="shared" si="43"/>
        <v>43.49</v>
      </c>
      <c r="N52" s="26">
        <f t="shared" si="43"/>
        <v>28.07</v>
      </c>
      <c r="O52" s="31"/>
      <c r="P52" s="26">
        <f t="shared" ref="P52" si="44">+P53+P54+P55</f>
        <v>6119.0044109339651</v>
      </c>
      <c r="R52" s="13" t="s">
        <v>118</v>
      </c>
      <c r="S52" s="6" t="s">
        <v>119</v>
      </c>
      <c r="T52" s="26">
        <f t="shared" ref="T52:AE52" si="45">+T53+T54+T55</f>
        <v>0</v>
      </c>
      <c r="U52" s="26">
        <f t="shared" si="45"/>
        <v>0</v>
      </c>
      <c r="V52" s="26">
        <f t="shared" si="45"/>
        <v>0</v>
      </c>
      <c r="W52" s="26">
        <f t="shared" si="45"/>
        <v>0</v>
      </c>
      <c r="X52" s="26">
        <f t="shared" si="45"/>
        <v>0</v>
      </c>
      <c r="Y52" s="26">
        <f t="shared" si="45"/>
        <v>0</v>
      </c>
      <c r="Z52" s="26">
        <f t="shared" si="45"/>
        <v>0</v>
      </c>
      <c r="AA52" s="26">
        <f t="shared" ref="AA52:AD52" si="46">+AA53+AA54+AA55</f>
        <v>0</v>
      </c>
      <c r="AB52" s="26">
        <f t="shared" si="46"/>
        <v>0</v>
      </c>
      <c r="AC52" s="26">
        <f t="shared" si="46"/>
        <v>0</v>
      </c>
      <c r="AD52" s="26">
        <f t="shared" si="46"/>
        <v>0</v>
      </c>
      <c r="AE52" s="26">
        <f t="shared" si="45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1472.219415</v>
      </c>
      <c r="D53" s="32">
        <f>'[3]2014'!C52</f>
        <v>1472.219415</v>
      </c>
      <c r="E53" s="32">
        <v>0</v>
      </c>
      <c r="F53" s="32">
        <f>'[3]2014'!D52</f>
        <v>1.1179355500000001</v>
      </c>
      <c r="G53" s="32">
        <f>'[3]2014'!E52</f>
        <v>2.0125026999999997E-2</v>
      </c>
      <c r="H53" s="27"/>
      <c r="I53" s="27"/>
      <c r="J53" s="27"/>
      <c r="K53" s="32">
        <f>'[3]2014'!F52</f>
        <v>5.49</v>
      </c>
      <c r="L53" s="32">
        <f>'[3]2014'!G52</f>
        <v>3.55</v>
      </c>
      <c r="M53" s="32">
        <f>'[3]2014'!H52</f>
        <v>1.43</v>
      </c>
      <c r="N53" s="32">
        <f>'[3]2014'!I52</f>
        <v>8.5</v>
      </c>
      <c r="O53" s="31"/>
      <c r="P53" s="26">
        <f>+C53+F53*PCG!$C$4+G53*PCG!$C$5+H53+I53+J53</f>
        <v>1506.1650617960001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3354.331385</v>
      </c>
      <c r="D54" s="32">
        <f>'[3]2014'!C53</f>
        <v>3354.331385</v>
      </c>
      <c r="E54" s="32">
        <v>0</v>
      </c>
      <c r="F54" s="32">
        <f>'[3]2014'!D53</f>
        <v>21.199484100000003</v>
      </c>
      <c r="G54" s="32">
        <f>'[3]2014'!E53</f>
        <v>0.28590452999999999</v>
      </c>
      <c r="H54" s="27"/>
      <c r="I54" s="27"/>
      <c r="J54" s="27"/>
      <c r="K54" s="32">
        <f>'[3]2014'!F53</f>
        <v>6.28</v>
      </c>
      <c r="L54" s="32">
        <f>'[3]2014'!G53</f>
        <v>281.35000000000002</v>
      </c>
      <c r="M54" s="32">
        <f>'[3]2014'!H53</f>
        <v>41.88</v>
      </c>
      <c r="N54" s="32">
        <f>'[3]2014'!I53</f>
        <v>15.98</v>
      </c>
      <c r="O54" s="31"/>
      <c r="P54" s="26">
        <f>+C54+F54*PCG!$C$4+G54*PCG!$C$5+H54+I54+J54</f>
        <v>3969.5180374400002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639.09669106502258</v>
      </c>
      <c r="D55" s="26">
        <f t="shared" ref="D55:J55" si="47">+D56+D57+D58</f>
        <v>639.09669106502258</v>
      </c>
      <c r="E55" s="26">
        <f t="shared" si="47"/>
        <v>0</v>
      </c>
      <c r="F55" s="26">
        <f t="shared" si="47"/>
        <v>0.10611042856675476</v>
      </c>
      <c r="G55" s="26">
        <f t="shared" si="47"/>
        <v>5.2746977140052855E-3</v>
      </c>
      <c r="H55" s="26">
        <f t="shared" si="47"/>
        <v>0</v>
      </c>
      <c r="I55" s="26">
        <f t="shared" si="47"/>
        <v>0</v>
      </c>
      <c r="J55" s="26">
        <f t="shared" si="47"/>
        <v>0</v>
      </c>
      <c r="K55" s="26">
        <f t="shared" ref="K55:N55" si="48">+K56+K57+K58</f>
        <v>2.5099999999999998</v>
      </c>
      <c r="L55" s="26">
        <f t="shared" si="48"/>
        <v>0.81</v>
      </c>
      <c r="M55" s="26">
        <f t="shared" si="48"/>
        <v>0.18</v>
      </c>
      <c r="N55" s="26">
        <f t="shared" si="48"/>
        <v>3.59</v>
      </c>
      <c r="O55" s="31"/>
      <c r="P55" s="26">
        <f t="shared" ref="P55" si="49">+P56+P57+P58</f>
        <v>643.32131169796503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'[3]2014'!F55</f>
        <v>0</v>
      </c>
      <c r="L56" s="32">
        <f>'[3]2014'!G55</f>
        <v>0</v>
      </c>
      <c r="M56" s="32">
        <f>'[3]2014'!H55</f>
        <v>0</v>
      </c>
      <c r="N56" s="32">
        <f>'[3]2014'!I55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31.959211065022583</v>
      </c>
      <c r="D57" s="32">
        <f>'[3]2014'!C56</f>
        <v>31.959211065022583</v>
      </c>
      <c r="E57" s="32">
        <v>0</v>
      </c>
      <c r="F57" s="32">
        <f>'[3]2014'!D56</f>
        <v>4.3377285667547619E-3</v>
      </c>
      <c r="G57" s="32">
        <f>'[3]2014'!E56</f>
        <v>2.6026371400528572E-4</v>
      </c>
      <c r="H57" s="27"/>
      <c r="I57" s="27"/>
      <c r="J57" s="27"/>
      <c r="K57" s="32">
        <f>'[3]2014'!F56</f>
        <v>0</v>
      </c>
      <c r="L57" s="32">
        <f>'[3]2014'!G56</f>
        <v>0</v>
      </c>
      <c r="M57" s="32">
        <f>'[3]2014'!H56</f>
        <v>0</v>
      </c>
      <c r="N57" s="32">
        <f>'[3]2014'!I56</f>
        <v>0</v>
      </c>
      <c r="O57" s="31"/>
      <c r="P57" s="26">
        <f>+C57+F57*PCG!$C$4+G57*PCG!$C$5+H57+I57+J57</f>
        <v>32.145212865965028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607.13747999999998</v>
      </c>
      <c r="D58" s="32">
        <f>'[3]2014'!C57</f>
        <v>607.13747999999998</v>
      </c>
      <c r="E58" s="32">
        <v>0</v>
      </c>
      <c r="F58" s="32">
        <f>'[3]2014'!D57</f>
        <v>0.10177269999999999</v>
      </c>
      <c r="G58" s="32">
        <f>'[3]2014'!E57</f>
        <v>5.0144339999999999E-3</v>
      </c>
      <c r="H58" s="27"/>
      <c r="I58" s="27"/>
      <c r="J58" s="27"/>
      <c r="K58" s="32">
        <f>'[3]2014'!F57</f>
        <v>2.5099999999999998</v>
      </c>
      <c r="L58" s="32">
        <f>'[3]2014'!G57</f>
        <v>0.81</v>
      </c>
      <c r="M58" s="32">
        <f>'[3]2014'!H57</f>
        <v>0.18</v>
      </c>
      <c r="N58" s="32">
        <f>'[3]2014'!I57</f>
        <v>3.59</v>
      </c>
      <c r="O58" s="31"/>
      <c r="P58" s="26">
        <f>+C58+F58*PCG!$C$4+G58*PCG!$C$5+H58+I58+J58</f>
        <v>611.17609883199998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J59" si="50">+D60+D61</f>
        <v>0</v>
      </c>
      <c r="E59" s="26">
        <f t="shared" si="50"/>
        <v>0</v>
      </c>
      <c r="F59" s="26">
        <f t="shared" si="50"/>
        <v>0</v>
      </c>
      <c r="G59" s="26">
        <f t="shared" si="50"/>
        <v>0</v>
      </c>
      <c r="H59" s="26">
        <f t="shared" si="50"/>
        <v>0</v>
      </c>
      <c r="I59" s="26">
        <f t="shared" si="50"/>
        <v>0</v>
      </c>
      <c r="J59" s="26">
        <f t="shared" si="50"/>
        <v>0</v>
      </c>
      <c r="K59" s="26">
        <f t="shared" ref="K59:N59" si="51">+K60+K61</f>
        <v>0</v>
      </c>
      <c r="L59" s="26">
        <f t="shared" si="51"/>
        <v>0</v>
      </c>
      <c r="M59" s="26">
        <f t="shared" si="51"/>
        <v>0</v>
      </c>
      <c r="N59" s="26">
        <f t="shared" si="51"/>
        <v>0</v>
      </c>
      <c r="O59" s="31"/>
      <c r="P59" s="26">
        <f t="shared" ref="P59" si="52">+P60+P61</f>
        <v>0</v>
      </c>
      <c r="R59" s="13" t="s">
        <v>132</v>
      </c>
      <c r="S59" s="6" t="s">
        <v>133</v>
      </c>
      <c r="T59" s="26">
        <f t="shared" ref="T59:AE59" si="53">+T60+T61</f>
        <v>0</v>
      </c>
      <c r="U59" s="26">
        <f t="shared" si="53"/>
        <v>0</v>
      </c>
      <c r="V59" s="26">
        <f t="shared" si="53"/>
        <v>0</v>
      </c>
      <c r="W59" s="26">
        <f t="shared" si="53"/>
        <v>0</v>
      </c>
      <c r="X59" s="26">
        <f t="shared" si="53"/>
        <v>0</v>
      </c>
      <c r="Y59" s="26">
        <f t="shared" si="53"/>
        <v>0</v>
      </c>
      <c r="Z59" s="26">
        <f t="shared" si="53"/>
        <v>0</v>
      </c>
      <c r="AA59" s="26">
        <f t="shared" ref="AA59:AD59" si="54">+AA60+AA61</f>
        <v>0</v>
      </c>
      <c r="AB59" s="26">
        <f t="shared" si="54"/>
        <v>0</v>
      </c>
      <c r="AC59" s="26">
        <f t="shared" si="54"/>
        <v>0</v>
      </c>
      <c r="AD59" s="26">
        <f t="shared" si="54"/>
        <v>0</v>
      </c>
      <c r="AE59" s="26">
        <f t="shared" si="53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'[3]2014'!F59</f>
        <v>0</v>
      </c>
      <c r="L60" s="32">
        <f>'[3]2014'!G59</f>
        <v>0</v>
      </c>
      <c r="M60" s="32">
        <f>'[3]2014'!H59</f>
        <v>0</v>
      </c>
      <c r="N60" s="32">
        <f>'[3]2014'!I59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J61" si="55">+D62+D63+D64</f>
        <v>0</v>
      </c>
      <c r="E61" s="26">
        <f t="shared" si="55"/>
        <v>0</v>
      </c>
      <c r="F61" s="26">
        <f t="shared" si="55"/>
        <v>0</v>
      </c>
      <c r="G61" s="26">
        <f t="shared" si="55"/>
        <v>0</v>
      </c>
      <c r="H61" s="26">
        <f t="shared" si="55"/>
        <v>0</v>
      </c>
      <c r="I61" s="26">
        <f t="shared" si="55"/>
        <v>0</v>
      </c>
      <c r="J61" s="26">
        <f t="shared" si="55"/>
        <v>0</v>
      </c>
      <c r="K61" s="26">
        <f t="shared" ref="K61:N61" si="56">+K62+K63+K64</f>
        <v>0</v>
      </c>
      <c r="L61" s="26">
        <f t="shared" si="56"/>
        <v>0</v>
      </c>
      <c r="M61" s="26">
        <f t="shared" si="56"/>
        <v>0</v>
      </c>
      <c r="N61" s="26">
        <f t="shared" si="56"/>
        <v>0</v>
      </c>
      <c r="O61" s="31"/>
      <c r="P61" s="26">
        <f t="shared" ref="P61" si="57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'[3]2014'!F61</f>
        <v>0</v>
      </c>
      <c r="L62" s="32">
        <f>'[3]2014'!G61</f>
        <v>0</v>
      </c>
      <c r="M62" s="32">
        <f>'[3]2014'!H61</f>
        <v>0</v>
      </c>
      <c r="N62" s="32">
        <f>'[3]2014'!I61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'[3]2014'!F62</f>
        <v>0</v>
      </c>
      <c r="L63" s="32">
        <f>'[3]2014'!G62</f>
        <v>0</v>
      </c>
      <c r="M63" s="32">
        <f>'[3]2014'!H62</f>
        <v>0</v>
      </c>
      <c r="N63" s="32">
        <f>'[3]2014'!I62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'[3]2014'!F63</f>
        <v>0</v>
      </c>
      <c r="L64" s="32">
        <f>'[3]2014'!G63</f>
        <v>0</v>
      </c>
      <c r="M64" s="32">
        <f>'[3]2014'!H63</f>
        <v>0</v>
      </c>
      <c r="N64" s="32">
        <f>'[3]2014'!I63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1.393962341148957</v>
      </c>
      <c r="D66" s="26">
        <f t="shared" ref="D66:N66" si="58">+D67+D79+D100</f>
        <v>1.393962341148957</v>
      </c>
      <c r="E66" s="26">
        <f t="shared" si="58"/>
        <v>0</v>
      </c>
      <c r="F66" s="26">
        <f t="shared" si="58"/>
        <v>39.785233695866673</v>
      </c>
      <c r="G66" s="26">
        <f t="shared" si="58"/>
        <v>0</v>
      </c>
      <c r="H66" s="26">
        <f t="shared" si="58"/>
        <v>0</v>
      </c>
      <c r="I66" s="26">
        <f t="shared" si="58"/>
        <v>0</v>
      </c>
      <c r="J66" s="26">
        <f t="shared" si="58"/>
        <v>0</v>
      </c>
      <c r="K66" s="26">
        <f t="shared" si="58"/>
        <v>1.93</v>
      </c>
      <c r="L66" s="26">
        <f t="shared" si="58"/>
        <v>14.16</v>
      </c>
      <c r="M66" s="26">
        <f t="shared" si="58"/>
        <v>6.4600000000000009</v>
      </c>
      <c r="N66" s="26">
        <f t="shared" si="58"/>
        <v>0</v>
      </c>
      <c r="O66" s="31"/>
      <c r="P66" s="26">
        <f t="shared" ref="P66" si="59">+P67+P79+P100</f>
        <v>996.02480473781577</v>
      </c>
      <c r="R66" s="13" t="s">
        <v>145</v>
      </c>
      <c r="S66" s="6" t="s">
        <v>146</v>
      </c>
      <c r="T66" s="26">
        <f t="shared" ref="T66:AE66" si="60">+T67+T79+T100</f>
        <v>0</v>
      </c>
      <c r="U66" s="26">
        <f t="shared" si="60"/>
        <v>0</v>
      </c>
      <c r="V66" s="26">
        <f t="shared" si="60"/>
        <v>0</v>
      </c>
      <c r="W66" s="26">
        <f t="shared" si="60"/>
        <v>0</v>
      </c>
      <c r="X66" s="26">
        <f t="shared" si="60"/>
        <v>0</v>
      </c>
      <c r="Y66" s="26">
        <f t="shared" si="60"/>
        <v>0</v>
      </c>
      <c r="Z66" s="26">
        <f t="shared" si="60"/>
        <v>0</v>
      </c>
      <c r="AA66" s="26">
        <f t="shared" ref="AA66:AD66" si="61">+AA67+AA79+AA100</f>
        <v>0</v>
      </c>
      <c r="AB66" s="26">
        <f t="shared" si="61"/>
        <v>0</v>
      </c>
      <c r="AC66" s="26">
        <f t="shared" si="61"/>
        <v>0</v>
      </c>
      <c r="AD66" s="26">
        <f t="shared" si="61"/>
        <v>0</v>
      </c>
      <c r="AE66" s="26">
        <f t="shared" si="60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62">+D68+D77</f>
        <v>0</v>
      </c>
      <c r="E67" s="26">
        <f t="shared" si="62"/>
        <v>0</v>
      </c>
      <c r="F67" s="26">
        <f t="shared" si="62"/>
        <v>6.1357145430000006</v>
      </c>
      <c r="G67" s="26">
        <f t="shared" si="62"/>
        <v>0</v>
      </c>
      <c r="H67" s="26">
        <f t="shared" si="62"/>
        <v>0</v>
      </c>
      <c r="I67" s="26">
        <f t="shared" si="62"/>
        <v>0</v>
      </c>
      <c r="J67" s="26">
        <f t="shared" si="62"/>
        <v>0</v>
      </c>
      <c r="K67" s="26">
        <f t="shared" si="62"/>
        <v>0</v>
      </c>
      <c r="L67" s="26">
        <f t="shared" si="62"/>
        <v>0</v>
      </c>
      <c r="M67" s="26">
        <f t="shared" si="62"/>
        <v>1.9000000000000001</v>
      </c>
      <c r="N67" s="26">
        <f t="shared" si="62"/>
        <v>0</v>
      </c>
      <c r="O67" s="31"/>
      <c r="P67" s="26">
        <f t="shared" ref="P67" si="63">+P68+P77+P78</f>
        <v>153.39286357500001</v>
      </c>
      <c r="R67" s="13" t="s">
        <v>147</v>
      </c>
      <c r="S67" s="6" t="s">
        <v>148</v>
      </c>
      <c r="T67" s="26">
        <f t="shared" ref="T67" si="64">+T68+T77+T78</f>
        <v>0</v>
      </c>
      <c r="U67" s="26">
        <f t="shared" ref="U67" si="65">+U68+U77+U78</f>
        <v>0</v>
      </c>
      <c r="V67" s="26">
        <f t="shared" ref="V67" si="66">+V68+V77+V78</f>
        <v>0</v>
      </c>
      <c r="W67" s="26">
        <f t="shared" ref="W67" si="67">+W68+W77+W78</f>
        <v>0</v>
      </c>
      <c r="X67" s="26">
        <f t="shared" ref="X67" si="68">+X68+X77+X78</f>
        <v>0</v>
      </c>
      <c r="Y67" s="26">
        <f t="shared" ref="Y67" si="69">+Y68+Y77+Y78</f>
        <v>0</v>
      </c>
      <c r="Z67" s="26">
        <f t="shared" ref="Z67:AD67" si="70">+Z68+Z77+Z78</f>
        <v>0</v>
      </c>
      <c r="AA67" s="26">
        <f t="shared" si="70"/>
        <v>0</v>
      </c>
      <c r="AB67" s="26">
        <f t="shared" si="70"/>
        <v>0</v>
      </c>
      <c r="AC67" s="26">
        <f t="shared" si="70"/>
        <v>0</v>
      </c>
      <c r="AD67" s="26">
        <f t="shared" si="70"/>
        <v>0</v>
      </c>
      <c r="AE67" s="26">
        <f t="shared" ref="AE67" si="71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72">+D68+E68</f>
        <v>0</v>
      </c>
      <c r="D68" s="26">
        <f t="shared" ref="D68:N68" si="73">+D69+D74</f>
        <v>0</v>
      </c>
      <c r="E68" s="26">
        <f t="shared" si="73"/>
        <v>0</v>
      </c>
      <c r="F68" s="26">
        <f t="shared" si="73"/>
        <v>6.1357145430000006</v>
      </c>
      <c r="G68" s="26">
        <f t="shared" si="73"/>
        <v>0</v>
      </c>
      <c r="H68" s="26">
        <f t="shared" si="73"/>
        <v>0</v>
      </c>
      <c r="I68" s="26">
        <f t="shared" si="73"/>
        <v>0</v>
      </c>
      <c r="J68" s="26">
        <f t="shared" si="73"/>
        <v>0</v>
      </c>
      <c r="K68" s="26">
        <f t="shared" si="73"/>
        <v>0</v>
      </c>
      <c r="L68" s="26">
        <f t="shared" si="73"/>
        <v>0</v>
      </c>
      <c r="M68" s="26">
        <f t="shared" si="73"/>
        <v>1.9000000000000001</v>
      </c>
      <c r="N68" s="26">
        <f t="shared" si="73"/>
        <v>0</v>
      </c>
      <c r="O68" s="31"/>
      <c r="P68" s="26">
        <f t="shared" ref="P68" si="74">+P69+P74</f>
        <v>153.39286357500001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72"/>
        <v>0</v>
      </c>
      <c r="D69" s="26">
        <f t="shared" ref="D69:N69" si="75">+D70+D71+D72+D73</f>
        <v>0</v>
      </c>
      <c r="E69" s="26">
        <f t="shared" si="75"/>
        <v>0</v>
      </c>
      <c r="F69" s="26">
        <f t="shared" si="75"/>
        <v>2.6748500450000003</v>
      </c>
      <c r="G69" s="26">
        <f t="shared" si="75"/>
        <v>0</v>
      </c>
      <c r="H69" s="26">
        <f t="shared" si="75"/>
        <v>0</v>
      </c>
      <c r="I69" s="26">
        <f t="shared" si="75"/>
        <v>0</v>
      </c>
      <c r="J69" s="26">
        <f t="shared" si="75"/>
        <v>0</v>
      </c>
      <c r="K69" s="26">
        <f t="shared" si="75"/>
        <v>0</v>
      </c>
      <c r="L69" s="26">
        <f t="shared" si="75"/>
        <v>0</v>
      </c>
      <c r="M69" s="26">
        <f t="shared" si="75"/>
        <v>0.32</v>
      </c>
      <c r="N69" s="26">
        <f t="shared" si="75"/>
        <v>0</v>
      </c>
      <c r="O69" s="31"/>
      <c r="P69" s="26">
        <f t="shared" ref="P69" si="76">+P70+P71+P72+P73</f>
        <v>66.871251125000001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72"/>
        <v>0</v>
      </c>
      <c r="D70" s="32">
        <f>'[3]2014'!C69</f>
        <v>0</v>
      </c>
      <c r="E70" s="32">
        <v>0</v>
      </c>
      <c r="F70" s="32">
        <f>'[3]2014'!D69</f>
        <v>2.3486488200000002</v>
      </c>
      <c r="G70" s="27"/>
      <c r="H70" s="27"/>
      <c r="I70" s="27"/>
      <c r="J70" s="27"/>
      <c r="K70" s="27"/>
      <c r="L70" s="27"/>
      <c r="M70" s="32">
        <f>'[3]2014'!H69</f>
        <v>0.16</v>
      </c>
      <c r="N70" s="27"/>
      <c r="O70" s="31"/>
      <c r="P70" s="26">
        <f>+C70+F70*PCG!$C$4+G70*PCG!$C$5+H70+I70+J70</f>
        <v>58.716220500000006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72"/>
        <v>0</v>
      </c>
      <c r="D71" s="32">
        <f>'[3]2014'!C70</f>
        <v>0</v>
      </c>
      <c r="E71" s="32">
        <v>0</v>
      </c>
      <c r="F71" s="32">
        <f>'[3]2014'!D70</f>
        <v>0.32620122500000004</v>
      </c>
      <c r="G71" s="27"/>
      <c r="H71" s="27"/>
      <c r="I71" s="27"/>
      <c r="J71" s="27"/>
      <c r="K71" s="27"/>
      <c r="L71" s="27"/>
      <c r="M71" s="32">
        <f>'[3]2014'!H70</f>
        <v>0.16</v>
      </c>
      <c r="N71" s="27"/>
      <c r="O71" s="31"/>
      <c r="P71" s="26">
        <f>+C71+F71*PCG!$C$4+G71*PCG!$C$5+H71+I71+J71</f>
        <v>8.1550306250000002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72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'[3]2014'!H71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72"/>
        <v>0</v>
      </c>
      <c r="D73" s="32">
        <f>'[3]2014'!C72</f>
        <v>0</v>
      </c>
      <c r="E73" s="32">
        <v>0</v>
      </c>
      <c r="F73" s="32">
        <f>'[3]2014'!D72</f>
        <v>0</v>
      </c>
      <c r="G73" s="27"/>
      <c r="H73" s="27"/>
      <c r="I73" s="27"/>
      <c r="J73" s="27"/>
      <c r="K73" s="27"/>
      <c r="L73" s="27"/>
      <c r="M73" s="32">
        <f>'[3]2014'!H72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72"/>
        <v>0</v>
      </c>
      <c r="D74" s="26">
        <f t="shared" ref="D74:N74" si="77">+D75+D76</f>
        <v>0</v>
      </c>
      <c r="E74" s="26">
        <f t="shared" si="77"/>
        <v>0</v>
      </c>
      <c r="F74" s="26">
        <f t="shared" si="77"/>
        <v>3.4608644979999998</v>
      </c>
      <c r="G74" s="26">
        <f t="shared" si="77"/>
        <v>0</v>
      </c>
      <c r="H74" s="26">
        <f t="shared" si="77"/>
        <v>0</v>
      </c>
      <c r="I74" s="26">
        <f t="shared" si="77"/>
        <v>0</v>
      </c>
      <c r="J74" s="26">
        <f t="shared" si="77"/>
        <v>0</v>
      </c>
      <c r="K74" s="26">
        <f t="shared" si="77"/>
        <v>0</v>
      </c>
      <c r="L74" s="26">
        <f t="shared" si="77"/>
        <v>0</v>
      </c>
      <c r="M74" s="26">
        <f t="shared" si="77"/>
        <v>1.58</v>
      </c>
      <c r="N74" s="26">
        <f t="shared" si="77"/>
        <v>0</v>
      </c>
      <c r="O74" s="31"/>
      <c r="P74" s="26">
        <f t="shared" ref="P74" si="78">+P75+P76</f>
        <v>86.521612450000006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72"/>
        <v>0</v>
      </c>
      <c r="D75" s="32">
        <f>'[3]2014'!C74</f>
        <v>0</v>
      </c>
      <c r="E75" s="32">
        <v>0</v>
      </c>
      <c r="F75" s="32">
        <f>'[3]2014'!D74</f>
        <v>3.194644152</v>
      </c>
      <c r="G75" s="27"/>
      <c r="H75" s="27"/>
      <c r="I75" s="27"/>
      <c r="J75" s="27"/>
      <c r="K75" s="27"/>
      <c r="L75" s="27"/>
      <c r="M75" s="32">
        <f>'[3]2014'!H74</f>
        <v>0.79</v>
      </c>
      <c r="N75" s="27"/>
      <c r="O75" s="31"/>
      <c r="P75" s="26">
        <f>+C75+F75*PCG!$C$4+G75*PCG!$C$5+H75+I75+J75</f>
        <v>79.866103800000005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72"/>
        <v>0</v>
      </c>
      <c r="D76" s="32">
        <f>'[3]2014'!C75</f>
        <v>0</v>
      </c>
      <c r="E76" s="32">
        <v>0</v>
      </c>
      <c r="F76" s="32">
        <f>'[3]2014'!D75</f>
        <v>0.26622034600000005</v>
      </c>
      <c r="G76" s="27"/>
      <c r="H76" s="27"/>
      <c r="I76" s="27"/>
      <c r="J76" s="27"/>
      <c r="K76" s="27"/>
      <c r="L76" s="27"/>
      <c r="M76" s="32">
        <f>'[3]2014'!H75</f>
        <v>0.79</v>
      </c>
      <c r="N76" s="27"/>
      <c r="O76" s="31"/>
      <c r="P76" s="26">
        <f>+C76+F76*PCG!$C$4+G76*PCG!$C$5+H76+I76+J76</f>
        <v>6.6555086500000016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72"/>
        <v>0</v>
      </c>
      <c r="D77" s="33"/>
      <c r="E77" s="34">
        <v>0</v>
      </c>
      <c r="F77" s="33"/>
      <c r="G77" s="33"/>
      <c r="H77" s="27"/>
      <c r="I77" s="27"/>
      <c r="J77" s="27"/>
      <c r="K77" s="32">
        <f>'[3]2014'!F76</f>
        <v>0</v>
      </c>
      <c r="L77" s="32">
        <f>'[3]2014'!G76</f>
        <v>0</v>
      </c>
      <c r="M77" s="32">
        <f>'[3]2014'!H76</f>
        <v>0</v>
      </c>
      <c r="N77" s="32">
        <f>'[3]2014'!I76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'[3]2014'!F77</f>
        <v>0</v>
      </c>
      <c r="L78" s="32">
        <f>'[3]2014'!G77</f>
        <v>0</v>
      </c>
      <c r="M78" s="32">
        <f>'[3]2014'!H77</f>
        <v>0</v>
      </c>
      <c r="N78" s="32">
        <f>'[3]2014'!I77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1.393962341148957</v>
      </c>
      <c r="D79" s="26">
        <f t="shared" ref="D79:N79" si="79">+D80+D90</f>
        <v>1.393962341148957</v>
      </c>
      <c r="E79" s="26">
        <f t="shared" si="79"/>
        <v>0</v>
      </c>
      <c r="F79" s="26">
        <f t="shared" si="79"/>
        <v>33.649519152866674</v>
      </c>
      <c r="G79" s="26">
        <f t="shared" si="79"/>
        <v>0</v>
      </c>
      <c r="H79" s="26">
        <f t="shared" si="79"/>
        <v>0</v>
      </c>
      <c r="I79" s="26">
        <f t="shared" si="79"/>
        <v>0</v>
      </c>
      <c r="J79" s="26">
        <f t="shared" si="79"/>
        <v>0</v>
      </c>
      <c r="K79" s="26">
        <f t="shared" si="79"/>
        <v>1.93</v>
      </c>
      <c r="L79" s="26">
        <f t="shared" si="79"/>
        <v>14.16</v>
      </c>
      <c r="M79" s="26">
        <f t="shared" si="79"/>
        <v>4.5600000000000005</v>
      </c>
      <c r="N79" s="26">
        <f t="shared" si="79"/>
        <v>0</v>
      </c>
      <c r="O79" s="31"/>
      <c r="P79" s="26">
        <f t="shared" ref="P79" si="80">+P80+P90</f>
        <v>842.63194116281579</v>
      </c>
      <c r="R79" s="13" t="s">
        <v>167</v>
      </c>
      <c r="S79" s="6" t="s">
        <v>168</v>
      </c>
      <c r="T79" s="26">
        <f t="shared" ref="T79:AE79" si="81">+T80+T90</f>
        <v>0</v>
      </c>
      <c r="U79" s="26">
        <f t="shared" si="81"/>
        <v>0</v>
      </c>
      <c r="V79" s="26">
        <f t="shared" si="81"/>
        <v>0</v>
      </c>
      <c r="W79" s="26">
        <f t="shared" si="81"/>
        <v>0</v>
      </c>
      <c r="X79" s="26">
        <f t="shared" si="81"/>
        <v>0</v>
      </c>
      <c r="Y79" s="26">
        <f t="shared" si="81"/>
        <v>0</v>
      </c>
      <c r="Z79" s="26">
        <f t="shared" si="81"/>
        <v>0</v>
      </c>
      <c r="AA79" s="26">
        <f t="shared" ref="AA79:AD79" si="82">+AA80+AA90</f>
        <v>0</v>
      </c>
      <c r="AB79" s="26">
        <f t="shared" si="82"/>
        <v>0</v>
      </c>
      <c r="AC79" s="26">
        <f t="shared" si="82"/>
        <v>0</v>
      </c>
      <c r="AD79" s="26">
        <f t="shared" si="82"/>
        <v>0</v>
      </c>
      <c r="AE79" s="26">
        <f t="shared" si="81"/>
        <v>0</v>
      </c>
    </row>
    <row r="80" spans="1:31" x14ac:dyDescent="0.2">
      <c r="A80" s="13" t="s">
        <v>169</v>
      </c>
      <c r="B80" s="6" t="s">
        <v>170</v>
      </c>
      <c r="C80" s="26">
        <f t="shared" si="72"/>
        <v>0.84195349202104919</v>
      </c>
      <c r="D80" s="26">
        <f t="shared" ref="D80:N80" si="83">+D81+D82+D83</f>
        <v>0.84195349202104919</v>
      </c>
      <c r="E80" s="26">
        <f t="shared" si="83"/>
        <v>0</v>
      </c>
      <c r="F80" s="26">
        <f t="shared" si="83"/>
        <v>12.843691826699748</v>
      </c>
      <c r="G80" s="26">
        <f t="shared" si="83"/>
        <v>0</v>
      </c>
      <c r="H80" s="26">
        <f t="shared" si="83"/>
        <v>0</v>
      </c>
      <c r="I80" s="26">
        <f t="shared" si="83"/>
        <v>0</v>
      </c>
      <c r="J80" s="26">
        <f t="shared" si="83"/>
        <v>0</v>
      </c>
      <c r="K80" s="26">
        <f t="shared" si="83"/>
        <v>0.96</v>
      </c>
      <c r="L80" s="26">
        <f t="shared" si="83"/>
        <v>2.58</v>
      </c>
      <c r="M80" s="26">
        <f t="shared" si="83"/>
        <v>4.3600000000000003</v>
      </c>
      <c r="N80" s="26">
        <f t="shared" si="83"/>
        <v>0</v>
      </c>
      <c r="O80" s="31"/>
      <c r="P80" s="26">
        <f t="shared" ref="P80" si="84">+P81+P82+P83</f>
        <v>321.93424915951471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72"/>
        <v>8.5412620000000004E-4</v>
      </c>
      <c r="D81" s="32">
        <f>'[3]2014'!C80</f>
        <v>8.5412620000000004E-4</v>
      </c>
      <c r="E81" s="32">
        <v>0</v>
      </c>
      <c r="F81" s="32">
        <f>'[3]2014'!D80</f>
        <v>4.1117237999999997E-3</v>
      </c>
      <c r="G81" s="27"/>
      <c r="H81" s="27"/>
      <c r="I81" s="27"/>
      <c r="J81" s="27"/>
      <c r="K81" s="32">
        <f>'[3]2014'!F80</f>
        <v>0</v>
      </c>
      <c r="L81" s="32">
        <f>'[3]2014'!G80</f>
        <v>0.02</v>
      </c>
      <c r="M81" s="32">
        <f>'[3]2014'!H80</f>
        <v>0</v>
      </c>
      <c r="N81" s="32">
        <f>'[3]2014'!I80</f>
        <v>0</v>
      </c>
      <c r="O81" s="31"/>
      <c r="P81" s="26">
        <f>+C81+F81*PCG!$C$4+G81*PCG!$C$5+H81+I81+J81</f>
        <v>0.10364722119999999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72"/>
        <v>0</v>
      </c>
      <c r="D82" s="33"/>
      <c r="E82" s="34">
        <v>0</v>
      </c>
      <c r="F82" s="33"/>
      <c r="G82" s="33"/>
      <c r="H82" s="27"/>
      <c r="I82" s="27"/>
      <c r="J82" s="27"/>
      <c r="K82" s="32">
        <f>'[3]2014'!F81</f>
        <v>0</v>
      </c>
      <c r="L82" s="32">
        <f>'[3]2014'!G81</f>
        <v>0</v>
      </c>
      <c r="M82" s="32">
        <f>'[3]2014'!H81</f>
        <v>0</v>
      </c>
      <c r="N82" s="32">
        <f>'[3]2014'!I81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72"/>
        <v>0.84109936582104916</v>
      </c>
      <c r="D83" s="26">
        <f t="shared" ref="D83:N83" si="85">+D84+D85+D86+D87+D88+D89</f>
        <v>0.84109936582104916</v>
      </c>
      <c r="E83" s="26">
        <f t="shared" si="85"/>
        <v>0</v>
      </c>
      <c r="F83" s="26">
        <f t="shared" si="85"/>
        <v>12.839580102899749</v>
      </c>
      <c r="G83" s="26">
        <f t="shared" si="85"/>
        <v>0</v>
      </c>
      <c r="H83" s="26">
        <f t="shared" si="85"/>
        <v>0</v>
      </c>
      <c r="I83" s="26">
        <f t="shared" si="85"/>
        <v>0</v>
      </c>
      <c r="J83" s="26">
        <f t="shared" si="85"/>
        <v>0</v>
      </c>
      <c r="K83" s="26">
        <f t="shared" si="85"/>
        <v>0.96</v>
      </c>
      <c r="L83" s="26">
        <f t="shared" si="85"/>
        <v>2.56</v>
      </c>
      <c r="M83" s="26">
        <f t="shared" si="85"/>
        <v>4.3600000000000003</v>
      </c>
      <c r="N83" s="26">
        <f t="shared" si="85"/>
        <v>0</v>
      </c>
      <c r="O83" s="31"/>
      <c r="P83" s="26">
        <f t="shared" ref="P83" si="86">+P84+P85+P86+P87+P88+P89</f>
        <v>321.83060193831471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72"/>
        <v>0</v>
      </c>
      <c r="D84" s="33"/>
      <c r="E84" s="34">
        <v>0</v>
      </c>
      <c r="F84" s="33"/>
      <c r="G84" s="27"/>
      <c r="H84" s="27"/>
      <c r="I84" s="27"/>
      <c r="J84" s="27"/>
      <c r="K84" s="32">
        <f>'[3]2014'!F83</f>
        <v>0</v>
      </c>
      <c r="L84" s="32">
        <f>'[3]2014'!G83</f>
        <v>0</v>
      </c>
      <c r="M84" s="32">
        <f>'[3]2014'!H83</f>
        <v>0</v>
      </c>
      <c r="N84" s="32">
        <f>'[3]2014'!I83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72"/>
        <v>0.83559236775373602</v>
      </c>
      <c r="D85" s="32">
        <f>'[3]2014'!C84</f>
        <v>0.83559236775373602</v>
      </c>
      <c r="E85" s="32">
        <v>0</v>
      </c>
      <c r="F85" s="32">
        <f>'[3]2014'!D84</f>
        <v>12.533885516306039</v>
      </c>
      <c r="G85" s="32">
        <v>0</v>
      </c>
      <c r="H85" s="27"/>
      <c r="I85" s="27"/>
      <c r="J85" s="27"/>
      <c r="K85" s="32">
        <f>'[3]2014'!F84</f>
        <v>0</v>
      </c>
      <c r="L85" s="32">
        <f>'[3]2014'!G84</f>
        <v>0</v>
      </c>
      <c r="M85" s="32">
        <f>'[3]2014'!H84</f>
        <v>0.08</v>
      </c>
      <c r="N85" s="32">
        <f>'[3]2014'!I84</f>
        <v>0</v>
      </c>
      <c r="O85" s="31"/>
      <c r="P85" s="26">
        <f>+C85+F85*PCG!$C$4+G85*PCG!$C$5+H85+I85+J85</f>
        <v>314.18273027540471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72"/>
        <v>5.506998067313148E-3</v>
      </c>
      <c r="D86" s="32">
        <f>'[3]2014'!C85</f>
        <v>5.506998067313148E-3</v>
      </c>
      <c r="E86" s="32">
        <v>0</v>
      </c>
      <c r="F86" s="32">
        <f>'[3]2014'!D85</f>
        <v>6.068936645610408E-2</v>
      </c>
      <c r="G86" s="32">
        <v>0</v>
      </c>
      <c r="H86" s="27"/>
      <c r="I86" s="27"/>
      <c r="J86" s="27"/>
      <c r="K86" s="32">
        <f>'[3]2014'!F85</f>
        <v>0</v>
      </c>
      <c r="L86" s="32">
        <f>'[3]2014'!G85</f>
        <v>0</v>
      </c>
      <c r="M86" s="32">
        <f>'[3]2014'!H85</f>
        <v>2.14</v>
      </c>
      <c r="N86" s="32">
        <f>'[3]2014'!I85</f>
        <v>0</v>
      </c>
      <c r="O86" s="31"/>
      <c r="P86" s="26">
        <f>+C86+F86*PCG!$C$4+G86*PCG!$C$5+H86+I86+J86</f>
        <v>1.5227411594699152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72"/>
        <v>0</v>
      </c>
      <c r="D87" s="32">
        <f>'[3]2014'!C86</f>
        <v>0</v>
      </c>
      <c r="E87" s="32">
        <v>0</v>
      </c>
      <c r="F87" s="32">
        <f>'[3]2014'!D86</f>
        <v>0.2450052201376054</v>
      </c>
      <c r="G87" s="27"/>
      <c r="H87" s="27"/>
      <c r="I87" s="27"/>
      <c r="J87" s="27"/>
      <c r="K87" s="32">
        <f>'[3]2014'!F86</f>
        <v>0.96</v>
      </c>
      <c r="L87" s="32">
        <f>'[3]2014'!G86</f>
        <v>2.56</v>
      </c>
      <c r="M87" s="32">
        <f>'[3]2014'!H86</f>
        <v>2.14</v>
      </c>
      <c r="N87" s="32">
        <f>'[3]2014'!I86</f>
        <v>0</v>
      </c>
      <c r="O87" s="31"/>
      <c r="P87" s="26">
        <f>+C87+F87*PCG!$C$4+G87*PCG!$C$5+H87+I87+J87</f>
        <v>6.1251305034401344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72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+'[3]2014'!H87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72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72"/>
        <v>0.55200884912790782</v>
      </c>
      <c r="D90" s="26">
        <f t="shared" ref="D90:N90" si="87">+D91+D92+D93</f>
        <v>0.55200884912790782</v>
      </c>
      <c r="E90" s="26">
        <f t="shared" si="87"/>
        <v>0</v>
      </c>
      <c r="F90" s="26">
        <f t="shared" si="87"/>
        <v>20.805827326166927</v>
      </c>
      <c r="G90" s="26">
        <f t="shared" si="87"/>
        <v>0</v>
      </c>
      <c r="H90" s="26">
        <f t="shared" si="87"/>
        <v>0</v>
      </c>
      <c r="I90" s="26">
        <f t="shared" si="87"/>
        <v>0</v>
      </c>
      <c r="J90" s="26">
        <f t="shared" si="87"/>
        <v>0</v>
      </c>
      <c r="K90" s="26">
        <f t="shared" si="87"/>
        <v>0.97</v>
      </c>
      <c r="L90" s="26">
        <f t="shared" si="87"/>
        <v>11.58</v>
      </c>
      <c r="M90" s="26">
        <f t="shared" si="87"/>
        <v>0.2</v>
      </c>
      <c r="N90" s="26">
        <f t="shared" si="87"/>
        <v>0</v>
      </c>
      <c r="O90" s="31"/>
      <c r="P90" s="26">
        <f t="shared" ref="P90" si="88">+P91+P92+P93</f>
        <v>520.69769200330109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72"/>
        <v>4.1080000000000005E-3</v>
      </c>
      <c r="D91" s="32">
        <f>'[3]2014'!C90</f>
        <v>4.1080000000000005E-3</v>
      </c>
      <c r="E91" s="32">
        <v>0</v>
      </c>
      <c r="F91" s="32">
        <f>'[3]2014'!D90</f>
        <v>0.30968000000000001</v>
      </c>
      <c r="G91" s="27"/>
      <c r="H91" s="27"/>
      <c r="I91" s="27"/>
      <c r="J91" s="27"/>
      <c r="K91" s="32">
        <f>'[3]2013'!F90</f>
        <v>0.97</v>
      </c>
      <c r="L91" s="32">
        <f>'[3]2013'!G90</f>
        <v>11.58</v>
      </c>
      <c r="M91" s="32">
        <f>'[3]2013'!H90</f>
        <v>0.1</v>
      </c>
      <c r="N91" s="32">
        <f>'[3]2013'!I90</f>
        <v>0</v>
      </c>
      <c r="O91" s="31"/>
      <c r="P91" s="26">
        <f>+C91+F91*PCG!$C$4+G91*PCG!$C$5+H91+I91+J91</f>
        <v>7.7461079999999995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72"/>
        <v>0</v>
      </c>
      <c r="D92" s="33"/>
      <c r="E92" s="34">
        <v>0</v>
      </c>
      <c r="F92" s="33"/>
      <c r="G92" s="33"/>
      <c r="H92" s="27"/>
      <c r="I92" s="27"/>
      <c r="J92" s="27"/>
      <c r="K92" s="32">
        <f>'[3]2013'!F91</f>
        <v>0</v>
      </c>
      <c r="L92" s="32">
        <f>'[3]2013'!G91</f>
        <v>0</v>
      </c>
      <c r="M92" s="32">
        <f>'[3]2013'!H91</f>
        <v>0</v>
      </c>
      <c r="N92" s="32">
        <f>'[3]2013'!I91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72"/>
        <v>0.54790084912790782</v>
      </c>
      <c r="D93" s="26">
        <f t="shared" ref="D93:N93" si="89">+D94+D95+D96+D97+D98+D99</f>
        <v>0.54790084912790782</v>
      </c>
      <c r="E93" s="26">
        <f t="shared" si="89"/>
        <v>0</v>
      </c>
      <c r="F93" s="26">
        <f t="shared" si="89"/>
        <v>20.496147326166927</v>
      </c>
      <c r="G93" s="26">
        <f t="shared" si="89"/>
        <v>0</v>
      </c>
      <c r="H93" s="26">
        <f t="shared" si="89"/>
        <v>0</v>
      </c>
      <c r="I93" s="26">
        <f t="shared" si="89"/>
        <v>0</v>
      </c>
      <c r="J93" s="26">
        <f t="shared" si="89"/>
        <v>0</v>
      </c>
      <c r="K93" s="26">
        <f t="shared" si="89"/>
        <v>0</v>
      </c>
      <c r="L93" s="26">
        <f t="shared" si="89"/>
        <v>0</v>
      </c>
      <c r="M93" s="26">
        <f t="shared" si="89"/>
        <v>0.1</v>
      </c>
      <c r="N93" s="26">
        <f t="shared" si="89"/>
        <v>0</v>
      </c>
      <c r="O93" s="31"/>
      <c r="P93" s="26">
        <f t="shared" ref="P93" si="90">+P94+P95+P96+P97+P98+P99</f>
        <v>512.95158400330104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72"/>
        <v>0</v>
      </c>
      <c r="D94" s="33"/>
      <c r="E94" s="34">
        <v>0</v>
      </c>
      <c r="F94" s="33"/>
      <c r="G94" s="27"/>
      <c r="H94" s="27"/>
      <c r="I94" s="27"/>
      <c r="J94" s="27"/>
      <c r="K94" s="32">
        <f>'[3]2013'!F93</f>
        <v>0</v>
      </c>
      <c r="L94" s="32">
        <f>'[3]2013'!G93</f>
        <v>0</v>
      </c>
      <c r="M94" s="32">
        <f>'[3]2013'!H93</f>
        <v>0.1</v>
      </c>
      <c r="N94" s="32">
        <f>'[3]2013'!I93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72"/>
        <v>7.6644310219879996E-2</v>
      </c>
      <c r="D95" s="32">
        <f>'[3]2014'!C94</f>
        <v>7.6644310219879996E-2</v>
      </c>
      <c r="E95" s="32">
        <v>0</v>
      </c>
      <c r="F95" s="32">
        <f>'[3]2014'!D94</f>
        <v>9.631898366807599</v>
      </c>
      <c r="G95" s="27"/>
      <c r="H95" s="27"/>
      <c r="I95" s="27"/>
      <c r="J95" s="27"/>
      <c r="K95" s="32">
        <f>'[3]2013'!F94</f>
        <v>0</v>
      </c>
      <c r="L95" s="32">
        <f>'[3]2013'!G94</f>
        <v>0</v>
      </c>
      <c r="M95" s="32">
        <f>'[3]2013'!H94</f>
        <v>0</v>
      </c>
      <c r="N95" s="32">
        <f>'[3]2013'!I94</f>
        <v>0</v>
      </c>
      <c r="O95" s="31"/>
      <c r="P95" s="26">
        <f>+C95+F95*PCG!$C$4+G95*PCG!$C$5+H95+I95+J95</f>
        <v>240.87410348040984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72"/>
        <v>8.0985828992615208E-2</v>
      </c>
      <c r="D96" s="32">
        <f>'[3]2014'!C95</f>
        <v>8.0985828992615208E-2</v>
      </c>
      <c r="E96" s="32">
        <v>0</v>
      </c>
      <c r="F96" s="32">
        <f>'[3]2014'!D95</f>
        <v>1.0123228624076901</v>
      </c>
      <c r="G96" s="27"/>
      <c r="H96" s="27"/>
      <c r="I96" s="27"/>
      <c r="J96" s="27"/>
      <c r="K96" s="32">
        <f>'[3]2013'!F95</f>
        <v>0</v>
      </c>
      <c r="L96" s="32">
        <f>'[3]2013'!G95</f>
        <v>0</v>
      </c>
      <c r="M96" s="32">
        <f>'[3]2013'!H95</f>
        <v>0</v>
      </c>
      <c r="N96" s="32">
        <f>'[3]2013'!I95</f>
        <v>0</v>
      </c>
      <c r="O96" s="31"/>
      <c r="P96" s="26">
        <f>+C96+F96*PCG!$C$4+G96*PCG!$C$5+H96+I96+J96</f>
        <v>25.38905738918487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72"/>
        <v>3.5633764756750688E-3</v>
      </c>
      <c r="D97" s="32">
        <f>'[3]2014'!C96</f>
        <v>3.5633764756750688E-3</v>
      </c>
      <c r="E97" s="32">
        <v>0</v>
      </c>
      <c r="F97" s="32">
        <f>'[3]2014'!D96</f>
        <v>2.5632014876162708</v>
      </c>
      <c r="G97" s="27"/>
      <c r="H97" s="27"/>
      <c r="I97" s="27"/>
      <c r="J97" s="27"/>
      <c r="K97" s="32">
        <f>'[3]2013'!F96</f>
        <v>0</v>
      </c>
      <c r="L97" s="32">
        <f>'[3]2013'!G96</f>
        <v>0</v>
      </c>
      <c r="M97" s="32">
        <f>'[3]2013'!H96</f>
        <v>0</v>
      </c>
      <c r="N97" s="32">
        <f>'[3]2013'!I96</f>
        <v>0</v>
      </c>
      <c r="O97" s="31"/>
      <c r="P97" s="26">
        <f>+C97+F97*PCG!$C$4+G97*PCG!$C$5+H97+I97+J97</f>
        <v>64.083600566882438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72"/>
        <v>0.38670733343973757</v>
      </c>
      <c r="D98" s="32">
        <f>'[3]2014'!C97</f>
        <v>0.38670733343973757</v>
      </c>
      <c r="E98" s="32">
        <v>0</v>
      </c>
      <c r="F98" s="32">
        <f>'[3]2014'!D97</f>
        <v>7.2887246093353673</v>
      </c>
      <c r="G98" s="27"/>
      <c r="H98" s="27"/>
      <c r="I98" s="27"/>
      <c r="J98" s="27"/>
      <c r="K98" s="32">
        <f>'[3]2013'!F97</f>
        <v>0</v>
      </c>
      <c r="L98" s="32">
        <f>'[3]2013'!G97</f>
        <v>0</v>
      </c>
      <c r="M98" s="32">
        <f>'[3]2013'!H97</f>
        <v>0</v>
      </c>
      <c r="N98" s="32">
        <f>'[3]2013'!I97</f>
        <v>0</v>
      </c>
      <c r="O98" s="31"/>
      <c r="P98" s="26">
        <f>+C98+F98*PCG!$C$4+G98*PCG!$C$5+H98+I98+J98</f>
        <v>182.60482256682391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72"/>
        <v>0</v>
      </c>
      <c r="D99" s="27"/>
      <c r="E99" s="32">
        <v>0</v>
      </c>
      <c r="F99" s="27"/>
      <c r="G99" s="27"/>
      <c r="H99" s="27"/>
      <c r="I99" s="27"/>
      <c r="J99" s="27"/>
      <c r="K99" s="32">
        <f>'[3]2013'!F98</f>
        <v>0</v>
      </c>
      <c r="L99" s="32">
        <f>'[3]2013'!G98</f>
        <v>0</v>
      </c>
      <c r="M99" s="32">
        <f>'[3]2013'!H98</f>
        <v>0</v>
      </c>
      <c r="N99" s="32">
        <f>'[3]2013'!I98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72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'[3]2013'!F99</f>
        <v>0</v>
      </c>
      <c r="L100" s="32">
        <f>'[3]2013'!G99</f>
        <v>0</v>
      </c>
      <c r="M100" s="32">
        <f>'[3]2013'!H99</f>
        <v>0</v>
      </c>
      <c r="N100" s="32">
        <f>'[3]2013'!I99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72"/>
        <v>0</v>
      </c>
      <c r="D101" s="26">
        <f t="shared" ref="D101:N101" si="91">+D102+D106+D109</f>
        <v>0</v>
      </c>
      <c r="E101" s="26">
        <f t="shared" si="91"/>
        <v>0</v>
      </c>
      <c r="F101" s="26">
        <f t="shared" si="91"/>
        <v>0</v>
      </c>
      <c r="G101" s="26">
        <f t="shared" si="91"/>
        <v>0</v>
      </c>
      <c r="H101" s="26">
        <f t="shared" si="91"/>
        <v>0</v>
      </c>
      <c r="I101" s="26">
        <f t="shared" si="91"/>
        <v>0</v>
      </c>
      <c r="J101" s="26">
        <f t="shared" si="91"/>
        <v>0</v>
      </c>
      <c r="K101" s="26">
        <f t="shared" si="91"/>
        <v>0</v>
      </c>
      <c r="L101" s="26">
        <f t="shared" si="91"/>
        <v>0</v>
      </c>
      <c r="M101" s="26">
        <f t="shared" si="91"/>
        <v>0</v>
      </c>
      <c r="N101" s="26">
        <f t="shared" si="91"/>
        <v>0</v>
      </c>
      <c r="O101" s="31"/>
      <c r="P101" s="26">
        <f t="shared" ref="P101" si="92">+P102+P106+P109</f>
        <v>0</v>
      </c>
      <c r="R101" s="13" t="s">
        <v>204</v>
      </c>
      <c r="S101" s="6" t="s">
        <v>205</v>
      </c>
      <c r="T101" s="26">
        <f t="shared" ref="T101:AE101" si="93">+T102+T106+T109</f>
        <v>0</v>
      </c>
      <c r="U101" s="26">
        <f t="shared" si="93"/>
        <v>0</v>
      </c>
      <c r="V101" s="26">
        <f t="shared" si="93"/>
        <v>0</v>
      </c>
      <c r="W101" s="26">
        <f t="shared" si="93"/>
        <v>0</v>
      </c>
      <c r="X101" s="26">
        <f t="shared" si="93"/>
        <v>0</v>
      </c>
      <c r="Y101" s="26">
        <f t="shared" si="93"/>
        <v>0</v>
      </c>
      <c r="Z101" s="26">
        <f t="shared" si="93"/>
        <v>0</v>
      </c>
      <c r="AA101" s="26">
        <f t="shared" ref="AA101:AD101" si="94">+AA102+AA106+AA109</f>
        <v>0</v>
      </c>
      <c r="AB101" s="26">
        <f t="shared" si="94"/>
        <v>0</v>
      </c>
      <c r="AC101" s="26">
        <f t="shared" si="94"/>
        <v>0</v>
      </c>
      <c r="AD101" s="26">
        <f t="shared" si="94"/>
        <v>0</v>
      </c>
      <c r="AE101" s="26">
        <f t="shared" si="93"/>
        <v>0</v>
      </c>
    </row>
    <row r="102" spans="1:31" x14ac:dyDescent="0.2">
      <c r="A102" s="13" t="s">
        <v>206</v>
      </c>
      <c r="B102" s="6" t="s">
        <v>207</v>
      </c>
      <c r="C102" s="26">
        <f t="shared" si="72"/>
        <v>0</v>
      </c>
      <c r="D102" s="26">
        <f t="shared" ref="D102:N102" si="95">+D103+D104+D105</f>
        <v>0</v>
      </c>
      <c r="E102" s="26">
        <f t="shared" si="95"/>
        <v>0</v>
      </c>
      <c r="F102" s="26">
        <f t="shared" si="95"/>
        <v>0</v>
      </c>
      <c r="G102" s="26">
        <f t="shared" si="95"/>
        <v>0</v>
      </c>
      <c r="H102" s="26">
        <f t="shared" si="95"/>
        <v>0</v>
      </c>
      <c r="I102" s="26">
        <f t="shared" si="95"/>
        <v>0</v>
      </c>
      <c r="J102" s="26">
        <f t="shared" si="95"/>
        <v>0</v>
      </c>
      <c r="K102" s="26">
        <f t="shared" si="95"/>
        <v>0</v>
      </c>
      <c r="L102" s="26">
        <f t="shared" si="95"/>
        <v>0</v>
      </c>
      <c r="M102" s="26">
        <f t="shared" si="95"/>
        <v>0</v>
      </c>
      <c r="N102" s="26">
        <f t="shared" si="95"/>
        <v>0</v>
      </c>
      <c r="O102" s="31"/>
      <c r="P102" s="26">
        <f t="shared" ref="P102" si="96">+P103+P104+P105</f>
        <v>0</v>
      </c>
      <c r="R102" s="13" t="s">
        <v>206</v>
      </c>
      <c r="S102" s="6" t="s">
        <v>207</v>
      </c>
      <c r="T102" s="26">
        <f t="shared" ref="T102:AE102" si="97">+T103+T104+T105</f>
        <v>0</v>
      </c>
      <c r="U102" s="26">
        <f t="shared" si="97"/>
        <v>0</v>
      </c>
      <c r="V102" s="26">
        <f t="shared" si="97"/>
        <v>0</v>
      </c>
      <c r="W102" s="26">
        <f t="shared" si="97"/>
        <v>0</v>
      </c>
      <c r="X102" s="26">
        <f t="shared" si="97"/>
        <v>0</v>
      </c>
      <c r="Y102" s="26">
        <f t="shared" si="97"/>
        <v>0</v>
      </c>
      <c r="Z102" s="26">
        <f t="shared" si="97"/>
        <v>0</v>
      </c>
      <c r="AA102" s="26">
        <f t="shared" ref="AA102:AD102" si="98">+AA103+AA104+AA105</f>
        <v>0</v>
      </c>
      <c r="AB102" s="26">
        <f t="shared" si="98"/>
        <v>0</v>
      </c>
      <c r="AC102" s="26">
        <f t="shared" si="98"/>
        <v>0</v>
      </c>
      <c r="AD102" s="26">
        <f t="shared" si="98"/>
        <v>0</v>
      </c>
      <c r="AE102" s="26">
        <f t="shared" si="97"/>
        <v>0</v>
      </c>
    </row>
    <row r="103" spans="1:31" x14ac:dyDescent="0.2">
      <c r="A103" s="13" t="s">
        <v>208</v>
      </c>
      <c r="B103" s="6" t="s">
        <v>209</v>
      </c>
      <c r="C103" s="26">
        <f t="shared" si="72"/>
        <v>0</v>
      </c>
      <c r="D103" s="32">
        <v>0</v>
      </c>
      <c r="E103" s="32">
        <v>0</v>
      </c>
      <c r="F103" s="27"/>
      <c r="G103" s="27"/>
      <c r="H103" s="27"/>
      <c r="I103" s="27"/>
      <c r="J103" s="27"/>
      <c r="K103" s="32">
        <f>'[3]2013'!F102</f>
        <v>0</v>
      </c>
      <c r="L103" s="32">
        <f>'[3]2013'!G102</f>
        <v>0</v>
      </c>
      <c r="M103" s="32">
        <f>'[3]2013'!H102</f>
        <v>0</v>
      </c>
      <c r="N103" s="32">
        <f>'[3]2013'!I102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72"/>
        <v>0</v>
      </c>
      <c r="D104" s="32">
        <v>0</v>
      </c>
      <c r="E104" s="32">
        <v>0</v>
      </c>
      <c r="F104" s="27"/>
      <c r="G104" s="27"/>
      <c r="H104" s="27"/>
      <c r="I104" s="27"/>
      <c r="J104" s="27"/>
      <c r="K104" s="32">
        <f>'[3]2013'!F103</f>
        <v>0</v>
      </c>
      <c r="L104" s="32">
        <f>'[3]2013'!G103</f>
        <v>0</v>
      </c>
      <c r="M104" s="32">
        <f>'[3]2013'!H103</f>
        <v>0</v>
      </c>
      <c r="N104" s="32">
        <f>'[3]2013'!I103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72"/>
        <v>0</v>
      </c>
      <c r="D105" s="32">
        <v>0</v>
      </c>
      <c r="E105" s="32">
        <v>0</v>
      </c>
      <c r="F105" s="27"/>
      <c r="G105" s="27"/>
      <c r="H105" s="27"/>
      <c r="I105" s="27"/>
      <c r="J105" s="27"/>
      <c r="K105" s="32">
        <f>'[3]2013'!F104</f>
        <v>0</v>
      </c>
      <c r="L105" s="32">
        <f>'[3]2013'!G104</f>
        <v>0</v>
      </c>
      <c r="M105" s="32">
        <f>'[3]2013'!H104</f>
        <v>0</v>
      </c>
      <c r="N105" s="32">
        <f>'[3]2013'!I104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9">+D107+D108</f>
        <v>0</v>
      </c>
      <c r="E106" s="26">
        <f t="shared" si="99"/>
        <v>0</v>
      </c>
      <c r="F106" s="26">
        <f t="shared" si="99"/>
        <v>0</v>
      </c>
      <c r="G106" s="26">
        <f t="shared" si="99"/>
        <v>0</v>
      </c>
      <c r="H106" s="26">
        <f t="shared" si="99"/>
        <v>0</v>
      </c>
      <c r="I106" s="26">
        <f t="shared" si="99"/>
        <v>0</v>
      </c>
      <c r="J106" s="26">
        <f t="shared" si="99"/>
        <v>0</v>
      </c>
      <c r="K106" s="26">
        <f t="shared" si="99"/>
        <v>0</v>
      </c>
      <c r="L106" s="26">
        <f t="shared" si="99"/>
        <v>0</v>
      </c>
      <c r="M106" s="26">
        <f t="shared" si="99"/>
        <v>0</v>
      </c>
      <c r="N106" s="26">
        <f t="shared" si="99"/>
        <v>0</v>
      </c>
      <c r="O106" s="31"/>
      <c r="P106" s="26">
        <f t="shared" ref="P106" si="100">+P107+P108</f>
        <v>0</v>
      </c>
      <c r="R106" s="13" t="s">
        <v>214</v>
      </c>
      <c r="S106" s="6" t="s">
        <v>215</v>
      </c>
      <c r="T106" s="26">
        <f t="shared" ref="T106:AE106" si="101">+T107+T108</f>
        <v>0</v>
      </c>
      <c r="U106" s="26">
        <f t="shared" si="101"/>
        <v>0</v>
      </c>
      <c r="V106" s="26">
        <f t="shared" si="101"/>
        <v>0</v>
      </c>
      <c r="W106" s="26">
        <f t="shared" si="101"/>
        <v>0</v>
      </c>
      <c r="X106" s="26">
        <f t="shared" si="101"/>
        <v>0</v>
      </c>
      <c r="Y106" s="26">
        <f t="shared" si="101"/>
        <v>0</v>
      </c>
      <c r="Z106" s="26">
        <f t="shared" si="101"/>
        <v>0</v>
      </c>
      <c r="AA106" s="26">
        <f t="shared" ref="AA106:AD106" si="102">+AA107+AA108</f>
        <v>0</v>
      </c>
      <c r="AB106" s="26">
        <f t="shared" si="102"/>
        <v>0</v>
      </c>
      <c r="AC106" s="26">
        <f t="shared" si="102"/>
        <v>0</v>
      </c>
      <c r="AD106" s="26">
        <f t="shared" si="102"/>
        <v>0</v>
      </c>
      <c r="AE106" s="26">
        <f t="shared" si="101"/>
        <v>0</v>
      </c>
    </row>
    <row r="107" spans="1:31" x14ac:dyDescent="0.2">
      <c r="A107" s="13" t="s">
        <v>216</v>
      </c>
      <c r="B107" s="6" t="s">
        <v>217</v>
      </c>
      <c r="C107" s="26">
        <f t="shared" si="72"/>
        <v>0</v>
      </c>
      <c r="D107" s="32">
        <v>0</v>
      </c>
      <c r="E107" s="32">
        <v>0</v>
      </c>
      <c r="F107" s="27"/>
      <c r="G107" s="27"/>
      <c r="H107" s="27"/>
      <c r="I107" s="27"/>
      <c r="J107" s="27"/>
      <c r="K107" s="32">
        <f>'[3]2013'!F106</f>
        <v>0</v>
      </c>
      <c r="L107" s="32">
        <f>'[3]2013'!G106</f>
        <v>0</v>
      </c>
      <c r="M107" s="32">
        <f>'[3]2013'!H106</f>
        <v>0</v>
      </c>
      <c r="N107" s="32">
        <f>'[3]2013'!I106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72"/>
        <v>0</v>
      </c>
      <c r="D108" s="32">
        <v>0</v>
      </c>
      <c r="E108" s="32">
        <v>0</v>
      </c>
      <c r="F108" s="27"/>
      <c r="G108" s="27"/>
      <c r="H108" s="27"/>
      <c r="I108" s="27"/>
      <c r="J108" s="27"/>
      <c r="K108" s="32">
        <f>'[3]2013'!F107</f>
        <v>0</v>
      </c>
      <c r="L108" s="32">
        <f>'[3]2013'!G107</f>
        <v>0</v>
      </c>
      <c r="M108" s="32">
        <f>'[3]2013'!H107</f>
        <v>0</v>
      </c>
      <c r="N108" s="32">
        <f>'[3]2013'!I107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72"/>
        <v>0</v>
      </c>
      <c r="D109" s="32">
        <v>0</v>
      </c>
      <c r="E109" s="32">
        <v>0</v>
      </c>
      <c r="F109" s="27"/>
      <c r="G109" s="27"/>
      <c r="H109" s="27"/>
      <c r="I109" s="27"/>
      <c r="J109" s="27"/>
      <c r="K109" s="32">
        <f>'[3]2013'!F108</f>
        <v>0</v>
      </c>
      <c r="L109" s="32">
        <f>'[3]2013'!G108</f>
        <v>0</v>
      </c>
      <c r="M109" s="32">
        <f>'[3]2013'!H108</f>
        <v>0</v>
      </c>
      <c r="N109" s="32">
        <f>'[3]2013'!I108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2577.400467277721</v>
      </c>
      <c r="D112" s="26">
        <f>+D113+D114</f>
        <v>2577.400467277721</v>
      </c>
      <c r="E112" s="26">
        <f t="shared" ref="E112:N112" si="103">+E113+E114</f>
        <v>0</v>
      </c>
      <c r="F112" s="26">
        <f t="shared" si="103"/>
        <v>0.11750738665105465</v>
      </c>
      <c r="G112" s="26">
        <f t="shared" si="103"/>
        <v>6.9667447065466598E-2</v>
      </c>
      <c r="H112" s="26">
        <f t="shared" si="103"/>
        <v>0</v>
      </c>
      <c r="I112" s="26">
        <f t="shared" si="103"/>
        <v>0</v>
      </c>
      <c r="J112" s="26">
        <f t="shared" si="103"/>
        <v>0</v>
      </c>
      <c r="K112" s="26">
        <f t="shared" si="103"/>
        <v>3.6004197800000002</v>
      </c>
      <c r="L112" s="26">
        <f t="shared" si="103"/>
        <v>33.664161866999997</v>
      </c>
      <c r="M112" s="26">
        <f t="shared" si="103"/>
        <v>1.3521679120000001</v>
      </c>
      <c r="N112" s="26">
        <f t="shared" si="103"/>
        <v>30.8</v>
      </c>
      <c r="O112" s="31"/>
      <c r="P112" s="26">
        <f>+P113+P114</f>
        <v>2601.0990511695063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104">+D113+E113</f>
        <v>1389.6154588588629</v>
      </c>
      <c r="D113" s="32">
        <f>'[3]2014'!C115</f>
        <v>1389.6154588588629</v>
      </c>
      <c r="E113" s="32">
        <v>0</v>
      </c>
      <c r="F113" s="32">
        <f>'[3]2014'!D115</f>
        <v>9.7175906213906489E-3</v>
      </c>
      <c r="G113" s="32">
        <f>'[3]2014'!E115</f>
        <v>3.8870362485562596E-2</v>
      </c>
      <c r="H113" s="27"/>
      <c r="I113" s="27"/>
      <c r="J113" s="27"/>
      <c r="K113" s="32">
        <f>'[3]2014'!F115</f>
        <v>0.88041977999999999</v>
      </c>
      <c r="L113" s="32">
        <f>'[3]2014'!G115</f>
        <v>4.5341618670000008</v>
      </c>
      <c r="M113" s="32">
        <f>'[3]2014'!H115</f>
        <v>0.35216791200000003</v>
      </c>
      <c r="N113" s="32">
        <f>'[3]2014'!I115</f>
        <v>6.11</v>
      </c>
      <c r="O113" s="31"/>
      <c r="P113" s="26">
        <f>+C113+F113*PCG!$C$4+G113*PCG!$C$5+H113+I113+J113</f>
        <v>1401.4417666450954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104"/>
        <v>1187.7850084188581</v>
      </c>
      <c r="D114" s="32">
        <f>'[3]2014'!C116</f>
        <v>1187.7850084188581</v>
      </c>
      <c r="E114" s="32">
        <v>0</v>
      </c>
      <c r="F114" s="32">
        <f>'[3]2014'!D116</f>
        <v>0.107789796029664</v>
      </c>
      <c r="G114" s="32">
        <f>'[3]2014'!E116</f>
        <v>3.0797084579904002E-2</v>
      </c>
      <c r="H114" s="27"/>
      <c r="I114" s="27"/>
      <c r="J114" s="27"/>
      <c r="K114" s="32">
        <f>'[3]2014'!F116</f>
        <v>2.72</v>
      </c>
      <c r="L114" s="32">
        <f>'[3]2014'!G116</f>
        <v>29.13</v>
      </c>
      <c r="M114" s="32">
        <f>'[3]2014'!H116</f>
        <v>1</v>
      </c>
      <c r="N114" s="32">
        <f>'[3]2014'!I116</f>
        <v>24.69</v>
      </c>
      <c r="O114" s="31"/>
      <c r="P114" s="26">
        <f>+C114+F114*PCG!$C$4+G114*PCG!$C$5+H114+I114+J114</f>
        <v>1199.6572845244111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104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104"/>
        <v>39703.688178000004</v>
      </c>
      <c r="D116" s="32">
        <f>'[3]2014'!C119</f>
        <v>39703.688178000004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39703.688178000004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105">+D127+E127</f>
        <v>74430.394617969272</v>
      </c>
      <c r="D127" s="26">
        <f>+D128+D134+D138</f>
        <v>74430.394617969272</v>
      </c>
      <c r="E127" s="26">
        <f t="shared" ref="E127:N127" si="106">+E128+E134+E138</f>
        <v>0</v>
      </c>
      <c r="F127" s="26">
        <f t="shared" si="106"/>
        <v>76.720095668421635</v>
      </c>
      <c r="G127" s="26">
        <f t="shared" si="106"/>
        <v>3.58595908918406</v>
      </c>
      <c r="H127" s="26">
        <f t="shared" si="106"/>
        <v>0</v>
      </c>
      <c r="I127" s="26">
        <f t="shared" si="106"/>
        <v>0</v>
      </c>
      <c r="J127" s="26">
        <f t="shared" si="106"/>
        <v>0</v>
      </c>
      <c r="K127" s="26">
        <f t="shared" si="106"/>
        <v>265.76569771962659</v>
      </c>
      <c r="L127" s="26">
        <f t="shared" si="106"/>
        <v>807.05015059428979</v>
      </c>
      <c r="M127" s="26">
        <f t="shared" si="106"/>
        <v>252.4040046874328</v>
      </c>
      <c r="N127" s="26">
        <f t="shared" si="106"/>
        <v>345.79999999999995</v>
      </c>
      <c r="O127" s="31"/>
      <c r="P127" s="26">
        <f t="shared" ref="P127" si="107">+P128+P134+P138</f>
        <v>77417.01281825667</v>
      </c>
      <c r="R127" s="9" t="s">
        <v>22</v>
      </c>
      <c r="S127" s="10" t="s">
        <v>23</v>
      </c>
      <c r="T127" s="26">
        <f t="shared" ref="T127:AE127" si="108">+T128+T134+T138</f>
        <v>0</v>
      </c>
      <c r="U127" s="26">
        <f t="shared" si="108"/>
        <v>0</v>
      </c>
      <c r="V127" s="26">
        <f t="shared" si="108"/>
        <v>0</v>
      </c>
      <c r="W127" s="26">
        <f t="shared" si="108"/>
        <v>0</v>
      </c>
      <c r="X127" s="26">
        <f t="shared" si="108"/>
        <v>0</v>
      </c>
      <c r="Y127" s="26">
        <f t="shared" si="108"/>
        <v>0</v>
      </c>
      <c r="Z127" s="26">
        <f t="shared" si="108"/>
        <v>0</v>
      </c>
      <c r="AA127" s="26">
        <f t="shared" ref="AA127:AD127" si="109">+AA128+AA134+AA138</f>
        <v>0</v>
      </c>
      <c r="AB127" s="26">
        <f t="shared" si="109"/>
        <v>0</v>
      </c>
      <c r="AC127" s="26">
        <f t="shared" si="109"/>
        <v>0</v>
      </c>
      <c r="AD127" s="26">
        <f t="shared" si="109"/>
        <v>0</v>
      </c>
      <c r="AE127" s="26">
        <f t="shared" si="108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74429.00065562813</v>
      </c>
      <c r="D128" s="26">
        <f>+D129+D130+D131+D132+D133</f>
        <v>74429.00065562813</v>
      </c>
      <c r="E128" s="26">
        <f t="shared" ref="E128:N128" si="110">+E129+E130+E131+E132+E133</f>
        <v>0</v>
      </c>
      <c r="F128" s="26">
        <f t="shared" si="110"/>
        <v>36.934861972554955</v>
      </c>
      <c r="G128" s="26">
        <f t="shared" si="110"/>
        <v>3.58595908918406</v>
      </c>
      <c r="H128" s="26">
        <f t="shared" si="110"/>
        <v>0</v>
      </c>
      <c r="I128" s="26">
        <f t="shared" si="110"/>
        <v>0</v>
      </c>
      <c r="J128" s="26">
        <f t="shared" si="110"/>
        <v>0</v>
      </c>
      <c r="K128" s="26">
        <f t="shared" si="110"/>
        <v>263.83569771962658</v>
      </c>
      <c r="L128" s="26">
        <f t="shared" si="110"/>
        <v>792.89015059428982</v>
      </c>
      <c r="M128" s="26">
        <f t="shared" si="110"/>
        <v>245.94400468743279</v>
      </c>
      <c r="N128" s="26">
        <f t="shared" si="110"/>
        <v>345.79999999999995</v>
      </c>
      <c r="O128" s="31"/>
      <c r="P128" s="26">
        <f t="shared" ref="P128" si="111">+P129+P130+P131+P132+P133</f>
        <v>76420.988013518858</v>
      </c>
      <c r="R128" s="11" t="s">
        <v>26</v>
      </c>
      <c r="S128" s="6" t="s">
        <v>27</v>
      </c>
      <c r="T128" s="26">
        <f t="shared" ref="T128:AE128" si="112">+T129+T130+T131+T132+T133</f>
        <v>0</v>
      </c>
      <c r="U128" s="26">
        <f t="shared" si="112"/>
        <v>0</v>
      </c>
      <c r="V128" s="26">
        <f t="shared" si="112"/>
        <v>0</v>
      </c>
      <c r="W128" s="26">
        <f t="shared" si="112"/>
        <v>0</v>
      </c>
      <c r="X128" s="26">
        <f t="shared" si="112"/>
        <v>0</v>
      </c>
      <c r="Y128" s="26">
        <f t="shared" si="112"/>
        <v>0</v>
      </c>
      <c r="Z128" s="26">
        <f t="shared" si="112"/>
        <v>0</v>
      </c>
      <c r="AA128" s="26">
        <f t="shared" ref="AA128:AD128" si="113">+AA129+AA130+AA131+AA132+AA133</f>
        <v>0</v>
      </c>
      <c r="AB128" s="26">
        <f t="shared" si="113"/>
        <v>0</v>
      </c>
      <c r="AC128" s="26">
        <f t="shared" si="113"/>
        <v>0</v>
      </c>
      <c r="AD128" s="26">
        <f t="shared" si="113"/>
        <v>0</v>
      </c>
      <c r="AE128" s="26">
        <f t="shared" si="112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14">+D129+E129</f>
        <v>30028.234812000002</v>
      </c>
      <c r="D129" s="39">
        <f>+D7</f>
        <v>30028.234812000002</v>
      </c>
      <c r="E129" s="39">
        <f t="shared" ref="E129:G129" si="115">+E7</f>
        <v>0</v>
      </c>
      <c r="F129" s="39">
        <f t="shared" si="115"/>
        <v>1.1238367</v>
      </c>
      <c r="G129" s="39">
        <f t="shared" si="115"/>
        <v>0.47161378800000003</v>
      </c>
      <c r="H129" s="27"/>
      <c r="I129" s="27"/>
      <c r="J129" s="27"/>
      <c r="K129" s="39">
        <f t="shared" ref="K129:N129" si="116">+K7</f>
        <v>83.710000000000008</v>
      </c>
      <c r="L129" s="39">
        <f t="shared" si="116"/>
        <v>41.36</v>
      </c>
      <c r="M129" s="39">
        <f t="shared" si="116"/>
        <v>0.71000000000000008</v>
      </c>
      <c r="N129" s="39">
        <f t="shared" si="116"/>
        <v>104.72999999999999</v>
      </c>
      <c r="O129" s="31"/>
      <c r="P129" s="26">
        <f>+C129+F129*PCG!$C$4+G129*PCG!$C$5+H129+I129+J129</f>
        <v>30196.871638324003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14"/>
        <v>15998.831623</v>
      </c>
      <c r="D130" s="39">
        <f>+D16</f>
        <v>15998.831623</v>
      </c>
      <c r="E130" s="39">
        <f t="shared" ref="E130:G130" si="117">+E16</f>
        <v>0</v>
      </c>
      <c r="F130" s="39">
        <f t="shared" si="117"/>
        <v>8.4084107799999988</v>
      </c>
      <c r="G130" s="39">
        <f t="shared" si="117"/>
        <v>1.152932694</v>
      </c>
      <c r="H130" s="27"/>
      <c r="I130" s="27"/>
      <c r="J130" s="27"/>
      <c r="K130" s="39">
        <f t="shared" ref="K130:N130" si="118">+K16</f>
        <v>106.73</v>
      </c>
      <c r="L130" s="39">
        <f t="shared" si="118"/>
        <v>176</v>
      </c>
      <c r="M130" s="39">
        <f t="shared" si="118"/>
        <v>83.5</v>
      </c>
      <c r="N130" s="39">
        <f t="shared" si="118"/>
        <v>105.69999999999999</v>
      </c>
      <c r="O130" s="31"/>
      <c r="P130" s="26">
        <f>+C130+F130*PCG!$C$4+G130*PCG!$C$5+H130+I130+J130</f>
        <v>16552.615835312001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14"/>
        <v>22936.286729563097</v>
      </c>
      <c r="D131" s="39">
        <f>+D30</f>
        <v>22936.286729563097</v>
      </c>
      <c r="E131" s="39">
        <f t="shared" ref="E131:G131" si="119">+E30</f>
        <v>0</v>
      </c>
      <c r="F131" s="39">
        <f t="shared" si="119"/>
        <v>4.9790844139882022</v>
      </c>
      <c r="G131" s="39">
        <f t="shared" si="119"/>
        <v>1.6501083524700548</v>
      </c>
      <c r="H131" s="27"/>
      <c r="I131" s="27"/>
      <c r="J131" s="27"/>
      <c r="K131" s="39">
        <f t="shared" ref="K131:N131" si="120">+K30</f>
        <v>59.11569771962661</v>
      </c>
      <c r="L131" s="39">
        <f t="shared" si="120"/>
        <v>289.82015059428977</v>
      </c>
      <c r="M131" s="39">
        <f t="shared" si="120"/>
        <v>118.24400468743279</v>
      </c>
      <c r="N131" s="39">
        <f t="shared" si="120"/>
        <v>107.3</v>
      </c>
      <c r="O131" s="31"/>
      <c r="P131" s="26">
        <f>+C131+F131*PCG!$C$4+G131*PCG!$C$5+H131+I131+J131</f>
        <v>23552.496128948878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14"/>
        <v>5465.6474910650222</v>
      </c>
      <c r="D132" s="39">
        <f>+D52</f>
        <v>5465.6474910650222</v>
      </c>
      <c r="E132" s="39">
        <f t="shared" ref="E132:G132" si="121">+E52</f>
        <v>0</v>
      </c>
      <c r="F132" s="39">
        <f t="shared" si="121"/>
        <v>22.423530078566756</v>
      </c>
      <c r="G132" s="39">
        <f t="shared" si="121"/>
        <v>0.3113042547140053</v>
      </c>
      <c r="H132" s="27"/>
      <c r="I132" s="27"/>
      <c r="J132" s="27"/>
      <c r="K132" s="39">
        <f t="shared" ref="K132:N132" si="122">+K52</f>
        <v>14.28</v>
      </c>
      <c r="L132" s="39">
        <f t="shared" si="122"/>
        <v>285.71000000000004</v>
      </c>
      <c r="M132" s="39">
        <f t="shared" si="122"/>
        <v>43.49</v>
      </c>
      <c r="N132" s="39">
        <f t="shared" si="122"/>
        <v>28.07</v>
      </c>
      <c r="O132" s="31"/>
      <c r="P132" s="26">
        <f>+C132+F132*PCG!$C$4+G132*PCG!$C$5+H132+I132+J132</f>
        <v>6119.0044109339651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14"/>
        <v>0</v>
      </c>
      <c r="D133" s="39">
        <f>+D59</f>
        <v>0</v>
      </c>
      <c r="E133" s="39">
        <f t="shared" ref="E133:G133" si="123">+E59</f>
        <v>0</v>
      </c>
      <c r="F133" s="39">
        <f t="shared" si="123"/>
        <v>0</v>
      </c>
      <c r="G133" s="39">
        <f t="shared" si="123"/>
        <v>0</v>
      </c>
      <c r="H133" s="27"/>
      <c r="I133" s="27"/>
      <c r="J133" s="27"/>
      <c r="K133" s="39">
        <f t="shared" ref="K133:N133" si="124">+K59</f>
        <v>0</v>
      </c>
      <c r="L133" s="39">
        <f t="shared" si="124"/>
        <v>0</v>
      </c>
      <c r="M133" s="39">
        <f t="shared" si="124"/>
        <v>0</v>
      </c>
      <c r="N133" s="39">
        <f t="shared" si="124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1.393962341148957</v>
      </c>
      <c r="D134" s="26">
        <f>+D135+D136+D137</f>
        <v>1.393962341148957</v>
      </c>
      <c r="E134" s="26">
        <f t="shared" ref="E134:N134" si="125">+E135+E136+E137</f>
        <v>0</v>
      </c>
      <c r="F134" s="26">
        <f t="shared" si="125"/>
        <v>39.785233695866673</v>
      </c>
      <c r="G134" s="26">
        <f t="shared" si="125"/>
        <v>0</v>
      </c>
      <c r="H134" s="26">
        <f t="shared" si="125"/>
        <v>0</v>
      </c>
      <c r="I134" s="26">
        <f t="shared" si="125"/>
        <v>0</v>
      </c>
      <c r="J134" s="26">
        <f t="shared" si="125"/>
        <v>0</v>
      </c>
      <c r="K134" s="26">
        <f t="shared" si="125"/>
        <v>1.93</v>
      </c>
      <c r="L134" s="26">
        <f t="shared" si="125"/>
        <v>14.16</v>
      </c>
      <c r="M134" s="26">
        <f t="shared" si="125"/>
        <v>6.4600000000000009</v>
      </c>
      <c r="N134" s="26">
        <f t="shared" si="125"/>
        <v>0</v>
      </c>
      <c r="O134" s="31"/>
      <c r="P134" s="26">
        <f t="shared" ref="P134" si="126">+P135+P136+P137</f>
        <v>996.02480473781577</v>
      </c>
      <c r="R134" s="13" t="s">
        <v>145</v>
      </c>
      <c r="S134" s="6" t="s">
        <v>146</v>
      </c>
      <c r="T134" s="26">
        <f t="shared" ref="T134:AE134" si="127">+T135+T136+T137</f>
        <v>0</v>
      </c>
      <c r="U134" s="26">
        <f t="shared" si="127"/>
        <v>0</v>
      </c>
      <c r="V134" s="26">
        <f t="shared" si="127"/>
        <v>0</v>
      </c>
      <c r="W134" s="26">
        <f t="shared" si="127"/>
        <v>0</v>
      </c>
      <c r="X134" s="26">
        <f t="shared" si="127"/>
        <v>0</v>
      </c>
      <c r="Y134" s="26">
        <f t="shared" si="127"/>
        <v>0</v>
      </c>
      <c r="Z134" s="26">
        <f t="shared" si="127"/>
        <v>0</v>
      </c>
      <c r="AA134" s="26">
        <f t="shared" ref="AA134:AD134" si="128">+AA135+AA136+AA137</f>
        <v>0</v>
      </c>
      <c r="AB134" s="26">
        <f t="shared" si="128"/>
        <v>0</v>
      </c>
      <c r="AC134" s="26">
        <f t="shared" si="128"/>
        <v>0</v>
      </c>
      <c r="AD134" s="26">
        <f t="shared" si="128"/>
        <v>0</v>
      </c>
      <c r="AE134" s="26">
        <f t="shared" si="127"/>
        <v>0</v>
      </c>
    </row>
    <row r="135" spans="1:31" x14ac:dyDescent="0.2">
      <c r="A135" s="13" t="s">
        <v>147</v>
      </c>
      <c r="B135" s="6" t="s">
        <v>148</v>
      </c>
      <c r="C135" s="26">
        <f t="shared" si="114"/>
        <v>0</v>
      </c>
      <c r="D135" s="39">
        <f>+D67</f>
        <v>0</v>
      </c>
      <c r="E135" s="39">
        <f t="shared" ref="E135:G135" si="129">+E67</f>
        <v>0</v>
      </c>
      <c r="F135" s="39">
        <f t="shared" si="129"/>
        <v>6.1357145430000006</v>
      </c>
      <c r="G135" s="39">
        <f t="shared" si="129"/>
        <v>0</v>
      </c>
      <c r="H135" s="27"/>
      <c r="I135" s="27"/>
      <c r="J135" s="27"/>
      <c r="K135" s="39">
        <f t="shared" ref="K135:N135" si="130">+K67</f>
        <v>0</v>
      </c>
      <c r="L135" s="39">
        <f t="shared" si="130"/>
        <v>0</v>
      </c>
      <c r="M135" s="39">
        <f t="shared" si="130"/>
        <v>1.9000000000000001</v>
      </c>
      <c r="N135" s="39">
        <f t="shared" si="130"/>
        <v>0</v>
      </c>
      <c r="O135" s="31"/>
      <c r="P135" s="26">
        <f>+C135+F135*PCG!$C$4+G135*PCG!$C$5+H135+I135+J135</f>
        <v>153.39286357500001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14"/>
        <v>1.393962341148957</v>
      </c>
      <c r="D136" s="39">
        <f>+D79</f>
        <v>1.393962341148957</v>
      </c>
      <c r="E136" s="39">
        <f t="shared" ref="E136:G136" si="131">+E79</f>
        <v>0</v>
      </c>
      <c r="F136" s="39">
        <f t="shared" si="131"/>
        <v>33.649519152866674</v>
      </c>
      <c r="G136" s="39">
        <f t="shared" si="131"/>
        <v>0</v>
      </c>
      <c r="H136" s="27"/>
      <c r="I136" s="27"/>
      <c r="J136" s="27"/>
      <c r="K136" s="39">
        <f t="shared" ref="K136:N136" si="132">+K79</f>
        <v>1.93</v>
      </c>
      <c r="L136" s="39">
        <f t="shared" si="132"/>
        <v>14.16</v>
      </c>
      <c r="M136" s="39">
        <f t="shared" si="132"/>
        <v>4.5600000000000005</v>
      </c>
      <c r="N136" s="39">
        <f t="shared" si="132"/>
        <v>0</v>
      </c>
      <c r="O136" s="31"/>
      <c r="P136" s="26">
        <f>+C136+F136*PCG!$C$4+G136*PCG!$C$5+H136+I136+J136</f>
        <v>842.63194116281579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14"/>
        <v>0</v>
      </c>
      <c r="D137" s="39">
        <f>+D100</f>
        <v>0</v>
      </c>
      <c r="E137" s="39">
        <f t="shared" ref="E137:G137" si="133">+E100</f>
        <v>0</v>
      </c>
      <c r="F137" s="39">
        <f t="shared" si="133"/>
        <v>0</v>
      </c>
      <c r="G137" s="39">
        <f t="shared" si="133"/>
        <v>0</v>
      </c>
      <c r="H137" s="27"/>
      <c r="I137" s="27"/>
      <c r="J137" s="27"/>
      <c r="K137" s="39">
        <f t="shared" ref="K137:N137" si="134">+K100</f>
        <v>0</v>
      </c>
      <c r="L137" s="39">
        <f t="shared" si="134"/>
        <v>0</v>
      </c>
      <c r="M137" s="39">
        <f t="shared" si="134"/>
        <v>0</v>
      </c>
      <c r="N137" s="39">
        <f t="shared" si="134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14"/>
        <v>0</v>
      </c>
      <c r="D138" s="26">
        <f>+D139+D140+D141</f>
        <v>0</v>
      </c>
      <c r="E138" s="26">
        <f>+E139+E140+E141</f>
        <v>0</v>
      </c>
      <c r="F138" s="26">
        <f t="shared" ref="F138:N138" si="135">+F139+F140+F141</f>
        <v>0</v>
      </c>
      <c r="G138" s="26">
        <f t="shared" si="135"/>
        <v>0</v>
      </c>
      <c r="H138" s="26">
        <f t="shared" si="135"/>
        <v>0</v>
      </c>
      <c r="I138" s="26">
        <f t="shared" si="135"/>
        <v>0</v>
      </c>
      <c r="J138" s="26">
        <f t="shared" si="135"/>
        <v>0</v>
      </c>
      <c r="K138" s="26">
        <f t="shared" si="135"/>
        <v>0</v>
      </c>
      <c r="L138" s="26">
        <f t="shared" si="135"/>
        <v>0</v>
      </c>
      <c r="M138" s="26">
        <f t="shared" si="135"/>
        <v>0</v>
      </c>
      <c r="N138" s="26">
        <f t="shared" si="135"/>
        <v>0</v>
      </c>
      <c r="O138" s="31"/>
      <c r="P138" s="26">
        <f t="shared" ref="P138" si="136">+P139+P140+P141</f>
        <v>0</v>
      </c>
      <c r="R138" s="13" t="s">
        <v>204</v>
      </c>
      <c r="S138" s="6" t="s">
        <v>205</v>
      </c>
      <c r="T138" s="26">
        <f t="shared" ref="T138:AE138" si="137">+T139+T140+T141</f>
        <v>0</v>
      </c>
      <c r="U138" s="26">
        <f t="shared" si="137"/>
        <v>0</v>
      </c>
      <c r="V138" s="26">
        <f t="shared" si="137"/>
        <v>0</v>
      </c>
      <c r="W138" s="26">
        <f t="shared" si="137"/>
        <v>0</v>
      </c>
      <c r="X138" s="26">
        <f t="shared" si="137"/>
        <v>0</v>
      </c>
      <c r="Y138" s="26">
        <f t="shared" si="137"/>
        <v>0</v>
      </c>
      <c r="Z138" s="26">
        <f t="shared" si="137"/>
        <v>0</v>
      </c>
      <c r="AA138" s="26">
        <f t="shared" ref="AA138:AD138" si="138">+AA139+AA140+AA141</f>
        <v>0</v>
      </c>
      <c r="AB138" s="26">
        <f t="shared" si="138"/>
        <v>0</v>
      </c>
      <c r="AC138" s="26">
        <f t="shared" si="138"/>
        <v>0</v>
      </c>
      <c r="AD138" s="26">
        <f t="shared" si="138"/>
        <v>0</v>
      </c>
      <c r="AE138" s="26">
        <f t="shared" si="137"/>
        <v>0</v>
      </c>
    </row>
    <row r="139" spans="1:31" x14ac:dyDescent="0.2">
      <c r="A139" s="13" t="s">
        <v>206</v>
      </c>
      <c r="B139" s="6" t="s">
        <v>207</v>
      </c>
      <c r="C139" s="26">
        <f t="shared" si="114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9">+K102</f>
        <v>0</v>
      </c>
      <c r="L139" s="39">
        <f t="shared" si="139"/>
        <v>0</v>
      </c>
      <c r="M139" s="39">
        <f t="shared" si="139"/>
        <v>0</v>
      </c>
      <c r="N139" s="39">
        <f t="shared" si="139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14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40">+K106</f>
        <v>0</v>
      </c>
      <c r="L140" s="39">
        <f t="shared" si="140"/>
        <v>0</v>
      </c>
      <c r="M140" s="39">
        <f t="shared" si="140"/>
        <v>0</v>
      </c>
      <c r="N140" s="39">
        <f t="shared" si="140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14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41">+K109</f>
        <v>0</v>
      </c>
      <c r="L141" s="39">
        <f t="shared" si="141"/>
        <v>0</v>
      </c>
      <c r="M141" s="39">
        <f t="shared" si="141"/>
        <v>0</v>
      </c>
      <c r="N141" s="39">
        <f t="shared" si="141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42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2577.400467277721</v>
      </c>
      <c r="D144" s="26">
        <f>+D145+D146</f>
        <v>2577.400467277721</v>
      </c>
      <c r="E144" s="26"/>
      <c r="F144" s="26">
        <f t="shared" ref="F144:N144" si="143">+F145+F146</f>
        <v>0.11750738665105465</v>
      </c>
      <c r="G144" s="26">
        <f t="shared" si="143"/>
        <v>6.9667447065466598E-2</v>
      </c>
      <c r="H144" s="26">
        <f t="shared" si="143"/>
        <v>0</v>
      </c>
      <c r="I144" s="26">
        <f t="shared" si="143"/>
        <v>0</v>
      </c>
      <c r="J144" s="26">
        <f t="shared" si="143"/>
        <v>0</v>
      </c>
      <c r="K144" s="26">
        <f t="shared" si="143"/>
        <v>3.6004197800000002</v>
      </c>
      <c r="L144" s="26">
        <f t="shared" si="143"/>
        <v>33.664161866999997</v>
      </c>
      <c r="M144" s="26">
        <f t="shared" si="143"/>
        <v>1.3521679120000001</v>
      </c>
      <c r="N144" s="26">
        <f t="shared" si="143"/>
        <v>30.8</v>
      </c>
      <c r="O144" s="31"/>
      <c r="P144" s="26">
        <f t="shared" ref="P144" si="144">+P145+P146</f>
        <v>2601.0990511695063</v>
      </c>
      <c r="R144" s="13" t="s">
        <v>223</v>
      </c>
      <c r="S144" s="6" t="s">
        <v>224</v>
      </c>
      <c r="T144" s="26">
        <f t="shared" ref="T144:AE144" si="145">+T145+T146</f>
        <v>0</v>
      </c>
      <c r="U144" s="26">
        <f t="shared" si="145"/>
        <v>0</v>
      </c>
      <c r="V144" s="26">
        <f t="shared" si="145"/>
        <v>0</v>
      </c>
      <c r="W144" s="26">
        <f t="shared" si="145"/>
        <v>0</v>
      </c>
      <c r="X144" s="26">
        <f t="shared" si="145"/>
        <v>0</v>
      </c>
      <c r="Y144" s="26">
        <f t="shared" si="145"/>
        <v>0</v>
      </c>
      <c r="Z144" s="26">
        <f t="shared" si="145"/>
        <v>0</v>
      </c>
      <c r="AA144" s="26">
        <f t="shared" ref="AA144:AD144" si="146">+AA145+AA146</f>
        <v>0</v>
      </c>
      <c r="AB144" s="26">
        <f t="shared" si="146"/>
        <v>0</v>
      </c>
      <c r="AC144" s="26">
        <f t="shared" si="146"/>
        <v>0</v>
      </c>
      <c r="AD144" s="26">
        <f t="shared" si="146"/>
        <v>0</v>
      </c>
      <c r="AE144" s="26">
        <f t="shared" si="145"/>
        <v>0</v>
      </c>
    </row>
    <row r="145" spans="1:31" x14ac:dyDescent="0.2">
      <c r="A145" s="13" t="s">
        <v>225</v>
      </c>
      <c r="B145" s="6" t="s">
        <v>226</v>
      </c>
      <c r="C145" s="26">
        <f t="shared" si="142"/>
        <v>1389.6154588588629</v>
      </c>
      <c r="D145" s="39">
        <f>+D113</f>
        <v>1389.6154588588629</v>
      </c>
      <c r="E145" s="39">
        <f t="shared" ref="E145:G145" si="147">+E113</f>
        <v>0</v>
      </c>
      <c r="F145" s="39">
        <f t="shared" si="147"/>
        <v>9.7175906213906489E-3</v>
      </c>
      <c r="G145" s="39">
        <f t="shared" si="147"/>
        <v>3.8870362485562596E-2</v>
      </c>
      <c r="H145" s="27"/>
      <c r="I145" s="27"/>
      <c r="J145" s="27"/>
      <c r="K145" s="39">
        <f t="shared" ref="K145:N145" si="148">+K113</f>
        <v>0.88041977999999999</v>
      </c>
      <c r="L145" s="39">
        <f t="shared" si="148"/>
        <v>4.5341618670000008</v>
      </c>
      <c r="M145" s="39">
        <f t="shared" si="148"/>
        <v>0.35216791200000003</v>
      </c>
      <c r="N145" s="39">
        <f t="shared" si="148"/>
        <v>6.11</v>
      </c>
      <c r="O145" s="31"/>
      <c r="P145" s="26">
        <f>+C145+F145*PCG!$C$4+G145*PCG!$C$5+H145+I145+J145</f>
        <v>1401.4417666450954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42"/>
        <v>1187.7850084188581</v>
      </c>
      <c r="D146" s="39">
        <f t="shared" ref="D146:G147" si="149">+D114</f>
        <v>1187.7850084188581</v>
      </c>
      <c r="E146" s="39">
        <f t="shared" si="149"/>
        <v>0</v>
      </c>
      <c r="F146" s="39">
        <f t="shared" si="149"/>
        <v>0.107789796029664</v>
      </c>
      <c r="G146" s="39">
        <f t="shared" si="149"/>
        <v>3.0797084579904002E-2</v>
      </c>
      <c r="H146" s="27"/>
      <c r="I146" s="27"/>
      <c r="J146" s="27"/>
      <c r="K146" s="39">
        <f t="shared" ref="K146:N146" si="150">+K114</f>
        <v>2.72</v>
      </c>
      <c r="L146" s="39">
        <f t="shared" si="150"/>
        <v>29.13</v>
      </c>
      <c r="M146" s="39">
        <f t="shared" si="150"/>
        <v>1</v>
      </c>
      <c r="N146" s="39">
        <f t="shared" si="150"/>
        <v>24.69</v>
      </c>
      <c r="O146" s="31"/>
      <c r="P146" s="26">
        <f>+C146+F146*PCG!$C$4+G146*PCG!$C$5+H146+I146+J146</f>
        <v>1199.6572845244111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42"/>
        <v>0</v>
      </c>
      <c r="D147" s="26">
        <f t="shared" si="149"/>
        <v>0</v>
      </c>
      <c r="E147" s="26">
        <f t="shared" si="149"/>
        <v>0</v>
      </c>
      <c r="F147" s="26">
        <f t="shared" si="149"/>
        <v>0</v>
      </c>
      <c r="G147" s="26">
        <f t="shared" si="149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42"/>
        <v>39703.688178000004</v>
      </c>
      <c r="D148" s="26">
        <f>+D116</f>
        <v>39703.688178000004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39703.688178000004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51">+D159+E159</f>
        <v>74430.394617969272</v>
      </c>
      <c r="D159" s="26">
        <f>+D160+D161+D162</f>
        <v>74430.394617969272</v>
      </c>
      <c r="E159" s="26">
        <f t="shared" ref="E159:N159" si="152">+E160+E161+E162</f>
        <v>0</v>
      </c>
      <c r="F159" s="26">
        <f t="shared" si="152"/>
        <v>76.720095668421635</v>
      </c>
      <c r="G159" s="26">
        <f t="shared" si="152"/>
        <v>3.58595908918406</v>
      </c>
      <c r="H159" s="26">
        <f t="shared" si="152"/>
        <v>0</v>
      </c>
      <c r="I159" s="26">
        <f t="shared" si="152"/>
        <v>0</v>
      </c>
      <c r="J159" s="26">
        <f t="shared" si="152"/>
        <v>0</v>
      </c>
      <c r="K159" s="26">
        <f t="shared" si="152"/>
        <v>265.76569771962659</v>
      </c>
      <c r="L159" s="26">
        <f t="shared" si="152"/>
        <v>807.05015059428979</v>
      </c>
      <c r="M159" s="26">
        <f t="shared" si="152"/>
        <v>252.4040046874328</v>
      </c>
      <c r="N159" s="26">
        <f t="shared" si="152"/>
        <v>345.79999999999995</v>
      </c>
      <c r="O159" s="31"/>
      <c r="P159" s="26">
        <f t="shared" ref="P159" si="153">+P160+P161+P162</f>
        <v>77417.01281825667</v>
      </c>
      <c r="R159" s="9" t="s">
        <v>22</v>
      </c>
      <c r="S159" s="10" t="s">
        <v>23</v>
      </c>
      <c r="T159" s="26">
        <f t="shared" ref="T159:AE159" si="154">+T160+T161+T162</f>
        <v>0</v>
      </c>
      <c r="U159" s="26">
        <f t="shared" si="154"/>
        <v>0</v>
      </c>
      <c r="V159" s="26">
        <f t="shared" si="154"/>
        <v>0</v>
      </c>
      <c r="W159" s="26">
        <f t="shared" si="154"/>
        <v>0</v>
      </c>
      <c r="X159" s="26">
        <f t="shared" si="154"/>
        <v>0</v>
      </c>
      <c r="Y159" s="26">
        <f t="shared" si="154"/>
        <v>0</v>
      </c>
      <c r="Z159" s="26">
        <f t="shared" si="154"/>
        <v>0</v>
      </c>
      <c r="AA159" s="26">
        <f t="shared" ref="AA159:AD159" si="155">+AA160+AA161+AA162</f>
        <v>0</v>
      </c>
      <c r="AB159" s="26">
        <f t="shared" si="155"/>
        <v>0</v>
      </c>
      <c r="AC159" s="26">
        <f t="shared" si="155"/>
        <v>0</v>
      </c>
      <c r="AD159" s="26">
        <f t="shared" si="155"/>
        <v>0</v>
      </c>
      <c r="AE159" s="26">
        <f t="shared" si="154"/>
        <v>0</v>
      </c>
    </row>
    <row r="160" spans="1:31" x14ac:dyDescent="0.2">
      <c r="A160" s="11" t="s">
        <v>26</v>
      </c>
      <c r="B160" s="6" t="s">
        <v>27</v>
      </c>
      <c r="C160" s="26">
        <f t="shared" si="151"/>
        <v>74429.00065562813</v>
      </c>
      <c r="D160" s="26">
        <f>+D6</f>
        <v>74429.00065562813</v>
      </c>
      <c r="E160" s="26">
        <f t="shared" ref="E160:G160" si="156">+E6</f>
        <v>0</v>
      </c>
      <c r="F160" s="26">
        <f t="shared" si="156"/>
        <v>36.934861972554955</v>
      </c>
      <c r="G160" s="26">
        <f t="shared" si="156"/>
        <v>3.58595908918406</v>
      </c>
      <c r="H160" s="27"/>
      <c r="I160" s="27"/>
      <c r="J160" s="27"/>
      <c r="K160" s="26">
        <f t="shared" ref="K160:N160" si="157">+K6</f>
        <v>263.83569771962658</v>
      </c>
      <c r="L160" s="26">
        <f t="shared" si="157"/>
        <v>792.89015059428982</v>
      </c>
      <c r="M160" s="26">
        <f t="shared" si="157"/>
        <v>245.94400468743279</v>
      </c>
      <c r="N160" s="26">
        <f t="shared" si="157"/>
        <v>345.79999999999995</v>
      </c>
      <c r="O160" s="31"/>
      <c r="P160" s="26">
        <f>+C160+F160*PCG!$C$4+G160*PCG!$C$5+H160+I160+J160</f>
        <v>76420.988013518858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51"/>
        <v>1.393962341148957</v>
      </c>
      <c r="D161" s="26">
        <f>+D66</f>
        <v>1.393962341148957</v>
      </c>
      <c r="E161" s="26">
        <f t="shared" ref="E161:G161" si="158">+E66</f>
        <v>0</v>
      </c>
      <c r="F161" s="26">
        <f t="shared" si="158"/>
        <v>39.785233695866673</v>
      </c>
      <c r="G161" s="26">
        <f t="shared" si="158"/>
        <v>0</v>
      </c>
      <c r="H161" s="27"/>
      <c r="I161" s="27"/>
      <c r="J161" s="27"/>
      <c r="K161" s="26">
        <f t="shared" ref="K161:N161" si="159">+K66</f>
        <v>1.93</v>
      </c>
      <c r="L161" s="26">
        <f t="shared" si="159"/>
        <v>14.16</v>
      </c>
      <c r="M161" s="26">
        <f t="shared" si="159"/>
        <v>6.4600000000000009</v>
      </c>
      <c r="N161" s="26">
        <f t="shared" si="159"/>
        <v>0</v>
      </c>
      <c r="O161" s="31"/>
      <c r="P161" s="26">
        <f>+C161+F161*PCG!$C$4+G161*PCG!$C$5+H161+I161+J161</f>
        <v>996.02480473781577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51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60">+K101</f>
        <v>0</v>
      </c>
      <c r="L162" s="26">
        <f t="shared" si="160"/>
        <v>0</v>
      </c>
      <c r="M162" s="26">
        <f t="shared" si="160"/>
        <v>0</v>
      </c>
      <c r="N162" s="26">
        <f t="shared" si="160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61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2577.400467277721</v>
      </c>
      <c r="D165" s="26">
        <f>+D166+D167</f>
        <v>2577.400467277721</v>
      </c>
      <c r="E165" s="26">
        <f t="shared" ref="E165:N165" si="162">+E166+E167</f>
        <v>0</v>
      </c>
      <c r="F165" s="26">
        <f t="shared" si="162"/>
        <v>0.11750738665105465</v>
      </c>
      <c r="G165" s="26">
        <f t="shared" si="162"/>
        <v>6.9667447065466598E-2</v>
      </c>
      <c r="H165" s="26">
        <f t="shared" si="162"/>
        <v>0</v>
      </c>
      <c r="I165" s="26">
        <f t="shared" si="162"/>
        <v>0</v>
      </c>
      <c r="J165" s="26">
        <f t="shared" si="162"/>
        <v>0</v>
      </c>
      <c r="K165" s="26">
        <f t="shared" si="162"/>
        <v>0</v>
      </c>
      <c r="L165" s="26">
        <f t="shared" si="162"/>
        <v>0</v>
      </c>
      <c r="M165" s="26">
        <f t="shared" si="162"/>
        <v>0</v>
      </c>
      <c r="N165" s="26">
        <f t="shared" si="162"/>
        <v>0</v>
      </c>
      <c r="O165" s="31"/>
      <c r="P165" s="26">
        <f t="shared" ref="P165" si="163">+P166+P167</f>
        <v>2601.0990511695063</v>
      </c>
      <c r="R165" s="13" t="s">
        <v>223</v>
      </c>
      <c r="S165" s="6" t="s">
        <v>224</v>
      </c>
      <c r="T165" s="26">
        <f t="shared" ref="T165:AE165" si="164">+T166+T167</f>
        <v>0</v>
      </c>
      <c r="U165" s="26">
        <f t="shared" si="164"/>
        <v>0</v>
      </c>
      <c r="V165" s="26">
        <f t="shared" si="164"/>
        <v>0</v>
      </c>
      <c r="W165" s="26">
        <f t="shared" si="164"/>
        <v>0</v>
      </c>
      <c r="X165" s="26">
        <f t="shared" si="164"/>
        <v>0</v>
      </c>
      <c r="Y165" s="26">
        <f t="shared" si="164"/>
        <v>0</v>
      </c>
      <c r="Z165" s="26">
        <f t="shared" si="164"/>
        <v>0</v>
      </c>
      <c r="AA165" s="26">
        <f t="shared" ref="AA165:AD165" si="165">+AA166+AA167</f>
        <v>0</v>
      </c>
      <c r="AB165" s="26">
        <f t="shared" si="165"/>
        <v>0</v>
      </c>
      <c r="AC165" s="26">
        <f t="shared" si="165"/>
        <v>0</v>
      </c>
      <c r="AD165" s="26">
        <f t="shared" si="165"/>
        <v>0</v>
      </c>
      <c r="AE165" s="26">
        <f t="shared" si="164"/>
        <v>0</v>
      </c>
    </row>
    <row r="166" spans="1:31" x14ac:dyDescent="0.2">
      <c r="A166" s="13" t="s">
        <v>225</v>
      </c>
      <c r="B166" s="6" t="s">
        <v>226</v>
      </c>
      <c r="C166" s="26">
        <f t="shared" si="161"/>
        <v>1389.6154588588629</v>
      </c>
      <c r="D166" s="39">
        <f>+D113</f>
        <v>1389.6154588588629</v>
      </c>
      <c r="E166" s="39">
        <f t="shared" ref="E166:G166" si="166">+E113</f>
        <v>0</v>
      </c>
      <c r="F166" s="39">
        <f t="shared" si="166"/>
        <v>9.7175906213906489E-3</v>
      </c>
      <c r="G166" s="39">
        <f t="shared" si="166"/>
        <v>3.8870362485562596E-2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1401.4417666450954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61"/>
        <v>1187.7850084188581</v>
      </c>
      <c r="D167" s="39">
        <f t="shared" ref="D167:G168" si="167">+D114</f>
        <v>1187.7850084188581</v>
      </c>
      <c r="E167" s="39">
        <f t="shared" si="167"/>
        <v>0</v>
      </c>
      <c r="F167" s="39">
        <f t="shared" si="167"/>
        <v>0.107789796029664</v>
      </c>
      <c r="G167" s="39">
        <f t="shared" si="167"/>
        <v>3.0797084579904002E-2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1199.6572845244111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61"/>
        <v>0</v>
      </c>
      <c r="D168" s="26">
        <f t="shared" si="167"/>
        <v>0</v>
      </c>
      <c r="E168" s="26">
        <f t="shared" si="167"/>
        <v>0</v>
      </c>
      <c r="F168" s="26">
        <f t="shared" si="167"/>
        <v>0</v>
      </c>
      <c r="G168" s="26">
        <f t="shared" si="167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61"/>
        <v>39703.688178000004</v>
      </c>
      <c r="D169" s="26">
        <f>+D148</f>
        <v>39703.688178000004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39703.688178000004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17" priority="2" operator="lessThan">
      <formula>0</formula>
    </cfRule>
  </conditionalFormatting>
  <conditionalFormatting sqref="P2">
    <cfRule type="cellIs" dxfId="16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1B00-000000000000}"/>
  </dataValidation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169"/>
  <sheetViews>
    <sheetView showGridLines="0" zoomScale="85" zoomScaleNormal="85" workbookViewId="0">
      <selection activeCell="D5" sqref="D5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80837.031776085467</v>
      </c>
      <c r="D4" s="26">
        <f t="shared" ref="D4:N4" si="1">+D6+D66+D101</f>
        <v>80837.031776085467</v>
      </c>
      <c r="E4" s="26">
        <f t="shared" si="1"/>
        <v>0</v>
      </c>
      <c r="F4" s="26">
        <f t="shared" si="1"/>
        <v>72.804228649314922</v>
      </c>
      <c r="G4" s="26">
        <f t="shared" si="1"/>
        <v>3.544553746212566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271.21147799408038</v>
      </c>
      <c r="L4" s="26">
        <f t="shared" si="1"/>
        <v>780.53301315789201</v>
      </c>
      <c r="M4" s="26">
        <f t="shared" si="1"/>
        <v>242.28698130921717</v>
      </c>
      <c r="N4" s="26">
        <f t="shared" si="1"/>
        <v>350.43000000000006</v>
      </c>
      <c r="O4" s="31"/>
      <c r="P4" s="26">
        <f t="shared" ref="P4" si="2">+P6+P66+P101</f>
        <v>83713.41450868969</v>
      </c>
      <c r="R4" s="9" t="s">
        <v>22</v>
      </c>
      <c r="S4" s="10" t="s">
        <v>23</v>
      </c>
      <c r="T4" s="26">
        <f t="shared" ref="T4:AE4" si="3">+T6+T66+T101</f>
        <v>0</v>
      </c>
      <c r="U4" s="26">
        <f t="shared" si="3"/>
        <v>0</v>
      </c>
      <c r="V4" s="26">
        <f t="shared" si="3"/>
        <v>0</v>
      </c>
      <c r="W4" s="26">
        <f t="shared" si="3"/>
        <v>0</v>
      </c>
      <c r="X4" s="26">
        <f t="shared" si="3"/>
        <v>0</v>
      </c>
      <c r="Y4" s="26">
        <f t="shared" si="3"/>
        <v>0</v>
      </c>
      <c r="Z4" s="26">
        <f t="shared" si="3"/>
        <v>0</v>
      </c>
      <c r="AA4" s="26">
        <f t="shared" ref="AA4:AD4" si="4">+AA6+AA66+AA101</f>
        <v>0</v>
      </c>
      <c r="AB4" s="26">
        <f t="shared" si="4"/>
        <v>0</v>
      </c>
      <c r="AC4" s="26">
        <f t="shared" si="4"/>
        <v>0</v>
      </c>
      <c r="AD4" s="26">
        <f t="shared" si="4"/>
        <v>0</v>
      </c>
      <c r="AE4" s="26">
        <f t="shared" si="3"/>
        <v>0</v>
      </c>
    </row>
    <row r="5" spans="1:31" x14ac:dyDescent="0.2">
      <c r="A5" s="11" t="s">
        <v>24</v>
      </c>
      <c r="B5" s="6" t="s">
        <v>25</v>
      </c>
      <c r="C5" s="26">
        <f t="shared" si="0"/>
        <v>80085.849778000003</v>
      </c>
      <c r="D5" s="32">
        <f>'[28]Table 1.5 - Reference Approach'!$S$76</f>
        <v>80085.849778000003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80085.849778000003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80835.833300831087</v>
      </c>
      <c r="D6" s="26">
        <f t="shared" ref="D6:N6" si="5">+D7+D16+D30+D52+D59</f>
        <v>80835.833300831087</v>
      </c>
      <c r="E6" s="26">
        <f t="shared" si="5"/>
        <v>0</v>
      </c>
      <c r="F6" s="26">
        <f t="shared" si="5"/>
        <v>34.645623650317134</v>
      </c>
      <c r="G6" s="26">
        <f t="shared" si="5"/>
        <v>3.544553746212566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269.30147799408036</v>
      </c>
      <c r="L6" s="26">
        <f t="shared" si="5"/>
        <v>766.02301315789202</v>
      </c>
      <c r="M6" s="26">
        <f t="shared" si="5"/>
        <v>236.54698130921716</v>
      </c>
      <c r="N6" s="26">
        <f t="shared" si="5"/>
        <v>350.43000000000006</v>
      </c>
      <c r="O6" s="31"/>
      <c r="P6" s="26">
        <f t="shared" ref="P6" si="6">+P7+P16+P30+P52+P59</f>
        <v>82758.250908460366</v>
      </c>
      <c r="R6" s="11" t="s">
        <v>26</v>
      </c>
      <c r="S6" s="6" t="s">
        <v>27</v>
      </c>
      <c r="T6" s="26">
        <f t="shared" ref="T6:AE6" si="7">+T7+T16+T30+T52+T59</f>
        <v>0</v>
      </c>
      <c r="U6" s="26">
        <f t="shared" si="7"/>
        <v>0</v>
      </c>
      <c r="V6" s="26">
        <f t="shared" si="7"/>
        <v>0</v>
      </c>
      <c r="W6" s="26">
        <f t="shared" si="7"/>
        <v>0</v>
      </c>
      <c r="X6" s="26">
        <f t="shared" si="7"/>
        <v>0</v>
      </c>
      <c r="Y6" s="26">
        <f t="shared" si="7"/>
        <v>0</v>
      </c>
      <c r="Z6" s="26">
        <f t="shared" si="7"/>
        <v>0</v>
      </c>
      <c r="AA6" s="26">
        <f t="shared" ref="AA6:AD6" si="8">+AA7+AA16+AA30+AA52+AA59</f>
        <v>0</v>
      </c>
      <c r="AB6" s="26">
        <f t="shared" si="8"/>
        <v>0</v>
      </c>
      <c r="AC6" s="26">
        <f t="shared" si="8"/>
        <v>0</v>
      </c>
      <c r="AD6" s="26">
        <f t="shared" si="8"/>
        <v>0</v>
      </c>
      <c r="AE6" s="26">
        <f t="shared" si="7"/>
        <v>0</v>
      </c>
    </row>
    <row r="7" spans="1:31" x14ac:dyDescent="0.2">
      <c r="A7" s="11" t="s">
        <v>28</v>
      </c>
      <c r="B7" s="6" t="s">
        <v>29</v>
      </c>
      <c r="C7" s="26">
        <f>+D7+E7</f>
        <v>34289.775016999993</v>
      </c>
      <c r="D7" s="26">
        <f t="shared" ref="D7:N7" si="9">+D8+D12+D13</f>
        <v>34289.775016999993</v>
      </c>
      <c r="E7" s="26">
        <f t="shared" si="9"/>
        <v>0</v>
      </c>
      <c r="F7" s="26">
        <f t="shared" si="9"/>
        <v>1.4883968900000002</v>
      </c>
      <c r="G7" s="26">
        <f t="shared" si="9"/>
        <v>0.58385946199999994</v>
      </c>
      <c r="H7" s="26">
        <f t="shared" si="9"/>
        <v>0</v>
      </c>
      <c r="I7" s="26">
        <f t="shared" si="9"/>
        <v>0</v>
      </c>
      <c r="J7" s="26">
        <f t="shared" si="9"/>
        <v>0</v>
      </c>
      <c r="K7" s="26">
        <f t="shared" si="9"/>
        <v>99.14</v>
      </c>
      <c r="L7" s="26">
        <f t="shared" si="9"/>
        <v>49.52</v>
      </c>
      <c r="M7" s="26">
        <f t="shared" si="9"/>
        <v>0.85</v>
      </c>
      <c r="N7" s="26">
        <f t="shared" si="9"/>
        <v>115.95</v>
      </c>
      <c r="O7" s="31"/>
      <c r="P7" s="26">
        <f t="shared" ref="P7" si="10">+P8+P12+P13</f>
        <v>34500.975058925993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32543.765195999993</v>
      </c>
      <c r="D8" s="26">
        <f t="shared" ref="D8:G8" si="11">+D9+D10+D11</f>
        <v>32543.765195999993</v>
      </c>
      <c r="E8" s="26">
        <f t="shared" si="11"/>
        <v>0</v>
      </c>
      <c r="F8" s="26">
        <f t="shared" si="11"/>
        <v>1.45062343</v>
      </c>
      <c r="G8" s="26">
        <f t="shared" si="11"/>
        <v>0.57753688299999995</v>
      </c>
      <c r="H8" s="26"/>
      <c r="I8" s="26"/>
      <c r="J8" s="26"/>
      <c r="K8" s="26">
        <f t="shared" ref="K8:N8" si="12">+K9+K10+K11</f>
        <v>98.58</v>
      </c>
      <c r="L8" s="26">
        <f t="shared" si="12"/>
        <v>49.18</v>
      </c>
      <c r="M8" s="26">
        <f t="shared" si="12"/>
        <v>0.83</v>
      </c>
      <c r="N8" s="26">
        <f t="shared" si="12"/>
        <v>109.96</v>
      </c>
      <c r="O8" s="31"/>
      <c r="P8" s="26">
        <f t="shared" ref="P8" si="13">+P9+P10+P11</f>
        <v>32752.136772883994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32543.765195999993</v>
      </c>
      <c r="D9" s="32">
        <f>'[3]2015'!C8</f>
        <v>32543.765195999993</v>
      </c>
      <c r="E9" s="32">
        <v>0</v>
      </c>
      <c r="F9" s="32">
        <f>'[3]2015'!D8</f>
        <v>1.45062343</v>
      </c>
      <c r="G9" s="32">
        <f>'[3]2015'!E8</f>
        <v>0.57753688299999995</v>
      </c>
      <c r="H9" s="27"/>
      <c r="I9" s="27"/>
      <c r="J9" s="27"/>
      <c r="K9" s="32">
        <f>'[3]2015'!F8</f>
        <v>98.58</v>
      </c>
      <c r="L9" s="32">
        <f>'[3]2015'!G8</f>
        <v>49.18</v>
      </c>
      <c r="M9" s="32">
        <f>'[3]2015'!H8</f>
        <v>0.83</v>
      </c>
      <c r="N9" s="32">
        <f>'[3]2015'!I8</f>
        <v>109.96</v>
      </c>
      <c r="O9" s="31"/>
      <c r="P9" s="26">
        <f>+C9+F9*PCG!$C$4+G9*PCG!$C$5+H9+I9+J9</f>
        <v>32752.136772883994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'[3]2015'!F9</f>
        <v>0</v>
      </c>
      <c r="L10" s="32">
        <f>'[3]2015'!G9</f>
        <v>0</v>
      </c>
      <c r="M10" s="32">
        <f>'[3]2015'!H9</f>
        <v>0</v>
      </c>
      <c r="N10" s="32">
        <f>'[3]2015'!I9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'[3]2015'!F10</f>
        <v>0</v>
      </c>
      <c r="L11" s="32">
        <f>'[3]2015'!G10</f>
        <v>0</v>
      </c>
      <c r="M11" s="32">
        <f>'[3]2015'!H10</f>
        <v>0</v>
      </c>
      <c r="N11" s="32">
        <f>'[3]2015'!I10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929.71213299999988</v>
      </c>
      <c r="D12" s="32">
        <f>'[3]2015'!C11</f>
        <v>929.71213299999988</v>
      </c>
      <c r="E12" s="32">
        <v>0</v>
      </c>
      <c r="F12" s="32">
        <f>'[3]2015'!D11</f>
        <v>2.5903499999999999E-2</v>
      </c>
      <c r="G12" s="32">
        <f>'[3]2015'!E11</f>
        <v>4.2562620000000002E-3</v>
      </c>
      <c r="H12" s="27"/>
      <c r="I12" s="27"/>
      <c r="J12" s="27"/>
      <c r="K12" s="32">
        <f>'[3]2015'!F11</f>
        <v>0.56000000000000005</v>
      </c>
      <c r="L12" s="32">
        <f>'[3]2015'!G11</f>
        <v>0.34</v>
      </c>
      <c r="M12" s="32">
        <f>'[3]2015'!H11</f>
        <v>0.02</v>
      </c>
      <c r="N12" s="32">
        <f>'[3]2015'!I11</f>
        <v>4.26</v>
      </c>
      <c r="O12" s="31"/>
      <c r="P12" s="26">
        <f>+C12+F12*PCG!$C$4+G12*PCG!$C$5+H12+I12+J12</f>
        <v>931.62808657599987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816.29768800000011</v>
      </c>
      <c r="D13" s="26">
        <f t="shared" ref="D13:N13" si="14">+D14+D15</f>
        <v>816.29768800000011</v>
      </c>
      <c r="E13" s="26">
        <f t="shared" si="14"/>
        <v>0</v>
      </c>
      <c r="F13" s="26">
        <f t="shared" si="14"/>
        <v>1.1869959999999999E-2</v>
      </c>
      <c r="G13" s="26">
        <f t="shared" si="14"/>
        <v>2.0663170000000007E-3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1.73</v>
      </c>
      <c r="O13" s="31"/>
      <c r="P13" s="26">
        <f t="shared" ref="P13" si="15">+P14+P15</f>
        <v>817.21019946600018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815.07812400000012</v>
      </c>
      <c r="D14" s="32">
        <f>'[3]2015'!C13</f>
        <v>815.07812400000012</v>
      </c>
      <c r="E14" s="32">
        <v>0</v>
      </c>
      <c r="F14" s="32">
        <f>'[3]2015'!D13</f>
        <v>1.1844479999999999E-2</v>
      </c>
      <c r="G14" s="32">
        <f>'[3]2015'!E13</f>
        <v>2.0627580000000005E-3</v>
      </c>
      <c r="H14" s="27"/>
      <c r="I14" s="27"/>
      <c r="J14" s="27"/>
      <c r="K14" s="32">
        <f>'[3]2015'!F13</f>
        <v>0</v>
      </c>
      <c r="L14" s="32">
        <f>'[3]2015'!G13</f>
        <v>0</v>
      </c>
      <c r="M14" s="32">
        <f>'[3]2015'!H13</f>
        <v>0</v>
      </c>
      <c r="N14" s="32">
        <f>'[3]2015'!I13</f>
        <v>1.72</v>
      </c>
      <c r="O14" s="31"/>
      <c r="P14" s="26">
        <f>+C14+F14*PCG!$C$4+G14*PCG!$C$5+H14+I14+J14</f>
        <v>815.98893788400017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1.2195640000000001</v>
      </c>
      <c r="D15" s="32">
        <f>'[3]2015'!C14</f>
        <v>1.2195640000000001</v>
      </c>
      <c r="E15" s="32">
        <v>0</v>
      </c>
      <c r="F15" s="32">
        <f>'[3]2015'!D14</f>
        <v>2.548E-5</v>
      </c>
      <c r="G15" s="32">
        <f>'[3]2015'!E14</f>
        <v>3.5589999999999997E-6</v>
      </c>
      <c r="H15" s="27"/>
      <c r="I15" s="27"/>
      <c r="J15" s="27"/>
      <c r="K15" s="32">
        <f>'[3]2015'!F14</f>
        <v>0</v>
      </c>
      <c r="L15" s="32">
        <f>'[3]2015'!G14</f>
        <v>0</v>
      </c>
      <c r="M15" s="32">
        <f>'[3]2015'!H14</f>
        <v>0</v>
      </c>
      <c r="N15" s="32">
        <f>'[3]2015'!I14</f>
        <v>0.01</v>
      </c>
      <c r="O15" s="31"/>
      <c r="P15" s="26">
        <f>+C15+F15*PCG!$C$4+G15*PCG!$C$5+H15+I15+J15</f>
        <v>1.2212615820000001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15832.851691</v>
      </c>
      <c r="D16" s="3">
        <f t="shared" ref="D16:J16" si="16">+D17+D18+D19+D20+D21+D22+D23+D24+D25+D26+D27+D28+D29</f>
        <v>15832.851691</v>
      </c>
      <c r="E16" s="3">
        <f t="shared" si="16"/>
        <v>0</v>
      </c>
      <c r="F16" s="3">
        <f t="shared" si="16"/>
        <v>6.2374274199999995</v>
      </c>
      <c r="G16" s="3">
        <f t="shared" si="16"/>
        <v>0.86305545999999989</v>
      </c>
      <c r="H16" s="3">
        <f t="shared" si="16"/>
        <v>0</v>
      </c>
      <c r="I16" s="3">
        <f t="shared" si="16"/>
        <v>0</v>
      </c>
      <c r="J16" s="3">
        <f t="shared" si="16"/>
        <v>0</v>
      </c>
      <c r="K16" s="3">
        <f>SUM(K17:K29)</f>
        <v>98.95</v>
      </c>
      <c r="L16" s="3">
        <f t="shared" ref="L16:N16" si="17">SUM(L17:L29)</f>
        <v>134.80000000000001</v>
      </c>
      <c r="M16" s="3">
        <f t="shared" si="17"/>
        <v>61.78</v>
      </c>
      <c r="N16" s="3">
        <f t="shared" si="17"/>
        <v>98.9</v>
      </c>
      <c r="O16" s="31"/>
      <c r="P16" s="26">
        <f t="shared" ref="P16" si="18">+P17+P18+P19+P20+P21+P22+P23+P24+P25+P26+P27+P28+P29</f>
        <v>16245.977903580002</v>
      </c>
      <c r="R16" s="11" t="s">
        <v>46</v>
      </c>
      <c r="S16" s="6" t="s">
        <v>47</v>
      </c>
      <c r="T16" s="26">
        <f t="shared" ref="T16:AE16" si="19">+T17+T18+T19+T20+T21+T22+T23+T24+T25+T26+T27+T28+T29</f>
        <v>0</v>
      </c>
      <c r="U16" s="26">
        <f t="shared" si="19"/>
        <v>0</v>
      </c>
      <c r="V16" s="26">
        <f t="shared" si="19"/>
        <v>0</v>
      </c>
      <c r="W16" s="26">
        <f t="shared" si="19"/>
        <v>0</v>
      </c>
      <c r="X16" s="26">
        <f t="shared" si="19"/>
        <v>0</v>
      </c>
      <c r="Y16" s="26">
        <f t="shared" si="19"/>
        <v>0</v>
      </c>
      <c r="Z16" s="26">
        <f t="shared" si="19"/>
        <v>0</v>
      </c>
      <c r="AA16" s="26">
        <f t="shared" ref="AA16:AD16" si="20">+AA17+AA18+AA19+AA20+AA21+AA22+AA23+AA24+AA25+AA26+AA27+AA28+AA29</f>
        <v>0</v>
      </c>
      <c r="AB16" s="26">
        <f t="shared" si="20"/>
        <v>0</v>
      </c>
      <c r="AC16" s="26">
        <f t="shared" si="20"/>
        <v>0</v>
      </c>
      <c r="AD16" s="26">
        <f t="shared" si="20"/>
        <v>0</v>
      </c>
      <c r="AE16" s="26">
        <f t="shared" si="19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325.21011500000003</v>
      </c>
      <c r="D17" s="34">
        <f>+'[3]2015'!C16</f>
        <v>325.21011500000003</v>
      </c>
      <c r="E17" s="32">
        <v>0</v>
      </c>
      <c r="F17" s="32">
        <f>'[3]2015'!D16</f>
        <v>4.1771400000000002E-3</v>
      </c>
      <c r="G17" s="32">
        <f>'[3]2015'!E16</f>
        <v>4.1858700000000005E-4</v>
      </c>
      <c r="H17" s="27"/>
      <c r="I17" s="27"/>
      <c r="J17" s="27"/>
      <c r="K17" s="32">
        <f>'[3]2015'!F16</f>
        <v>1.28</v>
      </c>
      <c r="L17" s="32">
        <f>'[3]2015'!G16</f>
        <v>0.19</v>
      </c>
      <c r="M17" s="32">
        <f>'[3]2015'!H16</f>
        <v>0.09</v>
      </c>
      <c r="N17" s="32">
        <f>'[3]2015'!I16</f>
        <v>1.2</v>
      </c>
      <c r="O17" s="31"/>
      <c r="P17" s="26">
        <f>+C17+F17*PCG!$C$4+G17*PCG!$C$5+H17+I17+J17</f>
        <v>325.43928242600003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'[3]2015'!F17</f>
        <v>0</v>
      </c>
      <c r="L18" s="32">
        <f>'[3]2015'!G17</f>
        <v>0</v>
      </c>
      <c r="M18" s="32">
        <f>'[3]2015'!H17</f>
        <v>0</v>
      </c>
      <c r="N18" s="32">
        <f>'[3]2015'!I17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170.12897700000002</v>
      </c>
      <c r="D19" s="34">
        <f>'[3]2015'!C18</f>
        <v>170.12897700000002</v>
      </c>
      <c r="E19" s="34">
        <v>0</v>
      </c>
      <c r="F19" s="34">
        <f>'[3]2015'!D18</f>
        <v>3.0341500000000002E-3</v>
      </c>
      <c r="G19" s="34">
        <f>'[3]2015'!E18</f>
        <v>3.0698200000000002E-4</v>
      </c>
      <c r="H19" s="27"/>
      <c r="I19" s="27"/>
      <c r="J19" s="27"/>
      <c r="K19" s="32">
        <f>'[3]2015'!F18</f>
        <v>3.71</v>
      </c>
      <c r="L19" s="32">
        <f>'[3]2015'!G18</f>
        <v>0.64</v>
      </c>
      <c r="M19" s="32">
        <f>'[3]2015'!H18</f>
        <v>0.34</v>
      </c>
      <c r="N19" s="32">
        <f>'[3]2015'!I18</f>
        <v>4.08</v>
      </c>
      <c r="O19" s="31"/>
      <c r="P19" s="26">
        <f>+C19+F19*PCG!$C$4+G19*PCG!$C$5+H19+I19+J19</f>
        <v>170.29631138600001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1051.3936939999999</v>
      </c>
      <c r="D20" s="34">
        <f>'[3]2015'!C19</f>
        <v>1051.3936939999999</v>
      </c>
      <c r="E20" s="34">
        <v>0</v>
      </c>
      <c r="F20" s="34">
        <f>'[3]2015'!D19</f>
        <v>5.0017923699999995</v>
      </c>
      <c r="G20" s="34">
        <f>'[3]2015'!E19</f>
        <v>0.66888252000000004</v>
      </c>
      <c r="H20" s="27"/>
      <c r="I20" s="27"/>
      <c r="J20" s="27"/>
      <c r="K20" s="32">
        <f>'[3]2015'!F19</f>
        <v>16.29</v>
      </c>
      <c r="L20" s="32">
        <f>'[3]2015'!G19</f>
        <v>94.75</v>
      </c>
      <c r="M20" s="32">
        <f>'[3]2015'!H19</f>
        <v>49.78</v>
      </c>
      <c r="N20" s="32">
        <f>'[3]2015'!I19</f>
        <v>19.21</v>
      </c>
      <c r="O20" s="31"/>
      <c r="P20" s="26">
        <f>+C20+F20*PCG!$C$4+G20*PCG!$C$5+H20+I20+J20</f>
        <v>1375.76549421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291.86675900000006</v>
      </c>
      <c r="D21" s="34">
        <f>'[3]2015'!C20</f>
        <v>291.86675900000006</v>
      </c>
      <c r="E21" s="34">
        <v>0</v>
      </c>
      <c r="F21" s="34">
        <f>'[3]2015'!D20</f>
        <v>3.0200989999999994E-2</v>
      </c>
      <c r="G21" s="34">
        <f>'[3]2015'!E20</f>
        <v>4.5340060000000001E-3</v>
      </c>
      <c r="H21" s="27"/>
      <c r="I21" s="27"/>
      <c r="J21" s="27"/>
      <c r="K21" s="32">
        <f>'[3]2015'!F20</f>
        <v>0.54</v>
      </c>
      <c r="L21" s="32">
        <f>'[3]2015'!G20</f>
        <v>2.8</v>
      </c>
      <c r="M21" s="32">
        <f>'[3]2015'!H20</f>
        <v>0.27</v>
      </c>
      <c r="N21" s="32">
        <f>'[3]2015'!I20</f>
        <v>0.92</v>
      </c>
      <c r="O21" s="31"/>
      <c r="P21" s="26">
        <f>+C21+F21*PCG!$C$4+G21*PCG!$C$5+H21+I21+J21</f>
        <v>293.9729175380001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904.77947300000005</v>
      </c>
      <c r="D22" s="34">
        <f>'[3]2015'!C21</f>
        <v>904.77947300000005</v>
      </c>
      <c r="E22" s="34">
        <v>0</v>
      </c>
      <c r="F22" s="34">
        <f>'[3]2015'!D21</f>
        <v>9.7916529999999988E-2</v>
      </c>
      <c r="G22" s="34">
        <f>'[3]2015'!E21</f>
        <v>1.4432028999999999E-2</v>
      </c>
      <c r="H22" s="27"/>
      <c r="I22" s="27"/>
      <c r="J22" s="27"/>
      <c r="K22" s="32">
        <f>'[3]2015'!F21</f>
        <v>1.62</v>
      </c>
      <c r="L22" s="32">
        <f>'[3]2015'!G21</f>
        <v>7.84</v>
      </c>
      <c r="M22" s="32">
        <f>'[3]2015'!H21</f>
        <v>0.89</v>
      </c>
      <c r="N22" s="32">
        <f>'[3]2015'!I21</f>
        <v>2.5099999999999998</v>
      </c>
      <c r="O22" s="31"/>
      <c r="P22" s="26">
        <f>+C22+F22*PCG!$C$4+G22*PCG!$C$5+H22+I22+J22</f>
        <v>911.52813089200015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'[3]2015'!F22</f>
        <v>0</v>
      </c>
      <c r="L23" s="32">
        <f>'[3]2015'!G22</f>
        <v>0</v>
      </c>
      <c r="M23" s="32">
        <f>'[3]2015'!H22</f>
        <v>0</v>
      </c>
      <c r="N23" s="32">
        <f>'[3]2015'!I22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'[3]2015'!F23</f>
        <v>0</v>
      </c>
      <c r="L24" s="32">
        <f>'[3]2015'!G23</f>
        <v>0</v>
      </c>
      <c r="M24" s="32">
        <f>'[3]2015'!H23</f>
        <v>0</v>
      </c>
      <c r="N24" s="32">
        <f>'[3]2015'!I23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7797.1359740000007</v>
      </c>
      <c r="D25" s="34">
        <f>'[3]2015'!C24</f>
        <v>7797.1359740000007</v>
      </c>
      <c r="E25" s="34">
        <v>0</v>
      </c>
      <c r="F25" s="34">
        <f>'[3]2015'!D24</f>
        <v>0.32000100999999997</v>
      </c>
      <c r="G25" s="34">
        <f>'[3]2015'!E24</f>
        <v>6.2075314999999999E-2</v>
      </c>
      <c r="H25" s="27"/>
      <c r="I25" s="27"/>
      <c r="J25" s="27"/>
      <c r="K25" s="32">
        <f>'[3]2015'!F24</f>
        <v>47.53</v>
      </c>
      <c r="L25" s="32">
        <f>'[3]2015'!G24</f>
        <v>8.4</v>
      </c>
      <c r="M25" s="32">
        <f>'[3]2015'!H24</f>
        <v>2.64</v>
      </c>
      <c r="N25" s="32">
        <f>'[3]2015'!I24</f>
        <v>40.130000000000003</v>
      </c>
      <c r="O25" s="31"/>
      <c r="P25" s="26">
        <f>+C25+F25*PCG!$C$4+G25*PCG!$C$5+H25+I25+J25</f>
        <v>7823.6344431200014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'[3]2015'!F25</f>
        <v>0</v>
      </c>
      <c r="L26" s="32">
        <f>'[3]2015'!G25</f>
        <v>0</v>
      </c>
      <c r="M26" s="32">
        <f>'[3]2015'!H25</f>
        <v>0</v>
      </c>
      <c r="N26" s="32">
        <f>'[3]2015'!I25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'[3]2015'!F26</f>
        <v>0</v>
      </c>
      <c r="L27" s="32">
        <f>'[3]2015'!G26</f>
        <v>0</v>
      </c>
      <c r="M27" s="32">
        <f>'[3]2015'!H26</f>
        <v>0</v>
      </c>
      <c r="N27" s="32">
        <f>'[3]2015'!I26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'[3]2015'!F27</f>
        <v>0</v>
      </c>
      <c r="L28" s="32">
        <f>'[3]2015'!G27</f>
        <v>0</v>
      </c>
      <c r="M28" s="32">
        <f>'[3]2015'!H27</f>
        <v>0</v>
      </c>
      <c r="N28" s="32">
        <f>'[3]2015'!I27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5292.3366989999995</v>
      </c>
      <c r="D29" s="32">
        <f>'[3]2015'!C28</f>
        <v>5292.3366989999995</v>
      </c>
      <c r="E29" s="32">
        <v>0</v>
      </c>
      <c r="F29" s="32">
        <f>'[3]2015'!D28</f>
        <v>0.78030523000000007</v>
      </c>
      <c r="G29" s="32">
        <f>'[3]2015'!E28</f>
        <v>0.11240602099999999</v>
      </c>
      <c r="H29" s="27"/>
      <c r="I29" s="27"/>
      <c r="J29" s="27"/>
      <c r="K29" s="32">
        <f>'[3]2015'!F28</f>
        <v>27.98</v>
      </c>
      <c r="L29" s="32">
        <f>'[3]2015'!G28</f>
        <v>20.18</v>
      </c>
      <c r="M29" s="32">
        <f>'[3]2015'!H28</f>
        <v>7.77</v>
      </c>
      <c r="N29" s="32">
        <f>'[3]2015'!I28</f>
        <v>30.85</v>
      </c>
      <c r="O29" s="31"/>
      <c r="P29" s="26">
        <f>+C29+F29*PCG!$C$4+G29*PCG!$C$5+H29+I29+J29</f>
        <v>5345.3413240079999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24816.29991670926</v>
      </c>
      <c r="D30" s="26">
        <f t="shared" ref="D30:N30" si="21">+D31+D34+D45+D46+D49</f>
        <v>24816.29991670926</v>
      </c>
      <c r="E30" s="26">
        <f t="shared" si="21"/>
        <v>0</v>
      </c>
      <c r="F30" s="26">
        <f t="shared" si="21"/>
        <v>5.0385598658110684</v>
      </c>
      <c r="G30" s="26">
        <f t="shared" si="21"/>
        <v>1.7909229517422023</v>
      </c>
      <c r="H30" s="26">
        <f t="shared" si="21"/>
        <v>0</v>
      </c>
      <c r="I30" s="26">
        <f t="shared" si="21"/>
        <v>0</v>
      </c>
      <c r="J30" s="26">
        <f t="shared" si="21"/>
        <v>0</v>
      </c>
      <c r="K30" s="26">
        <f t="shared" si="21"/>
        <v>55.971477994080338</v>
      </c>
      <c r="L30" s="26">
        <f t="shared" si="21"/>
        <v>293.73301315789195</v>
      </c>
      <c r="M30" s="26">
        <f t="shared" si="21"/>
        <v>130.54698130921716</v>
      </c>
      <c r="N30" s="26">
        <f t="shared" si="21"/>
        <v>105.17</v>
      </c>
      <c r="O30" s="31"/>
      <c r="P30" s="26">
        <f t="shared" ref="P30" si="22">+P31+P34+P45+P46+P49</f>
        <v>25475.958952973713</v>
      </c>
      <c r="R30" s="13" t="s">
        <v>74</v>
      </c>
      <c r="S30" s="6" t="s">
        <v>75</v>
      </c>
      <c r="T30" s="26">
        <f t="shared" ref="T30:AE30" si="23">+T31+T34+T45+T46+T49</f>
        <v>0</v>
      </c>
      <c r="U30" s="26">
        <f t="shared" si="23"/>
        <v>0</v>
      </c>
      <c r="V30" s="26">
        <f t="shared" si="23"/>
        <v>0</v>
      </c>
      <c r="W30" s="26">
        <f t="shared" si="23"/>
        <v>0</v>
      </c>
      <c r="X30" s="26">
        <f t="shared" si="23"/>
        <v>0</v>
      </c>
      <c r="Y30" s="26">
        <f t="shared" si="23"/>
        <v>0</v>
      </c>
      <c r="Z30" s="26">
        <f t="shared" si="23"/>
        <v>0</v>
      </c>
      <c r="AA30" s="26">
        <f t="shared" ref="AA30:AD30" si="24">+AA31+AA34+AA45+AA46+AA49</f>
        <v>0</v>
      </c>
      <c r="AB30" s="26">
        <f t="shared" si="24"/>
        <v>0</v>
      </c>
      <c r="AC30" s="26">
        <f t="shared" si="24"/>
        <v>0</v>
      </c>
      <c r="AD30" s="26">
        <f t="shared" si="24"/>
        <v>0</v>
      </c>
      <c r="AE30" s="26">
        <f t="shared" si="23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1849.2374519566467</v>
      </c>
      <c r="D31" s="26">
        <f t="shared" ref="D31:N31" si="25">+D33</f>
        <v>1849.2374519566467</v>
      </c>
      <c r="E31" s="26">
        <f t="shared" si="25"/>
        <v>0</v>
      </c>
      <c r="F31" s="26">
        <f t="shared" si="25"/>
        <v>1.2887755174812264E-2</v>
      </c>
      <c r="G31" s="26">
        <f t="shared" si="25"/>
        <v>5.1551020699249057E-2</v>
      </c>
      <c r="H31" s="26">
        <f t="shared" si="25"/>
        <v>0</v>
      </c>
      <c r="I31" s="26">
        <f t="shared" si="25"/>
        <v>0</v>
      </c>
      <c r="J31" s="26">
        <f t="shared" si="25"/>
        <v>0</v>
      </c>
      <c r="K31" s="26">
        <f t="shared" si="25"/>
        <v>5.34</v>
      </c>
      <c r="L31" s="26">
        <f t="shared" si="25"/>
        <v>7.41</v>
      </c>
      <c r="M31" s="26">
        <f t="shared" si="25"/>
        <v>0.51</v>
      </c>
      <c r="N31" s="26">
        <f t="shared" si="25"/>
        <v>7.94</v>
      </c>
      <c r="O31" s="31"/>
      <c r="P31" s="26">
        <f t="shared" ref="P31" si="26">+P33</f>
        <v>1864.9218500043933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1849.2374519566467</v>
      </c>
      <c r="D33" s="32">
        <f>'[3]2015'!C32</f>
        <v>1849.2374519566467</v>
      </c>
      <c r="E33" s="32">
        <v>0</v>
      </c>
      <c r="F33" s="32">
        <f>'[3]2015'!D32</f>
        <v>1.2887755174812264E-2</v>
      </c>
      <c r="G33" s="32">
        <f>'[3]2015'!E32</f>
        <v>5.1551020699249057E-2</v>
      </c>
      <c r="H33" s="27"/>
      <c r="I33" s="27"/>
      <c r="J33" s="27"/>
      <c r="K33" s="32">
        <f>'[3]2015'!F32</f>
        <v>5.34</v>
      </c>
      <c r="L33" s="32">
        <f>'[3]2015'!G32</f>
        <v>7.41</v>
      </c>
      <c r="M33" s="32">
        <f>'[3]2015'!H32</f>
        <v>0.51</v>
      </c>
      <c r="N33" s="32">
        <f>'[3]2015'!I32</f>
        <v>7.94</v>
      </c>
      <c r="O33" s="31"/>
      <c r="P33" s="26">
        <f>+C33+F33*PCG!$C$4+G33*PCG!$C$5+H33+I33+J33</f>
        <v>1864.9218500043933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21666.977930317447</v>
      </c>
      <c r="D34" s="26">
        <f t="shared" ref="D34:G34" si="27">+D35+D38+D41+D42+D43+D44</f>
        <v>21666.977930317447</v>
      </c>
      <c r="E34" s="26">
        <f t="shared" si="27"/>
        <v>0</v>
      </c>
      <c r="F34" s="26">
        <f t="shared" si="27"/>
        <v>4.0103384474688015</v>
      </c>
      <c r="G34" s="26">
        <f t="shared" si="27"/>
        <v>1.6420526526500581</v>
      </c>
      <c r="H34" s="26"/>
      <c r="I34" s="26"/>
      <c r="J34" s="26"/>
      <c r="K34" s="26">
        <f t="shared" ref="K34:N34" si="28">+K35+K38+K41+K42+K43+K44</f>
        <v>36.761477994080337</v>
      </c>
      <c r="L34" s="26">
        <f t="shared" si="28"/>
        <v>284.64301315789197</v>
      </c>
      <c r="M34" s="26">
        <f t="shared" si="28"/>
        <v>129.39698130921715</v>
      </c>
      <c r="N34" s="26">
        <f t="shared" si="28"/>
        <v>90</v>
      </c>
      <c r="O34" s="31"/>
      <c r="P34" s="26">
        <f t="shared" ref="P34" si="29">+P35+P38+P41+P42+P43+P44</f>
        <v>22256.568081993886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7342.681278240495</v>
      </c>
      <c r="D35" s="26">
        <f t="shared" ref="D35:G35" si="30">+D36+D37</f>
        <v>7342.681278240495</v>
      </c>
      <c r="E35" s="26">
        <f t="shared" si="30"/>
        <v>0</v>
      </c>
      <c r="F35" s="26">
        <f t="shared" si="30"/>
        <v>2.4799474991190071</v>
      </c>
      <c r="G35" s="26">
        <f t="shared" si="30"/>
        <v>0.78282902537827015</v>
      </c>
      <c r="H35" s="26"/>
      <c r="I35" s="26"/>
      <c r="J35" s="26"/>
      <c r="K35" s="26">
        <f t="shared" ref="K35:N35" si="31">+K36+K37</f>
        <v>31.961477994080337</v>
      </c>
      <c r="L35" s="26">
        <f t="shared" si="31"/>
        <v>265.60301315789195</v>
      </c>
      <c r="M35" s="26">
        <f t="shared" si="31"/>
        <v>45.85698130921714</v>
      </c>
      <c r="N35" s="26">
        <f t="shared" si="31"/>
        <v>57.84</v>
      </c>
      <c r="O35" s="31"/>
      <c r="P35" s="26">
        <f t="shared" ref="P35" si="32">+P36+P37</f>
        <v>7637.9630152811942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6994.9272241231683</v>
      </c>
      <c r="D36" s="32">
        <f>'[3]2015'!C35</f>
        <v>6994.9272241231683</v>
      </c>
      <c r="E36" s="32">
        <v>0</v>
      </c>
      <c r="F36" s="32">
        <f>'[3]2015'!D35</f>
        <v>2.3229965791431697</v>
      </c>
      <c r="G36" s="32">
        <f>'[3]2015'!E35</f>
        <v>0.76663933917977323</v>
      </c>
      <c r="H36" s="27"/>
      <c r="I36" s="27"/>
      <c r="J36" s="27"/>
      <c r="K36" s="32">
        <f>'[3]2015'!F35</f>
        <v>31.961477994080337</v>
      </c>
      <c r="L36" s="32">
        <f>'[3]2015'!G35</f>
        <v>265.60301315789195</v>
      </c>
      <c r="M36" s="32">
        <f>'[3]2015'!H35</f>
        <v>45.85698130921714</v>
      </c>
      <c r="N36" s="32">
        <f>'[3]2015'!I35</f>
        <v>57.84</v>
      </c>
      <c r="O36" s="31"/>
      <c r="P36" s="26">
        <f>+C36+F36*PCG!$C$4+G36*PCG!$C$5+H36+I36+J36</f>
        <v>7281.4606616773199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347.75405411732623</v>
      </c>
      <c r="D37" s="32">
        <f>'[3]2015'!C36</f>
        <v>347.75405411732623</v>
      </c>
      <c r="E37" s="32">
        <v>0</v>
      </c>
      <c r="F37" s="32">
        <f>'[3]2015'!D36</f>
        <v>0.15695091997583727</v>
      </c>
      <c r="G37" s="32">
        <f>'[3]2015'!E36</f>
        <v>1.6189686198496873E-2</v>
      </c>
      <c r="H37" s="27"/>
      <c r="I37" s="27"/>
      <c r="J37" s="27"/>
      <c r="K37" s="32">
        <f>'[3]2015'!F36</f>
        <v>0</v>
      </c>
      <c r="L37" s="32">
        <f>'[3]2015'!G36</f>
        <v>0</v>
      </c>
      <c r="M37" s="32">
        <f>'[3]2015'!H36</f>
        <v>0</v>
      </c>
      <c r="N37" s="32">
        <f>'[3]2015'!I36</f>
        <v>0</v>
      </c>
      <c r="O37" s="31"/>
      <c r="P37" s="26">
        <f>+C37+F37*PCG!$C$4+G37*PCG!$C$5+H37+I37+J37</f>
        <v>356.50235360387421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4911.2123868296139</v>
      </c>
      <c r="D38" s="26">
        <f t="shared" ref="D38:G38" si="33">+D39+D40</f>
        <v>4911.2123868296139</v>
      </c>
      <c r="E38" s="26">
        <f t="shared" si="33"/>
        <v>0</v>
      </c>
      <c r="F38" s="26">
        <f t="shared" si="33"/>
        <v>0.90909803570063652</v>
      </c>
      <c r="G38" s="26">
        <f t="shared" si="33"/>
        <v>0.36308227242374458</v>
      </c>
      <c r="H38" s="26"/>
      <c r="I38" s="26"/>
      <c r="J38" s="26"/>
      <c r="K38" s="26">
        <f t="shared" ref="K38:N38" si="34">+K39+K40</f>
        <v>0</v>
      </c>
      <c r="L38" s="26">
        <f t="shared" si="34"/>
        <v>0</v>
      </c>
      <c r="M38" s="26">
        <f t="shared" si="34"/>
        <v>0</v>
      </c>
      <c r="N38" s="26">
        <f t="shared" si="34"/>
        <v>0</v>
      </c>
      <c r="O38" s="31"/>
      <c r="P38" s="26">
        <f t="shared" ref="P38" si="35">+P39+P40</f>
        <v>5042.1383549044058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4582.9443414268317</v>
      </c>
      <c r="D39" s="32">
        <f>'[3]2015'!C38</f>
        <v>4582.9443414268317</v>
      </c>
      <c r="E39" s="32">
        <v>0</v>
      </c>
      <c r="F39" s="32">
        <f>'[3]2015'!D38</f>
        <v>0.76389421032577176</v>
      </c>
      <c r="G39" s="32">
        <f>'[3]2015'!E38</f>
        <v>0.3477547572053179</v>
      </c>
      <c r="H39" s="27"/>
      <c r="I39" s="27"/>
      <c r="J39" s="27"/>
      <c r="K39" s="32">
        <f>'[3]2015'!F38</f>
        <v>0</v>
      </c>
      <c r="L39" s="32">
        <f>'[3]2015'!G38</f>
        <v>0</v>
      </c>
      <c r="M39" s="32">
        <f>'[3]2015'!H38</f>
        <v>0</v>
      </c>
      <c r="N39" s="32">
        <f>'[3]2015'!I38</f>
        <v>0</v>
      </c>
      <c r="O39" s="31"/>
      <c r="P39" s="26">
        <f>+C39+F39*PCG!$C$4+G39*PCG!$C$5+H39+I39+J39</f>
        <v>4705.6726143321612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328.26804540278192</v>
      </c>
      <c r="D40" s="32">
        <f>'[3]2015'!C39</f>
        <v>328.26804540278192</v>
      </c>
      <c r="E40" s="32">
        <v>0</v>
      </c>
      <c r="F40" s="32">
        <f>'[3]2015'!D39</f>
        <v>0.14520382537486473</v>
      </c>
      <c r="G40" s="32">
        <f>'[3]2015'!E39</f>
        <v>1.5327515218426664E-2</v>
      </c>
      <c r="H40" s="27"/>
      <c r="I40" s="27"/>
      <c r="J40" s="27"/>
      <c r="K40" s="32">
        <f>'[3]2015'!F39</f>
        <v>0</v>
      </c>
      <c r="L40" s="32">
        <f>'[3]2015'!G39</f>
        <v>0</v>
      </c>
      <c r="M40" s="32">
        <f>'[3]2015'!H39</f>
        <v>0</v>
      </c>
      <c r="N40" s="32">
        <f>'[3]2015'!I39</f>
        <v>0</v>
      </c>
      <c r="O40" s="31"/>
      <c r="P40" s="26">
        <f>+C40+F40*PCG!$C$4+G40*PCG!$C$5+H40+I40+J40</f>
        <v>336.46574057224467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9324.1713399037671</v>
      </c>
      <c r="D41" s="32">
        <f>'[3]2015'!C40</f>
        <v>9324.1713399037671</v>
      </c>
      <c r="E41" s="32">
        <v>0</v>
      </c>
      <c r="F41" s="32">
        <f>'[3]2015'!D40</f>
        <v>0.61641762780944476</v>
      </c>
      <c r="G41" s="32">
        <f>'[3]2015'!E40</f>
        <v>0.48883047533217139</v>
      </c>
      <c r="H41" s="27"/>
      <c r="I41" s="27"/>
      <c r="J41" s="27"/>
      <c r="K41" s="32">
        <f>'[3]2015'!F40</f>
        <v>4.8</v>
      </c>
      <c r="L41" s="32">
        <f>'[3]2015'!G40</f>
        <v>19.04</v>
      </c>
      <c r="M41" s="32">
        <f>'[3]2015'!H40</f>
        <v>83.54</v>
      </c>
      <c r="N41" s="32">
        <f>'[3]2015'!I40</f>
        <v>32.159999999999997</v>
      </c>
      <c r="O41" s="31"/>
      <c r="P41" s="26">
        <f>+C41+F41*PCG!$C$4+G41*PCG!$C$5+H41+I41+J41</f>
        <v>9485.2532622479903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88.912925343572823</v>
      </c>
      <c r="D42" s="32">
        <f>'[3]2015'!C41</f>
        <v>88.912925343572823</v>
      </c>
      <c r="E42" s="32">
        <v>0</v>
      </c>
      <c r="F42" s="32">
        <f>'[3]2015'!D41</f>
        <v>4.8752848397132587E-3</v>
      </c>
      <c r="G42" s="32">
        <f>'[3]2015'!E41</f>
        <v>7.3108795158719816E-3</v>
      </c>
      <c r="H42" s="27"/>
      <c r="I42" s="27"/>
      <c r="J42" s="27"/>
      <c r="K42" s="32">
        <f>'[3]2015'!F41</f>
        <v>0</v>
      </c>
      <c r="L42" s="32">
        <f>'[3]2015'!G41</f>
        <v>0</v>
      </c>
      <c r="M42" s="32">
        <f>'[3]2015'!H41</f>
        <v>0</v>
      </c>
      <c r="N42" s="32">
        <f>'[3]2015'!I41</f>
        <v>0</v>
      </c>
      <c r="O42" s="31"/>
      <c r="P42" s="26">
        <f>+C42+F42*PCG!$C$4+G42*PCG!$C$5+H42+I42+J42</f>
        <v>91.213449560295516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'[3]2015'!C43</f>
        <v>0</v>
      </c>
      <c r="E44" s="32">
        <v>0</v>
      </c>
      <c r="F44" s="27"/>
      <c r="G44" s="27"/>
      <c r="H44" s="27"/>
      <c r="I44" s="27"/>
      <c r="J44" s="27"/>
      <c r="K44" s="32">
        <f>'[3]2015'!F43</f>
        <v>0</v>
      </c>
      <c r="L44" s="32">
        <f>'[3]2015'!G43</f>
        <v>0</v>
      </c>
      <c r="M44" s="32">
        <f>'[3]2015'!H43</f>
        <v>0</v>
      </c>
      <c r="N44" s="32">
        <f>'[3]2015'!I43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101.09254408459616</v>
      </c>
      <c r="D45" s="32">
        <f>'[3]2015'!C44</f>
        <v>101.09254408459616</v>
      </c>
      <c r="E45" s="32">
        <v>0</v>
      </c>
      <c r="F45" s="32">
        <f>'[3]2015'!D44</f>
        <v>5.661728177477383E-3</v>
      </c>
      <c r="G45" s="32">
        <f>'[3]2015'!E44</f>
        <v>3.9018174909844126E-2</v>
      </c>
      <c r="H45" s="27"/>
      <c r="I45" s="27"/>
      <c r="J45" s="27"/>
      <c r="K45" s="32">
        <f>'[3]2015'!F44</f>
        <v>1.65</v>
      </c>
      <c r="L45" s="32">
        <f>'[3]2015'!G44</f>
        <v>0.34</v>
      </c>
      <c r="M45" s="32">
        <f>'[3]2015'!H44</f>
        <v>0.15</v>
      </c>
      <c r="N45" s="32">
        <f>'[3]2015'!I44</f>
        <v>0.39</v>
      </c>
      <c r="O45" s="31"/>
      <c r="P45" s="26">
        <f>+C45+F45*PCG!$C$4+G45*PCG!$C$5+H45+I45+J45</f>
        <v>112.86150341216663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500.24251898031179</v>
      </c>
      <c r="D46" s="26">
        <f t="shared" ref="D46:N46" si="36">+D48</f>
        <v>500.24251898031179</v>
      </c>
      <c r="E46" s="26">
        <f t="shared" si="36"/>
        <v>0</v>
      </c>
      <c r="F46" s="26">
        <f t="shared" si="36"/>
        <v>4.6192190494407294E-2</v>
      </c>
      <c r="G46" s="26">
        <f t="shared" si="36"/>
        <v>1.31977687126878E-2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si="36"/>
        <v>12.22</v>
      </c>
      <c r="L46" s="26">
        <f t="shared" si="36"/>
        <v>1.34</v>
      </c>
      <c r="M46" s="26">
        <f t="shared" si="36"/>
        <v>0.49</v>
      </c>
      <c r="N46" s="26">
        <f t="shared" si="36"/>
        <v>6.84</v>
      </c>
      <c r="O46" s="31"/>
      <c r="P46" s="26">
        <f t="shared" ref="P46" si="37">+P48</f>
        <v>505.33025881905291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500.24251898031179</v>
      </c>
      <c r="D48" s="32">
        <f>'[3]2015'!C47</f>
        <v>500.24251898031179</v>
      </c>
      <c r="E48" s="32">
        <v>0</v>
      </c>
      <c r="F48" s="32">
        <f>'[3]2015'!D47</f>
        <v>4.6192190494407294E-2</v>
      </c>
      <c r="G48" s="32">
        <f>'[3]2015'!E47</f>
        <v>1.31977687126878E-2</v>
      </c>
      <c r="H48" s="27"/>
      <c r="I48" s="27"/>
      <c r="J48" s="27"/>
      <c r="K48" s="32">
        <f>'[3]2015'!F47</f>
        <v>12.22</v>
      </c>
      <c r="L48" s="32">
        <f>'[3]2015'!G47</f>
        <v>1.34</v>
      </c>
      <c r="M48" s="32">
        <f>'[3]2015'!H47</f>
        <v>0.49</v>
      </c>
      <c r="N48" s="32">
        <f>'[3]2015'!I47</f>
        <v>6.84</v>
      </c>
      <c r="O48" s="31"/>
      <c r="P48" s="26">
        <f>+C48+F48*PCG!$C$4+G48*PCG!$C$5+H48+I48+J48</f>
        <v>505.33025881905291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698.74947137025902</v>
      </c>
      <c r="D49" s="26">
        <f t="shared" ref="D49:N49" si="38">+D50+D51</f>
        <v>698.74947137025902</v>
      </c>
      <c r="E49" s="26">
        <f t="shared" si="38"/>
        <v>0</v>
      </c>
      <c r="F49" s="26">
        <f t="shared" si="38"/>
        <v>0.96347974449556928</v>
      </c>
      <c r="G49" s="26">
        <f t="shared" si="38"/>
        <v>4.5103334770363115E-2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31"/>
      <c r="P49" s="26">
        <f t="shared" ref="P49" si="39">+P50+P51</f>
        <v>736.27725874421651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'[3]2015'!F49</f>
        <v>0</v>
      </c>
      <c r="L50" s="32">
        <f>'[3]2015'!G49</f>
        <v>0</v>
      </c>
      <c r="M50" s="32">
        <f>'[3]2015'!H49</f>
        <v>0</v>
      </c>
      <c r="N50" s="32">
        <f>'[3]2015'!I49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698.74947137025902</v>
      </c>
      <c r="D51" s="32">
        <f>'[3]2015'!C50</f>
        <v>698.74947137025902</v>
      </c>
      <c r="E51" s="32">
        <v>0</v>
      </c>
      <c r="F51" s="32">
        <f>'[3]2015'!D50</f>
        <v>0.96347974449556928</v>
      </c>
      <c r="G51" s="32">
        <f>'[3]2015'!E50</f>
        <v>4.5103334770363115E-2</v>
      </c>
      <c r="H51" s="27"/>
      <c r="I51" s="27"/>
      <c r="J51" s="27"/>
      <c r="K51" s="32">
        <f>'[3]2015'!F50</f>
        <v>0</v>
      </c>
      <c r="L51" s="32">
        <f>'[3]2015'!G50</f>
        <v>0</v>
      </c>
      <c r="M51" s="32">
        <f>'[3]2015'!H50</f>
        <v>0</v>
      </c>
      <c r="N51" s="32">
        <f>'[3]2015'!I50</f>
        <v>0</v>
      </c>
      <c r="O51" s="31"/>
      <c r="P51" s="26">
        <f>+C51+F51*PCG!$C$4+G51*PCG!$C$5+H51+I51+J51</f>
        <v>736.27725874421651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5896.9066761218319</v>
      </c>
      <c r="D52" s="26">
        <f t="shared" ref="D52:N52" si="40">+D53+D54+D55</f>
        <v>5896.9066761218319</v>
      </c>
      <c r="E52" s="26">
        <f t="shared" si="40"/>
        <v>0</v>
      </c>
      <c r="F52" s="26">
        <f t="shared" si="40"/>
        <v>21.881239474506067</v>
      </c>
      <c r="G52" s="26">
        <f t="shared" si="40"/>
        <v>0.30671587247036397</v>
      </c>
      <c r="H52" s="26">
        <f t="shared" si="40"/>
        <v>0</v>
      </c>
      <c r="I52" s="26">
        <f t="shared" si="40"/>
        <v>0</v>
      </c>
      <c r="J52" s="26">
        <f t="shared" si="40"/>
        <v>0</v>
      </c>
      <c r="K52" s="26">
        <f t="shared" si="40"/>
        <v>15.24</v>
      </c>
      <c r="L52" s="26">
        <f t="shared" si="40"/>
        <v>287.97000000000003</v>
      </c>
      <c r="M52" s="26">
        <f t="shared" si="40"/>
        <v>43.370000000000005</v>
      </c>
      <c r="N52" s="26">
        <f t="shared" si="40"/>
        <v>30.41</v>
      </c>
      <c r="O52" s="31"/>
      <c r="P52" s="26">
        <f t="shared" ref="P52" si="41">+P53+P54+P55</f>
        <v>6535.3389929806517</v>
      </c>
      <c r="R52" s="13" t="s">
        <v>118</v>
      </c>
      <c r="S52" s="6" t="s">
        <v>119</v>
      </c>
      <c r="T52" s="26">
        <f t="shared" ref="T52:AE52" si="42">+T53+T54+T55</f>
        <v>0</v>
      </c>
      <c r="U52" s="26">
        <f t="shared" si="42"/>
        <v>0</v>
      </c>
      <c r="V52" s="26">
        <f t="shared" si="42"/>
        <v>0</v>
      </c>
      <c r="W52" s="26">
        <f t="shared" si="42"/>
        <v>0</v>
      </c>
      <c r="X52" s="26">
        <f t="shared" si="42"/>
        <v>0</v>
      </c>
      <c r="Y52" s="26">
        <f t="shared" si="42"/>
        <v>0</v>
      </c>
      <c r="Z52" s="26">
        <f t="shared" si="42"/>
        <v>0</v>
      </c>
      <c r="AA52" s="26">
        <f t="shared" ref="AA52:AD52" si="43">+AA53+AA54+AA55</f>
        <v>0</v>
      </c>
      <c r="AB52" s="26">
        <f t="shared" si="43"/>
        <v>0</v>
      </c>
      <c r="AC52" s="26">
        <f t="shared" si="43"/>
        <v>0</v>
      </c>
      <c r="AD52" s="26">
        <f t="shared" si="43"/>
        <v>0</v>
      </c>
      <c r="AE52" s="26">
        <f t="shared" si="42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1607.995823</v>
      </c>
      <c r="D53" s="32">
        <f>'[3]2015'!C52</f>
        <v>1607.995823</v>
      </c>
      <c r="E53" s="32">
        <v>0</v>
      </c>
      <c r="F53" s="32">
        <f>'[3]2015'!D52</f>
        <v>0.33076490000000003</v>
      </c>
      <c r="G53" s="32">
        <f>'[3]2015'!E52</f>
        <v>1.0834841E-2</v>
      </c>
      <c r="H53" s="27"/>
      <c r="I53" s="27"/>
      <c r="J53" s="27"/>
      <c r="K53" s="32">
        <f>'[3]2015'!F52</f>
        <v>5.96</v>
      </c>
      <c r="L53" s="32">
        <f>'[3]2015'!G52</f>
        <v>2.56</v>
      </c>
      <c r="M53" s="32">
        <f>'[3]2015'!H52</f>
        <v>0.84</v>
      </c>
      <c r="N53" s="32">
        <f>'[3]2015'!I52</f>
        <v>7.55</v>
      </c>
      <c r="O53" s="31"/>
      <c r="P53" s="26">
        <f>+C53+F53*PCG!$C$4+G53*PCG!$C$5+H53+I53+J53</f>
        <v>1619.493728118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3562.5153499999997</v>
      </c>
      <c r="D54" s="32">
        <f>'[3]2015'!C53</f>
        <v>3562.5153499999997</v>
      </c>
      <c r="E54" s="32">
        <v>0</v>
      </c>
      <c r="F54" s="32">
        <f>+'[3]2015'!D53</f>
        <v>21.452757600000002</v>
      </c>
      <c r="G54" s="32">
        <f>+'[3]2015'!E53</f>
        <v>0.29026553999999999</v>
      </c>
      <c r="H54" s="27"/>
      <c r="I54" s="27"/>
      <c r="J54" s="27"/>
      <c r="K54" s="32">
        <f>'[3]2015'!F53</f>
        <v>6.47</v>
      </c>
      <c r="L54" s="32">
        <f>'[3]2015'!G53</f>
        <v>284.55</v>
      </c>
      <c r="M54" s="32">
        <f>'[3]2015'!H53</f>
        <v>42.34</v>
      </c>
      <c r="N54" s="32">
        <f>'[3]2015'!I53</f>
        <v>16.89</v>
      </c>
      <c r="O54" s="31"/>
      <c r="P54" s="26">
        <f>+C54+F54*PCG!$C$4+G54*PCG!$C$5+H54+I54+J54</f>
        <v>4185.3334209200002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726.39550312183167</v>
      </c>
      <c r="D55" s="26">
        <f t="shared" ref="D55:N55" si="44">+D56+D57+D58</f>
        <v>726.39550312183167</v>
      </c>
      <c r="E55" s="26">
        <f t="shared" si="44"/>
        <v>0</v>
      </c>
      <c r="F55" s="26">
        <f t="shared" si="44"/>
        <v>9.771697450606627E-2</v>
      </c>
      <c r="G55" s="26">
        <f t="shared" si="44"/>
        <v>5.6154914703639763E-3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2.81</v>
      </c>
      <c r="L55" s="26">
        <f t="shared" si="44"/>
        <v>0.86</v>
      </c>
      <c r="M55" s="26">
        <f t="shared" si="44"/>
        <v>0.19</v>
      </c>
      <c r="N55" s="26">
        <f t="shared" si="44"/>
        <v>5.97</v>
      </c>
      <c r="O55" s="31"/>
      <c r="P55" s="26">
        <f t="shared" ref="P55" si="45">+P56+P57+P58</f>
        <v>730.51184394265169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'[3]2015'!F55</f>
        <v>0</v>
      </c>
      <c r="L56" s="32">
        <f>'[3]2015'!G55</f>
        <v>0</v>
      </c>
      <c r="M56" s="32">
        <f>'[3]2015'!H55</f>
        <v>0</v>
      </c>
      <c r="N56" s="32">
        <f>'[3]2015'!I55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36.61600512183167</v>
      </c>
      <c r="D57" s="34">
        <f>'[3]2015'!C56</f>
        <v>36.61600512183167</v>
      </c>
      <c r="E57" s="34">
        <v>0</v>
      </c>
      <c r="F57" s="34">
        <f>'[3]2015'!D56</f>
        <v>4.9701245060662768E-3</v>
      </c>
      <c r="G57" s="34">
        <f>'[3]2015'!E56</f>
        <v>2.9820747036397665E-4</v>
      </c>
      <c r="H57" s="27"/>
      <c r="I57" s="27"/>
      <c r="J57" s="27"/>
      <c r="K57" s="32">
        <f>'[3]2015'!F56</f>
        <v>0</v>
      </c>
      <c r="L57" s="32">
        <f>'[3]2015'!G56</f>
        <v>0</v>
      </c>
      <c r="M57" s="32">
        <f>'[3]2015'!H56</f>
        <v>0</v>
      </c>
      <c r="N57" s="32">
        <f>'[3]2015'!I56</f>
        <v>0</v>
      </c>
      <c r="O57" s="31"/>
      <c r="P57" s="26">
        <f>+C57+F57*PCG!$C$4+G57*PCG!$C$5+H57+I57+J57</f>
        <v>36.829124060651793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689.77949799999999</v>
      </c>
      <c r="D58" s="34">
        <f>'[3]2015'!C57</f>
        <v>689.77949799999999</v>
      </c>
      <c r="E58" s="34">
        <v>0</v>
      </c>
      <c r="F58" s="34">
        <f>'[3]2015'!D57</f>
        <v>9.2746849999999992E-2</v>
      </c>
      <c r="G58" s="34">
        <f>'[3]2015'!E57</f>
        <v>5.3172839999999994E-3</v>
      </c>
      <c r="H58" s="27"/>
      <c r="I58" s="27"/>
      <c r="J58" s="27"/>
      <c r="K58" s="32">
        <f>'[3]2015'!F57</f>
        <v>2.81</v>
      </c>
      <c r="L58" s="32">
        <f>'[3]2015'!G57</f>
        <v>0.86</v>
      </c>
      <c r="M58" s="32">
        <f>'[3]2015'!H57</f>
        <v>0.19</v>
      </c>
      <c r="N58" s="32">
        <f>'[3]2015'!I57</f>
        <v>5.97</v>
      </c>
      <c r="O58" s="31"/>
      <c r="P58" s="26">
        <f>+C58+F58*PCG!$C$4+G58*PCG!$C$5+H58+I58+J58</f>
        <v>693.6827198819999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6">+D60+D61</f>
        <v>0</v>
      </c>
      <c r="E59" s="26">
        <f t="shared" si="46"/>
        <v>0</v>
      </c>
      <c r="F59" s="26">
        <f t="shared" si="46"/>
        <v>0</v>
      </c>
      <c r="G59" s="26">
        <f t="shared" si="46"/>
        <v>0</v>
      </c>
      <c r="H59" s="26">
        <f t="shared" si="46"/>
        <v>0</v>
      </c>
      <c r="I59" s="26">
        <f t="shared" si="46"/>
        <v>0</v>
      </c>
      <c r="J59" s="26">
        <f t="shared" si="46"/>
        <v>0</v>
      </c>
      <c r="K59" s="26">
        <f t="shared" si="46"/>
        <v>0</v>
      </c>
      <c r="L59" s="26">
        <f t="shared" si="46"/>
        <v>0</v>
      </c>
      <c r="M59" s="26">
        <f t="shared" si="46"/>
        <v>0</v>
      </c>
      <c r="N59" s="26">
        <f t="shared" si="46"/>
        <v>0</v>
      </c>
      <c r="O59" s="31"/>
      <c r="P59" s="26">
        <f t="shared" ref="P59" si="47">+P60+P61</f>
        <v>0</v>
      </c>
      <c r="R59" s="13" t="s">
        <v>132</v>
      </c>
      <c r="S59" s="6" t="s">
        <v>133</v>
      </c>
      <c r="T59" s="26">
        <f t="shared" ref="T59:AE59" si="48">+T60+T61</f>
        <v>0</v>
      </c>
      <c r="U59" s="26">
        <f t="shared" si="48"/>
        <v>0</v>
      </c>
      <c r="V59" s="26">
        <f t="shared" si="48"/>
        <v>0</v>
      </c>
      <c r="W59" s="26">
        <f t="shared" si="48"/>
        <v>0</v>
      </c>
      <c r="X59" s="26">
        <f t="shared" si="48"/>
        <v>0</v>
      </c>
      <c r="Y59" s="26">
        <f t="shared" si="48"/>
        <v>0</v>
      </c>
      <c r="Z59" s="26">
        <f t="shared" si="48"/>
        <v>0</v>
      </c>
      <c r="AA59" s="26">
        <f t="shared" ref="AA59:AD59" si="49">+AA60+AA61</f>
        <v>0</v>
      </c>
      <c r="AB59" s="26">
        <f t="shared" si="49"/>
        <v>0</v>
      </c>
      <c r="AC59" s="26">
        <f t="shared" si="49"/>
        <v>0</v>
      </c>
      <c r="AD59" s="26">
        <f t="shared" si="49"/>
        <v>0</v>
      </c>
      <c r="AE59" s="26">
        <f t="shared" si="48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'[3]2015'!F59</f>
        <v>0</v>
      </c>
      <c r="L60" s="32">
        <f>'[3]2015'!G59</f>
        <v>0</v>
      </c>
      <c r="M60" s="32">
        <f>'[3]2015'!H59</f>
        <v>0</v>
      </c>
      <c r="N60" s="32">
        <f>'[3]2015'!I59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50">+D62+D63+D64</f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31"/>
      <c r="P61" s="26">
        <f t="shared" ref="P61" si="51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'[3]2015'!F61</f>
        <v>0</v>
      </c>
      <c r="L62" s="32">
        <f>'[3]2015'!G61</f>
        <v>0</v>
      </c>
      <c r="M62" s="32">
        <f>'[3]2015'!H61</f>
        <v>0</v>
      </c>
      <c r="N62" s="32">
        <f>'[3]2015'!I61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'[3]2015'!F62</f>
        <v>0</v>
      </c>
      <c r="L63" s="32">
        <f>'[3]2015'!G62</f>
        <v>0</v>
      </c>
      <c r="M63" s="32">
        <f>'[3]2015'!H62</f>
        <v>0</v>
      </c>
      <c r="N63" s="32">
        <f>'[3]2015'!I62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'[3]2015'!F63</f>
        <v>0</v>
      </c>
      <c r="L64" s="32">
        <f>'[3]2015'!G63</f>
        <v>0</v>
      </c>
      <c r="M64" s="32">
        <f>'[3]2015'!H63</f>
        <v>0</v>
      </c>
      <c r="N64" s="32">
        <f>'[3]2015'!I63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1.1984752543773911</v>
      </c>
      <c r="D66" s="26">
        <f t="shared" ref="D66:N66" si="52">+D67+D79+D100</f>
        <v>1.1984752543773911</v>
      </c>
      <c r="E66" s="26">
        <f t="shared" si="52"/>
        <v>0</v>
      </c>
      <c r="F66" s="26">
        <f t="shared" si="52"/>
        <v>38.158604998997788</v>
      </c>
      <c r="G66" s="26">
        <f t="shared" si="52"/>
        <v>0</v>
      </c>
      <c r="H66" s="26">
        <f t="shared" si="52"/>
        <v>0</v>
      </c>
      <c r="I66" s="26">
        <f t="shared" si="52"/>
        <v>0</v>
      </c>
      <c r="J66" s="26">
        <f t="shared" si="52"/>
        <v>0</v>
      </c>
      <c r="K66" s="26">
        <f t="shared" si="52"/>
        <v>1.9100000000000001</v>
      </c>
      <c r="L66" s="26">
        <f t="shared" si="52"/>
        <v>14.51</v>
      </c>
      <c r="M66" s="26">
        <f t="shared" si="52"/>
        <v>5.74</v>
      </c>
      <c r="N66" s="26">
        <f t="shared" si="52"/>
        <v>0</v>
      </c>
      <c r="O66" s="31"/>
      <c r="P66" s="26">
        <f t="shared" ref="P66" si="53">+P67+P79+P100</f>
        <v>955.16360022932201</v>
      </c>
      <c r="R66" s="13" t="s">
        <v>145</v>
      </c>
      <c r="S66" s="6" t="s">
        <v>146</v>
      </c>
      <c r="T66" s="26">
        <f t="shared" ref="T66:AE66" si="54">+T67+T79+T100</f>
        <v>0</v>
      </c>
      <c r="U66" s="26">
        <f t="shared" si="54"/>
        <v>0</v>
      </c>
      <c r="V66" s="26">
        <f t="shared" si="54"/>
        <v>0</v>
      </c>
      <c r="W66" s="26">
        <f t="shared" si="54"/>
        <v>0</v>
      </c>
      <c r="X66" s="26">
        <f t="shared" si="54"/>
        <v>0</v>
      </c>
      <c r="Y66" s="26">
        <f t="shared" si="54"/>
        <v>0</v>
      </c>
      <c r="Z66" s="26">
        <f t="shared" si="54"/>
        <v>0</v>
      </c>
      <c r="AA66" s="26">
        <f t="shared" ref="AA66:AD66" si="55">+AA67+AA79+AA100</f>
        <v>0</v>
      </c>
      <c r="AB66" s="26">
        <f t="shared" si="55"/>
        <v>0</v>
      </c>
      <c r="AC66" s="26">
        <f t="shared" si="55"/>
        <v>0</v>
      </c>
      <c r="AD66" s="26">
        <f t="shared" si="55"/>
        <v>0</v>
      </c>
      <c r="AE66" s="26">
        <f t="shared" si="54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56">+D68+D77</f>
        <v>0</v>
      </c>
      <c r="E67" s="26">
        <f t="shared" si="56"/>
        <v>0</v>
      </c>
      <c r="F67" s="26">
        <f t="shared" si="56"/>
        <v>4.7737300339999997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1.46</v>
      </c>
      <c r="N67" s="26">
        <f t="shared" si="56"/>
        <v>0</v>
      </c>
      <c r="O67" s="31"/>
      <c r="P67" s="26">
        <f t="shared" ref="P67" si="57">+P68+P77+P78</f>
        <v>119.34325085000002</v>
      </c>
      <c r="R67" s="13" t="s">
        <v>147</v>
      </c>
      <c r="S67" s="6" t="s">
        <v>148</v>
      </c>
      <c r="T67" s="26">
        <f t="shared" ref="T67" si="58">+T68+T77+T78</f>
        <v>0</v>
      </c>
      <c r="U67" s="26">
        <f t="shared" ref="U67" si="59">+U68+U77+U78</f>
        <v>0</v>
      </c>
      <c r="V67" s="26">
        <f t="shared" ref="V67" si="60">+V68+V77+V78</f>
        <v>0</v>
      </c>
      <c r="W67" s="26">
        <f t="shared" ref="W67" si="61">+W68+W77+W78</f>
        <v>0</v>
      </c>
      <c r="X67" s="26">
        <f t="shared" ref="X67" si="62">+X68+X77+X78</f>
        <v>0</v>
      </c>
      <c r="Y67" s="26">
        <f t="shared" ref="Y67" si="63">+Y68+Y77+Y78</f>
        <v>0</v>
      </c>
      <c r="Z67" s="26">
        <f t="shared" ref="Z67:AD67" si="64">+Z68+Z77+Z78</f>
        <v>0</v>
      </c>
      <c r="AA67" s="26">
        <f t="shared" si="64"/>
        <v>0</v>
      </c>
      <c r="AB67" s="26">
        <f t="shared" si="64"/>
        <v>0</v>
      </c>
      <c r="AC67" s="26">
        <f t="shared" si="64"/>
        <v>0</v>
      </c>
      <c r="AD67" s="26">
        <f t="shared" si="64"/>
        <v>0</v>
      </c>
      <c r="AE67" s="26">
        <f t="shared" ref="AE67" si="65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6">+D68+E68</f>
        <v>0</v>
      </c>
      <c r="D68" s="26">
        <f t="shared" ref="D68:N68" si="67">+D69+D74</f>
        <v>0</v>
      </c>
      <c r="E68" s="26">
        <f t="shared" si="67"/>
        <v>0</v>
      </c>
      <c r="F68" s="26">
        <f t="shared" si="67"/>
        <v>4.7737300339999997</v>
      </c>
      <c r="G68" s="26">
        <f t="shared" si="67"/>
        <v>0</v>
      </c>
      <c r="H68" s="26">
        <f t="shared" si="67"/>
        <v>0</v>
      </c>
      <c r="I68" s="26">
        <f t="shared" si="67"/>
        <v>0</v>
      </c>
      <c r="J68" s="26">
        <f t="shared" si="67"/>
        <v>0</v>
      </c>
      <c r="K68" s="26">
        <f t="shared" si="67"/>
        <v>0</v>
      </c>
      <c r="L68" s="26">
        <f t="shared" si="67"/>
        <v>0</v>
      </c>
      <c r="M68" s="26">
        <f t="shared" si="67"/>
        <v>1.46</v>
      </c>
      <c r="N68" s="26">
        <f t="shared" si="67"/>
        <v>0</v>
      </c>
      <c r="O68" s="31"/>
      <c r="P68" s="26">
        <f t="shared" ref="P68" si="68">+P69+P74</f>
        <v>119.34325085000002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6"/>
        <v>0</v>
      </c>
      <c r="D69" s="26">
        <f t="shared" ref="D69:N69" si="69">+D70+D71+D72+D73</f>
        <v>0</v>
      </c>
      <c r="E69" s="26">
        <f t="shared" si="69"/>
        <v>0</v>
      </c>
      <c r="F69" s="26">
        <f t="shared" si="69"/>
        <v>2.1566284950000001</v>
      </c>
      <c r="G69" s="26">
        <f t="shared" si="69"/>
        <v>0</v>
      </c>
      <c r="H69" s="26">
        <f t="shared" si="69"/>
        <v>0</v>
      </c>
      <c r="I69" s="26">
        <f t="shared" si="69"/>
        <v>0</v>
      </c>
      <c r="J69" s="26">
        <f t="shared" si="69"/>
        <v>0</v>
      </c>
      <c r="K69" s="26">
        <f t="shared" si="69"/>
        <v>0</v>
      </c>
      <c r="L69" s="26">
        <f t="shared" si="69"/>
        <v>0</v>
      </c>
      <c r="M69" s="26">
        <f t="shared" si="69"/>
        <v>0.26</v>
      </c>
      <c r="N69" s="26">
        <f t="shared" si="69"/>
        <v>0</v>
      </c>
      <c r="O69" s="31"/>
      <c r="P69" s="26">
        <f t="shared" ref="P69" si="70">+P70+P71+P72+P73</f>
        <v>53.915712375000012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6"/>
        <v>0</v>
      </c>
      <c r="D70" s="32">
        <f>'[3]2015'!C69</f>
        <v>0</v>
      </c>
      <c r="E70" s="32">
        <v>0</v>
      </c>
      <c r="F70" s="32">
        <f>'[3]2015'!D69</f>
        <v>1.8936250200000002</v>
      </c>
      <c r="G70" s="27"/>
      <c r="H70" s="27"/>
      <c r="I70" s="27"/>
      <c r="J70" s="27"/>
      <c r="K70" s="27"/>
      <c r="L70" s="27"/>
      <c r="M70" s="32">
        <f>'[3]2015'!H69</f>
        <v>0.13</v>
      </c>
      <c r="N70" s="27"/>
      <c r="O70" s="31"/>
      <c r="P70" s="26">
        <f>+C70+F70*PCG!$C$4+G70*PCG!$C$5+H70+I70+J70</f>
        <v>47.340625500000009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6"/>
        <v>0</v>
      </c>
      <c r="D71" s="32">
        <f>'[3]2015'!C70</f>
        <v>0</v>
      </c>
      <c r="E71" s="32">
        <v>0</v>
      </c>
      <c r="F71" s="32">
        <f>'[3]2015'!D70</f>
        <v>0.26300347500000004</v>
      </c>
      <c r="G71" s="27"/>
      <c r="H71" s="27"/>
      <c r="I71" s="27"/>
      <c r="J71" s="27"/>
      <c r="K71" s="27"/>
      <c r="L71" s="27"/>
      <c r="M71" s="32">
        <f>'[3]2015'!H70</f>
        <v>0.13</v>
      </c>
      <c r="N71" s="27"/>
      <c r="O71" s="31"/>
      <c r="P71" s="26">
        <f>+C71+F71*PCG!$C$4+G71*PCG!$C$5+H71+I71+J71</f>
        <v>6.5750868750000011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6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'[3]2015'!H71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6"/>
        <v>0</v>
      </c>
      <c r="D73" s="32">
        <f>'[3]2015'!C72</f>
        <v>0</v>
      </c>
      <c r="E73" s="32">
        <v>0</v>
      </c>
      <c r="F73" s="32">
        <f>'[3]2015'!D72</f>
        <v>0</v>
      </c>
      <c r="G73" s="27"/>
      <c r="H73" s="27"/>
      <c r="I73" s="27"/>
      <c r="J73" s="27"/>
      <c r="K73" s="27"/>
      <c r="L73" s="27"/>
      <c r="M73" s="32">
        <f>'[3]2015'!H72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6"/>
        <v>0</v>
      </c>
      <c r="D74" s="26">
        <f t="shared" ref="D74:N74" si="71">+D75+D76</f>
        <v>0</v>
      </c>
      <c r="E74" s="26">
        <f t="shared" si="71"/>
        <v>0</v>
      </c>
      <c r="F74" s="26">
        <f t="shared" si="71"/>
        <v>2.6171015390000001</v>
      </c>
      <c r="G74" s="26">
        <f t="shared" si="71"/>
        <v>0</v>
      </c>
      <c r="H74" s="26">
        <f t="shared" si="71"/>
        <v>0</v>
      </c>
      <c r="I74" s="26">
        <f t="shared" si="71"/>
        <v>0</v>
      </c>
      <c r="J74" s="26">
        <f t="shared" si="71"/>
        <v>0</v>
      </c>
      <c r="K74" s="26">
        <f t="shared" si="71"/>
        <v>0</v>
      </c>
      <c r="L74" s="26">
        <f t="shared" si="71"/>
        <v>0</v>
      </c>
      <c r="M74" s="26">
        <f t="shared" si="71"/>
        <v>1.2</v>
      </c>
      <c r="N74" s="26">
        <f t="shared" si="71"/>
        <v>0</v>
      </c>
      <c r="O74" s="31"/>
      <c r="P74" s="26">
        <f t="shared" ref="P74" si="72">+P75+P76</f>
        <v>65.427538475000006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6"/>
        <v>0</v>
      </c>
      <c r="D75" s="32">
        <f>'[3]2015'!C74</f>
        <v>0</v>
      </c>
      <c r="E75" s="32">
        <v>0</v>
      </c>
      <c r="F75" s="32">
        <f>'[3]2015'!D74</f>
        <v>2.4157860360000001</v>
      </c>
      <c r="G75" s="27"/>
      <c r="H75" s="27"/>
      <c r="I75" s="27"/>
      <c r="J75" s="27"/>
      <c r="K75" s="27"/>
      <c r="L75" s="27"/>
      <c r="M75" s="32">
        <f>'[3]2015'!H74</f>
        <v>0.6</v>
      </c>
      <c r="N75" s="27"/>
      <c r="O75" s="31"/>
      <c r="P75" s="26">
        <f>+C75+F75*PCG!$C$4+G75*PCG!$C$5+H75+I75+J75</f>
        <v>60.394650900000002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6"/>
        <v>0</v>
      </c>
      <c r="D76" s="32">
        <f>'[3]2015'!C75</f>
        <v>0</v>
      </c>
      <c r="E76" s="32">
        <v>0</v>
      </c>
      <c r="F76" s="32">
        <f>'[3]2015'!D75</f>
        <v>0.20131550300000003</v>
      </c>
      <c r="G76" s="27"/>
      <c r="H76" s="27"/>
      <c r="I76" s="27"/>
      <c r="J76" s="27"/>
      <c r="K76" s="27"/>
      <c r="L76" s="27"/>
      <c r="M76" s="32">
        <f>'[3]2015'!H75</f>
        <v>0.6</v>
      </c>
      <c r="N76" s="27"/>
      <c r="O76" s="31"/>
      <c r="P76" s="26">
        <f>+C76+F76*PCG!$C$4+G76*PCG!$C$5+H76+I76+J76</f>
        <v>5.0328875750000011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6"/>
        <v>0</v>
      </c>
      <c r="D77" s="33"/>
      <c r="E77" s="34">
        <v>0</v>
      </c>
      <c r="F77" s="33"/>
      <c r="G77" s="33"/>
      <c r="H77" s="27"/>
      <c r="I77" s="27"/>
      <c r="J77" s="27"/>
      <c r="K77" s="32">
        <f>'[3]2015'!F76</f>
        <v>0</v>
      </c>
      <c r="L77" s="32">
        <f>'[3]2015'!G76</f>
        <v>0</v>
      </c>
      <c r="M77" s="32">
        <f>'[3]2015'!H76</f>
        <v>0</v>
      </c>
      <c r="N77" s="32">
        <f>'[3]2015'!I76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'[3]2015'!F77</f>
        <v>0</v>
      </c>
      <c r="L78" s="32">
        <f>'[3]2015'!G77</f>
        <v>0</v>
      </c>
      <c r="M78" s="32">
        <f>'[3]2015'!H77</f>
        <v>0</v>
      </c>
      <c r="N78" s="32">
        <f>'[3]2015'!I77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1.1984752543773911</v>
      </c>
      <c r="D79" s="26">
        <f t="shared" ref="D79:N79" si="73">+D80+D90</f>
        <v>1.1984752543773911</v>
      </c>
      <c r="E79" s="26">
        <f t="shared" si="73"/>
        <v>0</v>
      </c>
      <c r="F79" s="26">
        <f t="shared" si="73"/>
        <v>33.384874964997785</v>
      </c>
      <c r="G79" s="26">
        <f t="shared" si="73"/>
        <v>0</v>
      </c>
      <c r="H79" s="26">
        <f t="shared" si="73"/>
        <v>0</v>
      </c>
      <c r="I79" s="26">
        <f t="shared" si="73"/>
        <v>0</v>
      </c>
      <c r="J79" s="26">
        <f t="shared" si="73"/>
        <v>0</v>
      </c>
      <c r="K79" s="26">
        <f t="shared" si="73"/>
        <v>1.9100000000000001</v>
      </c>
      <c r="L79" s="26">
        <f t="shared" si="73"/>
        <v>14.51</v>
      </c>
      <c r="M79" s="26">
        <f t="shared" si="73"/>
        <v>4.28</v>
      </c>
      <c r="N79" s="26">
        <f t="shared" si="73"/>
        <v>0</v>
      </c>
      <c r="O79" s="31"/>
      <c r="P79" s="26">
        <f t="shared" ref="P79" si="74">+P80+P90</f>
        <v>835.82034937932201</v>
      </c>
      <c r="R79" s="13" t="s">
        <v>167</v>
      </c>
      <c r="S79" s="6" t="s">
        <v>168</v>
      </c>
      <c r="T79" s="26">
        <f t="shared" ref="T79:AE79" si="75">+T80+T90</f>
        <v>0</v>
      </c>
      <c r="U79" s="26">
        <f t="shared" si="75"/>
        <v>0</v>
      </c>
      <c r="V79" s="26">
        <f t="shared" si="75"/>
        <v>0</v>
      </c>
      <c r="W79" s="26">
        <f t="shared" si="75"/>
        <v>0</v>
      </c>
      <c r="X79" s="26">
        <f t="shared" si="75"/>
        <v>0</v>
      </c>
      <c r="Y79" s="26">
        <f t="shared" si="75"/>
        <v>0</v>
      </c>
      <c r="Z79" s="26">
        <f t="shared" si="75"/>
        <v>0</v>
      </c>
      <c r="AA79" s="26">
        <f t="shared" ref="AA79:AD79" si="76">+AA80+AA90</f>
        <v>0</v>
      </c>
      <c r="AB79" s="26">
        <f t="shared" si="76"/>
        <v>0</v>
      </c>
      <c r="AC79" s="26">
        <f t="shared" si="76"/>
        <v>0</v>
      </c>
      <c r="AD79" s="26">
        <f t="shared" si="76"/>
        <v>0</v>
      </c>
      <c r="AE79" s="26">
        <f t="shared" si="75"/>
        <v>0</v>
      </c>
    </row>
    <row r="80" spans="1:31" x14ac:dyDescent="0.2">
      <c r="A80" s="13" t="s">
        <v>169</v>
      </c>
      <c r="B80" s="6" t="s">
        <v>170</v>
      </c>
      <c r="C80" s="26">
        <f t="shared" si="66"/>
        <v>0.57991960256390807</v>
      </c>
      <c r="D80" s="26">
        <f t="shared" ref="D80:N80" si="77">+D81+D82+D83</f>
        <v>0.57991960256390807</v>
      </c>
      <c r="E80" s="26">
        <f t="shared" si="77"/>
        <v>0</v>
      </c>
      <c r="F80" s="26">
        <f t="shared" si="77"/>
        <v>8.8915360689073406</v>
      </c>
      <c r="G80" s="26">
        <f t="shared" si="77"/>
        <v>0</v>
      </c>
      <c r="H80" s="26">
        <f t="shared" si="77"/>
        <v>0</v>
      </c>
      <c r="I80" s="26">
        <f t="shared" si="77"/>
        <v>0</v>
      </c>
      <c r="J80" s="26">
        <f t="shared" si="77"/>
        <v>0</v>
      </c>
      <c r="K80" s="26">
        <f t="shared" si="77"/>
        <v>0.9</v>
      </c>
      <c r="L80" s="26">
        <f t="shared" si="77"/>
        <v>2.4300000000000002</v>
      </c>
      <c r="M80" s="26">
        <f t="shared" si="77"/>
        <v>4.08</v>
      </c>
      <c r="N80" s="26">
        <f t="shared" si="77"/>
        <v>0</v>
      </c>
      <c r="O80" s="31"/>
      <c r="P80" s="26">
        <f t="shared" ref="P80" si="78">+P81+P82+P83</f>
        <v>222.86832132524742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6"/>
        <v>6.1746818790000006E-4</v>
      </c>
      <c r="D81" s="32">
        <f>'[3]2015'!C80</f>
        <v>6.1746818790000006E-4</v>
      </c>
      <c r="E81" s="32">
        <v>0</v>
      </c>
      <c r="F81" s="32">
        <f>'[3]2015'!D80</f>
        <v>2.9724631371E-3</v>
      </c>
      <c r="G81" s="27"/>
      <c r="H81" s="27"/>
      <c r="I81" s="27"/>
      <c r="J81" s="27"/>
      <c r="K81" s="32">
        <f>'[3]2015'!F80</f>
        <v>0</v>
      </c>
      <c r="L81" s="32">
        <f>'[3]2015'!G80</f>
        <v>0.02</v>
      </c>
      <c r="M81" s="32">
        <f>'[3]2015'!H80</f>
        <v>0</v>
      </c>
      <c r="N81" s="32">
        <f>'[3]2015'!I80</f>
        <v>0</v>
      </c>
      <c r="O81" s="31"/>
      <c r="P81" s="26">
        <f>+C81+F81*PCG!$C$4+G81*PCG!$C$5+H81+I81+J81</f>
        <v>7.4929046615399994E-2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6"/>
        <v>0</v>
      </c>
      <c r="D82" s="33"/>
      <c r="E82" s="34">
        <v>0</v>
      </c>
      <c r="F82" s="33"/>
      <c r="G82" s="33"/>
      <c r="H82" s="27"/>
      <c r="I82" s="27"/>
      <c r="J82" s="27"/>
      <c r="K82" s="32">
        <f>'[3]2015'!F81</f>
        <v>0</v>
      </c>
      <c r="L82" s="32">
        <f>'[3]2015'!G81</f>
        <v>0</v>
      </c>
      <c r="M82" s="32">
        <f>'[3]2015'!H81</f>
        <v>0</v>
      </c>
      <c r="N82" s="32">
        <f>'[3]2015'!I81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6"/>
        <v>0.57930213437600808</v>
      </c>
      <c r="D83" s="26">
        <f t="shared" ref="D83:N83" si="79">+D84+D85+D86+D87+D88+D89</f>
        <v>0.57930213437600808</v>
      </c>
      <c r="E83" s="26">
        <f t="shared" si="79"/>
        <v>0</v>
      </c>
      <c r="F83" s="26">
        <f t="shared" si="79"/>
        <v>8.8885636057702406</v>
      </c>
      <c r="G83" s="26">
        <f t="shared" si="79"/>
        <v>0</v>
      </c>
      <c r="H83" s="26">
        <f t="shared" si="79"/>
        <v>0</v>
      </c>
      <c r="I83" s="26">
        <f t="shared" si="79"/>
        <v>0</v>
      </c>
      <c r="J83" s="26">
        <f t="shared" si="79"/>
        <v>0</v>
      </c>
      <c r="K83" s="26">
        <f t="shared" si="79"/>
        <v>0.9</v>
      </c>
      <c r="L83" s="26">
        <f t="shared" si="79"/>
        <v>2.41</v>
      </c>
      <c r="M83" s="26">
        <f t="shared" si="79"/>
        <v>4.08</v>
      </c>
      <c r="N83" s="26">
        <f t="shared" si="79"/>
        <v>0</v>
      </c>
      <c r="O83" s="31"/>
      <c r="P83" s="26">
        <f t="shared" ref="P83" si="80">+P84+P85+P86+P87+P88+P89</f>
        <v>222.79339227863201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6"/>
        <v>0</v>
      </c>
      <c r="D84" s="33"/>
      <c r="E84" s="34">
        <v>0</v>
      </c>
      <c r="F84" s="33"/>
      <c r="G84" s="27"/>
      <c r="H84" s="27"/>
      <c r="I84" s="27"/>
      <c r="J84" s="27"/>
      <c r="K84" s="32">
        <f>'[3]2015'!F83</f>
        <v>0</v>
      </c>
      <c r="L84" s="32">
        <f>'[3]2015'!G83</f>
        <v>0</v>
      </c>
      <c r="M84" s="32">
        <f>'[3]2015'!H83</f>
        <v>0</v>
      </c>
      <c r="N84" s="32">
        <f>'[3]2015'!I83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6"/>
        <v>0.57438901200000003</v>
      </c>
      <c r="D85" s="32">
        <f>'[3]2015'!C84</f>
        <v>0.57438901200000003</v>
      </c>
      <c r="E85" s="32">
        <v>0</v>
      </c>
      <c r="F85" s="32">
        <f>'[3]2015'!D84</f>
        <v>8.6158351799999995</v>
      </c>
      <c r="G85" s="32">
        <f>+'[3]2013'!E84</f>
        <v>0</v>
      </c>
      <c r="H85" s="27"/>
      <c r="I85" s="27"/>
      <c r="J85" s="27"/>
      <c r="K85" s="32">
        <f>'[3]2015'!F84</f>
        <v>0</v>
      </c>
      <c r="L85" s="32">
        <f>'[3]2015'!G84</f>
        <v>0</v>
      </c>
      <c r="M85" s="32">
        <f>'[3]2015'!H84</f>
        <v>0.06</v>
      </c>
      <c r="N85" s="32">
        <f>'[3]2015'!I84</f>
        <v>0</v>
      </c>
      <c r="O85" s="31"/>
      <c r="P85" s="26">
        <f>+C85+F85*PCG!$C$4+G85*PCG!$C$5+H85+I85+J85</f>
        <v>215.97026851199999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6"/>
        <v>4.9131223760079997E-3</v>
      </c>
      <c r="D86" s="32">
        <f>'[3]2015'!C85</f>
        <v>4.9131223760079997E-3</v>
      </c>
      <c r="E86" s="32">
        <v>0</v>
      </c>
      <c r="F86" s="32">
        <f>'[3]2015'!D85</f>
        <v>5.4144613939680002E-2</v>
      </c>
      <c r="G86" s="32">
        <f>+'[3]2013'!E85</f>
        <v>0</v>
      </c>
      <c r="H86" s="27"/>
      <c r="I86" s="27"/>
      <c r="J86" s="27"/>
      <c r="K86" s="32">
        <f>'[3]2015'!F85</f>
        <v>0</v>
      </c>
      <c r="L86" s="32">
        <f>'[3]2015'!G85</f>
        <v>0</v>
      </c>
      <c r="M86" s="32">
        <f>'[3]2015'!H85</f>
        <v>2.0099999999999998</v>
      </c>
      <c r="N86" s="32">
        <f>'[3]2015'!I85</f>
        <v>0</v>
      </c>
      <c r="O86" s="31"/>
      <c r="P86" s="26">
        <f>+C86+F86*PCG!$C$4+G86*PCG!$C$5+H86+I86+J86</f>
        <v>1.3585284708680079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6"/>
        <v>0</v>
      </c>
      <c r="D87" s="32">
        <f>'[3]2015'!C86</f>
        <v>0</v>
      </c>
      <c r="E87" s="32">
        <v>0</v>
      </c>
      <c r="F87" s="32">
        <f>'[3]2015'!D86</f>
        <v>0.21858381183056003</v>
      </c>
      <c r="G87" s="27"/>
      <c r="H87" s="27"/>
      <c r="I87" s="27"/>
      <c r="J87" s="27"/>
      <c r="K87" s="32">
        <f>'[3]2015'!F86</f>
        <v>0.9</v>
      </c>
      <c r="L87" s="32">
        <f>'[3]2015'!G86</f>
        <v>2.41</v>
      </c>
      <c r="M87" s="32">
        <f>'[3]2015'!H86</f>
        <v>2.0099999999999998</v>
      </c>
      <c r="N87" s="32">
        <f>'[3]2015'!I86</f>
        <v>0</v>
      </c>
      <c r="O87" s="31"/>
      <c r="P87" s="26">
        <f>+C87+F87*PCG!$C$4+G87*PCG!$C$5+H87+I87+J87</f>
        <v>5.4645952957640009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6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+'[3]2013'!H87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6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6"/>
        <v>0.61855565181348304</v>
      </c>
      <c r="D90" s="26">
        <f t="shared" ref="D90:N90" si="81">+D91+D92+D93</f>
        <v>0.61855565181348304</v>
      </c>
      <c r="E90" s="26">
        <f t="shared" si="81"/>
        <v>0</v>
      </c>
      <c r="F90" s="26">
        <f t="shared" si="81"/>
        <v>24.493338896090442</v>
      </c>
      <c r="G90" s="26">
        <f t="shared" si="81"/>
        <v>0</v>
      </c>
      <c r="H90" s="26">
        <f t="shared" si="81"/>
        <v>0</v>
      </c>
      <c r="I90" s="26">
        <f t="shared" si="81"/>
        <v>0</v>
      </c>
      <c r="J90" s="26">
        <f t="shared" si="81"/>
        <v>0</v>
      </c>
      <c r="K90" s="26">
        <f t="shared" si="81"/>
        <v>1.01</v>
      </c>
      <c r="L90" s="26">
        <f t="shared" si="81"/>
        <v>12.08</v>
      </c>
      <c r="M90" s="26">
        <f t="shared" si="81"/>
        <v>0.2</v>
      </c>
      <c r="N90" s="26">
        <f t="shared" si="81"/>
        <v>0</v>
      </c>
      <c r="O90" s="31"/>
      <c r="P90" s="26">
        <f t="shared" ref="P90" si="82">+P91+P92+P93</f>
        <v>612.95202805407462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6"/>
        <v>4.1080000000000005E-3</v>
      </c>
      <c r="D91" s="32">
        <f>'[3]2015'!C90</f>
        <v>4.1080000000000005E-3</v>
      </c>
      <c r="E91" s="32">
        <v>0</v>
      </c>
      <c r="F91" s="32">
        <f>'[3]2015'!D90</f>
        <v>0.30968000000000001</v>
      </c>
      <c r="G91" s="27"/>
      <c r="H91" s="27"/>
      <c r="I91" s="27"/>
      <c r="J91" s="27"/>
      <c r="K91" s="32">
        <f>'[3]2015'!F90</f>
        <v>1.01</v>
      </c>
      <c r="L91" s="32">
        <f>'[3]2015'!G90</f>
        <v>12.08</v>
      </c>
      <c r="M91" s="32">
        <f>'[3]2015'!H90</f>
        <v>0.1</v>
      </c>
      <c r="N91" s="32">
        <f>'[3]2015'!I90</f>
        <v>0</v>
      </c>
      <c r="O91" s="31"/>
      <c r="P91" s="26">
        <f>+C91+F91*PCG!$C$4+G91*PCG!$C$5+H91+I91+J91</f>
        <v>7.7461079999999995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6"/>
        <v>0</v>
      </c>
      <c r="D92" s="33"/>
      <c r="E92" s="34">
        <v>0</v>
      </c>
      <c r="F92" s="33"/>
      <c r="G92" s="33"/>
      <c r="H92" s="27"/>
      <c r="I92" s="27"/>
      <c r="J92" s="27"/>
      <c r="K92" s="32">
        <f>'[3]2015'!F91</f>
        <v>0</v>
      </c>
      <c r="L92" s="32">
        <f>'[3]2015'!G91</f>
        <v>0</v>
      </c>
      <c r="M92" s="32">
        <f>'[3]2015'!H91</f>
        <v>0</v>
      </c>
      <c r="N92" s="32">
        <f>'[3]2015'!I91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6"/>
        <v>0.61444765181348304</v>
      </c>
      <c r="D93" s="26">
        <f t="shared" ref="D93:N93" si="83">+D94+D95+D96+D97+D98+D99</f>
        <v>0.61444765181348304</v>
      </c>
      <c r="E93" s="26">
        <f t="shared" si="83"/>
        <v>0</v>
      </c>
      <c r="F93" s="26">
        <f t="shared" si="83"/>
        <v>24.183658896090442</v>
      </c>
      <c r="G93" s="26">
        <f t="shared" si="83"/>
        <v>0</v>
      </c>
      <c r="H93" s="26">
        <f t="shared" si="83"/>
        <v>0</v>
      </c>
      <c r="I93" s="26">
        <f t="shared" si="83"/>
        <v>0</v>
      </c>
      <c r="J93" s="26">
        <f t="shared" si="83"/>
        <v>0</v>
      </c>
      <c r="K93" s="26">
        <f t="shared" si="83"/>
        <v>0</v>
      </c>
      <c r="L93" s="26">
        <f t="shared" si="83"/>
        <v>0</v>
      </c>
      <c r="M93" s="26">
        <f t="shared" si="83"/>
        <v>0.1</v>
      </c>
      <c r="N93" s="26">
        <f t="shared" si="83"/>
        <v>0</v>
      </c>
      <c r="O93" s="31"/>
      <c r="P93" s="26">
        <f t="shared" ref="P93" si="84">+P94+P95+P96+P97+P98+P99</f>
        <v>605.20592005407457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6"/>
        <v>0</v>
      </c>
      <c r="D94" s="33"/>
      <c r="E94" s="34">
        <v>0</v>
      </c>
      <c r="F94" s="33"/>
      <c r="G94" s="27"/>
      <c r="H94" s="27"/>
      <c r="I94" s="27"/>
      <c r="J94" s="27"/>
      <c r="K94" s="32">
        <f>'[3]2015'!F93</f>
        <v>0</v>
      </c>
      <c r="L94" s="32">
        <f>'[3]2015'!G93</f>
        <v>0</v>
      </c>
      <c r="M94" s="32">
        <f>'[3]2015'!H93</f>
        <v>0</v>
      </c>
      <c r="N94" s="32">
        <f>'[3]2015'!I93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6"/>
        <v>9.7628844960372593E-2</v>
      </c>
      <c r="D95" s="32">
        <f>'[3]2015'!C94</f>
        <v>9.7628844960372593E-2</v>
      </c>
      <c r="E95" s="32">
        <v>0</v>
      </c>
      <c r="F95" s="32">
        <f>'[3]2015'!D94</f>
        <v>12.269027010999402</v>
      </c>
      <c r="G95" s="27"/>
      <c r="H95" s="27"/>
      <c r="I95" s="27"/>
      <c r="J95" s="27"/>
      <c r="K95" s="32">
        <f>'[3]2015'!F94</f>
        <v>0</v>
      </c>
      <c r="L95" s="32">
        <f>'[3]2015'!G94</f>
        <v>0</v>
      </c>
      <c r="M95" s="32">
        <f>'[3]2015'!H94</f>
        <v>0.1</v>
      </c>
      <c r="N95" s="32">
        <f>'[3]2015'!I94</f>
        <v>0</v>
      </c>
      <c r="O95" s="31"/>
      <c r="P95" s="26">
        <f>+C95+F95*PCG!$C$4+G95*PCG!$C$5+H95+I95+J95</f>
        <v>306.82330411994542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6"/>
        <v>8.8815742714059204E-2</v>
      </c>
      <c r="D96" s="32">
        <f>'[3]2015'!C95</f>
        <v>8.8815742714059204E-2</v>
      </c>
      <c r="E96" s="32">
        <v>0</v>
      </c>
      <c r="F96" s="32">
        <f>'[3]2015'!D95</f>
        <v>1.1101967839257401</v>
      </c>
      <c r="G96" s="27"/>
      <c r="H96" s="27"/>
      <c r="I96" s="27"/>
      <c r="J96" s="27"/>
      <c r="K96" s="32">
        <f>'[3]2015'!F95</f>
        <v>0</v>
      </c>
      <c r="L96" s="32">
        <f>'[3]2015'!G95</f>
        <v>0</v>
      </c>
      <c r="M96" s="32">
        <f>'[3]2015'!H95</f>
        <v>0</v>
      </c>
      <c r="N96" s="32">
        <f>'[3]2015'!I95</f>
        <v>0</v>
      </c>
      <c r="O96" s="31"/>
      <c r="P96" s="26">
        <f>+C96+F96*PCG!$C$4+G96*PCG!$C$5+H96+I96+J96</f>
        <v>27.84373534085756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6"/>
        <v>3.9078926794186052E-3</v>
      </c>
      <c r="D97" s="32">
        <f>'[3]2015'!C96</f>
        <v>3.9078926794186052E-3</v>
      </c>
      <c r="E97" s="32">
        <v>0</v>
      </c>
      <c r="F97" s="32">
        <f>'[3]2015'!D96</f>
        <v>2.8110182568999735</v>
      </c>
      <c r="G97" s="27"/>
      <c r="H97" s="27"/>
      <c r="I97" s="27"/>
      <c r="J97" s="27"/>
      <c r="K97" s="32">
        <f>'[3]2015'!F96</f>
        <v>0</v>
      </c>
      <c r="L97" s="32">
        <f>'[3]2015'!G96</f>
        <v>0</v>
      </c>
      <c r="M97" s="32">
        <f>'[3]2015'!H96</f>
        <v>0</v>
      </c>
      <c r="N97" s="32">
        <f>'[3]2015'!I96</f>
        <v>0</v>
      </c>
      <c r="O97" s="31"/>
      <c r="P97" s="26">
        <f>+C97+F97*PCG!$C$4+G97*PCG!$C$5+H97+I97+J97</f>
        <v>70.279364315178753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6"/>
        <v>0.42409517145963266</v>
      </c>
      <c r="D98" s="32">
        <f>'[3]2015'!C97</f>
        <v>0.42409517145963266</v>
      </c>
      <c r="E98" s="32">
        <v>0</v>
      </c>
      <c r="F98" s="32">
        <f>'[3]2015'!D97</f>
        <v>7.9934168442653277</v>
      </c>
      <c r="G98" s="27"/>
      <c r="H98" s="27"/>
      <c r="I98" s="27"/>
      <c r="J98" s="27"/>
      <c r="K98" s="32">
        <f>'[3]2015'!F97</f>
        <v>0</v>
      </c>
      <c r="L98" s="32">
        <f>'[3]2015'!G97</f>
        <v>0</v>
      </c>
      <c r="M98" s="32">
        <f>'[3]2015'!H97</f>
        <v>0</v>
      </c>
      <c r="N98" s="32">
        <f>'[3]2015'!I97</f>
        <v>0</v>
      </c>
      <c r="O98" s="31"/>
      <c r="P98" s="26">
        <f>+C98+F98*PCG!$C$4+G98*PCG!$C$5+H98+I98+J98</f>
        <v>200.25951627809283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6"/>
        <v>0</v>
      </c>
      <c r="D99" s="27"/>
      <c r="E99" s="32">
        <v>0</v>
      </c>
      <c r="F99" s="27"/>
      <c r="G99" s="27"/>
      <c r="H99" s="27"/>
      <c r="I99" s="27"/>
      <c r="J99" s="27"/>
      <c r="K99" s="32">
        <f>'[3]2015'!F98</f>
        <v>0</v>
      </c>
      <c r="L99" s="32">
        <f>'[3]2015'!G98</f>
        <v>0</v>
      </c>
      <c r="M99" s="32">
        <f>'[3]2015'!H98</f>
        <v>0</v>
      </c>
      <c r="N99" s="32">
        <f>'[3]2015'!I98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6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'[3]2015'!F99</f>
        <v>0</v>
      </c>
      <c r="L100" s="32">
        <f>'[3]2015'!G99</f>
        <v>0</v>
      </c>
      <c r="M100" s="32">
        <f>'[3]2015'!H99</f>
        <v>0</v>
      </c>
      <c r="N100" s="32">
        <f>'[3]2015'!I99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6"/>
        <v>0</v>
      </c>
      <c r="D101" s="26">
        <f t="shared" ref="D101:N101" si="85">+D102+D106+D109</f>
        <v>0</v>
      </c>
      <c r="E101" s="26">
        <f t="shared" si="85"/>
        <v>0</v>
      </c>
      <c r="F101" s="26">
        <f t="shared" si="85"/>
        <v>0</v>
      </c>
      <c r="G101" s="26">
        <f t="shared" si="85"/>
        <v>0</v>
      </c>
      <c r="H101" s="26">
        <f t="shared" si="85"/>
        <v>0</v>
      </c>
      <c r="I101" s="26">
        <f t="shared" si="85"/>
        <v>0</v>
      </c>
      <c r="J101" s="26">
        <f t="shared" si="85"/>
        <v>0</v>
      </c>
      <c r="K101" s="26">
        <f t="shared" si="85"/>
        <v>0</v>
      </c>
      <c r="L101" s="26">
        <f t="shared" si="85"/>
        <v>0</v>
      </c>
      <c r="M101" s="26">
        <f t="shared" si="85"/>
        <v>0</v>
      </c>
      <c r="N101" s="26">
        <f t="shared" si="85"/>
        <v>0</v>
      </c>
      <c r="O101" s="31"/>
      <c r="P101" s="26">
        <f t="shared" ref="P101" si="86">+P102+P106+P109</f>
        <v>0</v>
      </c>
      <c r="R101" s="13" t="s">
        <v>204</v>
      </c>
      <c r="S101" s="6" t="s">
        <v>205</v>
      </c>
      <c r="T101" s="26">
        <f t="shared" ref="T101:AE101" si="87">+T102+T106+T109</f>
        <v>0</v>
      </c>
      <c r="U101" s="26">
        <f t="shared" si="87"/>
        <v>0</v>
      </c>
      <c r="V101" s="26">
        <f t="shared" si="87"/>
        <v>0</v>
      </c>
      <c r="W101" s="26">
        <f t="shared" si="87"/>
        <v>0</v>
      </c>
      <c r="X101" s="26">
        <f t="shared" si="87"/>
        <v>0</v>
      </c>
      <c r="Y101" s="26">
        <f t="shared" si="87"/>
        <v>0</v>
      </c>
      <c r="Z101" s="26">
        <f t="shared" si="87"/>
        <v>0</v>
      </c>
      <c r="AA101" s="26">
        <f t="shared" ref="AA101:AD101" si="88">+AA102+AA106+AA109</f>
        <v>0</v>
      </c>
      <c r="AB101" s="26">
        <f t="shared" si="88"/>
        <v>0</v>
      </c>
      <c r="AC101" s="26">
        <f t="shared" si="88"/>
        <v>0</v>
      </c>
      <c r="AD101" s="26">
        <f t="shared" si="88"/>
        <v>0</v>
      </c>
      <c r="AE101" s="26">
        <f t="shared" si="87"/>
        <v>0</v>
      </c>
    </row>
    <row r="102" spans="1:31" x14ac:dyDescent="0.2">
      <c r="A102" s="13" t="s">
        <v>206</v>
      </c>
      <c r="B102" s="6" t="s">
        <v>207</v>
      </c>
      <c r="C102" s="26">
        <f t="shared" si="66"/>
        <v>0</v>
      </c>
      <c r="D102" s="26">
        <f t="shared" ref="D102:N102" si="89">+D103+D104+D105</f>
        <v>0</v>
      </c>
      <c r="E102" s="26">
        <f t="shared" si="89"/>
        <v>0</v>
      </c>
      <c r="F102" s="26">
        <f t="shared" si="89"/>
        <v>0</v>
      </c>
      <c r="G102" s="26">
        <f t="shared" si="89"/>
        <v>0</v>
      </c>
      <c r="H102" s="26">
        <f t="shared" si="89"/>
        <v>0</v>
      </c>
      <c r="I102" s="26">
        <f t="shared" si="89"/>
        <v>0</v>
      </c>
      <c r="J102" s="26">
        <f t="shared" si="89"/>
        <v>0</v>
      </c>
      <c r="K102" s="26">
        <f t="shared" si="89"/>
        <v>0</v>
      </c>
      <c r="L102" s="26">
        <f t="shared" si="89"/>
        <v>0</v>
      </c>
      <c r="M102" s="26">
        <f t="shared" si="89"/>
        <v>0</v>
      </c>
      <c r="N102" s="26">
        <f t="shared" si="89"/>
        <v>0</v>
      </c>
      <c r="O102" s="31"/>
      <c r="P102" s="26">
        <f t="shared" ref="P102" si="90">+P103+P104+P105</f>
        <v>0</v>
      </c>
      <c r="R102" s="13" t="s">
        <v>206</v>
      </c>
      <c r="S102" s="6" t="s">
        <v>207</v>
      </c>
      <c r="T102" s="26">
        <f t="shared" ref="T102:AE102" si="91">+T103+T104+T105</f>
        <v>0</v>
      </c>
      <c r="U102" s="26">
        <f t="shared" si="91"/>
        <v>0</v>
      </c>
      <c r="V102" s="26">
        <f t="shared" si="91"/>
        <v>0</v>
      </c>
      <c r="W102" s="26">
        <f t="shared" si="91"/>
        <v>0</v>
      </c>
      <c r="X102" s="26">
        <f t="shared" si="91"/>
        <v>0</v>
      </c>
      <c r="Y102" s="26">
        <f t="shared" si="91"/>
        <v>0</v>
      </c>
      <c r="Z102" s="26">
        <f t="shared" si="91"/>
        <v>0</v>
      </c>
      <c r="AA102" s="26">
        <f t="shared" ref="AA102:AD102" si="92">+AA103+AA104+AA105</f>
        <v>0</v>
      </c>
      <c r="AB102" s="26">
        <f t="shared" si="92"/>
        <v>0</v>
      </c>
      <c r="AC102" s="26">
        <f t="shared" si="92"/>
        <v>0</v>
      </c>
      <c r="AD102" s="26">
        <f t="shared" si="92"/>
        <v>0</v>
      </c>
      <c r="AE102" s="26">
        <f t="shared" si="91"/>
        <v>0</v>
      </c>
    </row>
    <row r="103" spans="1:31" x14ac:dyDescent="0.2">
      <c r="A103" s="13" t="s">
        <v>208</v>
      </c>
      <c r="B103" s="6" t="s">
        <v>209</v>
      </c>
      <c r="C103" s="26">
        <f t="shared" si="66"/>
        <v>0</v>
      </c>
      <c r="D103" s="32">
        <f>'[3]2015'!C102</f>
        <v>0</v>
      </c>
      <c r="E103" s="32">
        <v>0</v>
      </c>
      <c r="F103" s="27"/>
      <c r="G103" s="27"/>
      <c r="H103" s="27"/>
      <c r="I103" s="27"/>
      <c r="J103" s="27"/>
      <c r="K103" s="32">
        <f>'[3]2015'!F102</f>
        <v>0</v>
      </c>
      <c r="L103" s="32">
        <f>'[3]2015'!G102</f>
        <v>0</v>
      </c>
      <c r="M103" s="32">
        <f>'[3]2015'!H102</f>
        <v>0</v>
      </c>
      <c r="N103" s="32">
        <f>'[3]2015'!I102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6"/>
        <v>0</v>
      </c>
      <c r="D104" s="32">
        <f>'[3]2015'!C103</f>
        <v>0</v>
      </c>
      <c r="E104" s="32">
        <v>0</v>
      </c>
      <c r="F104" s="27"/>
      <c r="G104" s="27"/>
      <c r="H104" s="27"/>
      <c r="I104" s="27"/>
      <c r="J104" s="27"/>
      <c r="K104" s="32">
        <f>'[3]2015'!F103</f>
        <v>0</v>
      </c>
      <c r="L104" s="32">
        <f>'[3]2015'!G103</f>
        <v>0</v>
      </c>
      <c r="M104" s="32">
        <f>'[3]2015'!H103</f>
        <v>0</v>
      </c>
      <c r="N104" s="32">
        <f>'[3]2015'!I103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6"/>
        <v>0</v>
      </c>
      <c r="D105" s="32">
        <f>'[3]2015'!C104</f>
        <v>0</v>
      </c>
      <c r="E105" s="32">
        <v>0</v>
      </c>
      <c r="F105" s="27"/>
      <c r="G105" s="27"/>
      <c r="H105" s="27"/>
      <c r="I105" s="27"/>
      <c r="J105" s="27"/>
      <c r="K105" s="32">
        <f>'[3]2015'!F104</f>
        <v>0</v>
      </c>
      <c r="L105" s="32">
        <f>'[3]2015'!G104</f>
        <v>0</v>
      </c>
      <c r="M105" s="32">
        <f>'[3]2015'!H104</f>
        <v>0</v>
      </c>
      <c r="N105" s="32">
        <f>'[3]2015'!I104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3">+D107+D108</f>
        <v>0</v>
      </c>
      <c r="E106" s="26">
        <f t="shared" si="93"/>
        <v>0</v>
      </c>
      <c r="F106" s="26">
        <f t="shared" si="93"/>
        <v>0</v>
      </c>
      <c r="G106" s="26">
        <f t="shared" si="93"/>
        <v>0</v>
      </c>
      <c r="H106" s="26">
        <f t="shared" si="93"/>
        <v>0</v>
      </c>
      <c r="I106" s="26">
        <f t="shared" si="93"/>
        <v>0</v>
      </c>
      <c r="J106" s="26">
        <f t="shared" si="93"/>
        <v>0</v>
      </c>
      <c r="K106" s="26">
        <f t="shared" si="93"/>
        <v>0</v>
      </c>
      <c r="L106" s="26">
        <f t="shared" si="93"/>
        <v>0</v>
      </c>
      <c r="M106" s="26">
        <f t="shared" si="93"/>
        <v>0</v>
      </c>
      <c r="N106" s="26">
        <f t="shared" si="93"/>
        <v>0</v>
      </c>
      <c r="O106" s="31"/>
      <c r="P106" s="26">
        <f t="shared" ref="P106" si="94">+P107+P108</f>
        <v>0</v>
      </c>
      <c r="R106" s="13" t="s">
        <v>214</v>
      </c>
      <c r="S106" s="6" t="s">
        <v>215</v>
      </c>
      <c r="T106" s="26">
        <f t="shared" ref="T106:AE106" si="95">+T107+T108</f>
        <v>0</v>
      </c>
      <c r="U106" s="26">
        <f t="shared" si="95"/>
        <v>0</v>
      </c>
      <c r="V106" s="26">
        <f t="shared" si="95"/>
        <v>0</v>
      </c>
      <c r="W106" s="26">
        <f t="shared" si="95"/>
        <v>0</v>
      </c>
      <c r="X106" s="26">
        <f t="shared" si="95"/>
        <v>0</v>
      </c>
      <c r="Y106" s="26">
        <f t="shared" si="95"/>
        <v>0</v>
      </c>
      <c r="Z106" s="26">
        <f t="shared" si="95"/>
        <v>0</v>
      </c>
      <c r="AA106" s="26">
        <f t="shared" ref="AA106:AD106" si="96">+AA107+AA108</f>
        <v>0</v>
      </c>
      <c r="AB106" s="26">
        <f t="shared" si="96"/>
        <v>0</v>
      </c>
      <c r="AC106" s="26">
        <f t="shared" si="96"/>
        <v>0</v>
      </c>
      <c r="AD106" s="26">
        <f t="shared" si="96"/>
        <v>0</v>
      </c>
      <c r="AE106" s="26">
        <f t="shared" si="95"/>
        <v>0</v>
      </c>
    </row>
    <row r="107" spans="1:31" x14ac:dyDescent="0.2">
      <c r="A107" s="13" t="s">
        <v>216</v>
      </c>
      <c r="B107" s="6" t="s">
        <v>217</v>
      </c>
      <c r="C107" s="26">
        <f t="shared" si="66"/>
        <v>0</v>
      </c>
      <c r="D107" s="32">
        <f>'[3]2015'!C106</f>
        <v>0</v>
      </c>
      <c r="E107" s="32">
        <v>0</v>
      </c>
      <c r="F107" s="27"/>
      <c r="G107" s="27"/>
      <c r="H107" s="27"/>
      <c r="I107" s="27"/>
      <c r="J107" s="27"/>
      <c r="K107" s="32">
        <f>'[3]2015'!F106</f>
        <v>0</v>
      </c>
      <c r="L107" s="32">
        <f>'[3]2015'!G106</f>
        <v>0</v>
      </c>
      <c r="M107" s="32">
        <f>'[3]2015'!H106</f>
        <v>0</v>
      </c>
      <c r="N107" s="32">
        <f>'[3]2015'!I106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6"/>
        <v>0</v>
      </c>
      <c r="D108" s="32">
        <f>'[3]2015'!C107</f>
        <v>0</v>
      </c>
      <c r="E108" s="32">
        <v>0</v>
      </c>
      <c r="F108" s="27"/>
      <c r="G108" s="27"/>
      <c r="H108" s="27"/>
      <c r="I108" s="27"/>
      <c r="J108" s="27"/>
      <c r="K108" s="32">
        <f>'[3]2015'!F107</f>
        <v>0</v>
      </c>
      <c r="L108" s="32">
        <f>'[3]2015'!G107</f>
        <v>0</v>
      </c>
      <c r="M108" s="32">
        <f>'[3]2015'!H107</f>
        <v>0</v>
      </c>
      <c r="N108" s="32">
        <f>'[3]2015'!I107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6"/>
        <v>0</v>
      </c>
      <c r="D109" s="32">
        <f>'[3]2015'!C108</f>
        <v>0</v>
      </c>
      <c r="E109" s="32">
        <v>0</v>
      </c>
      <c r="F109" s="27"/>
      <c r="G109" s="27"/>
      <c r="H109" s="27"/>
      <c r="I109" s="27"/>
      <c r="J109" s="27"/>
      <c r="K109" s="32">
        <f>'[3]2015'!F108</f>
        <v>0</v>
      </c>
      <c r="L109" s="32">
        <f>'[3]2015'!G108</f>
        <v>0</v>
      </c>
      <c r="M109" s="32">
        <f>'[3]2015'!H108</f>
        <v>0</v>
      </c>
      <c r="N109" s="32">
        <f>'[3]2015'!I108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2296.1278566249498</v>
      </c>
      <c r="D112" s="26">
        <f>+D113+D114</f>
        <v>2296.1278566249498</v>
      </c>
      <c r="E112" s="26">
        <f t="shared" ref="E112:N112" si="97">+E113+E114</f>
        <v>0</v>
      </c>
      <c r="F112" s="26">
        <f t="shared" si="97"/>
        <v>9.1032246175986112E-2</v>
      </c>
      <c r="G112" s="26">
        <f t="shared" si="97"/>
        <v>6.2389409997491596E-2</v>
      </c>
      <c r="H112" s="26">
        <f t="shared" si="97"/>
        <v>0</v>
      </c>
      <c r="I112" s="26">
        <f t="shared" si="97"/>
        <v>0</v>
      </c>
      <c r="J112" s="26">
        <f t="shared" si="97"/>
        <v>0</v>
      </c>
      <c r="K112" s="26">
        <f t="shared" si="97"/>
        <v>2.9374030722039999</v>
      </c>
      <c r="L112" s="26">
        <f t="shared" si="97"/>
        <v>26.530125821850604</v>
      </c>
      <c r="M112" s="26">
        <f t="shared" si="97"/>
        <v>1.1049612288816</v>
      </c>
      <c r="N112" s="26">
        <f t="shared" si="97"/>
        <v>24.86</v>
      </c>
      <c r="O112" s="31"/>
      <c r="P112" s="26">
        <f>+P113+P114</f>
        <v>2316.9957069586021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8">+D113+E113</f>
        <v>1400.6375769675792</v>
      </c>
      <c r="D113" s="32">
        <f>'[3]2015'!C115</f>
        <v>1400.6375769675792</v>
      </c>
      <c r="E113" s="32">
        <v>0</v>
      </c>
      <c r="F113" s="32">
        <f>'[3]2015'!D115</f>
        <v>9.7946683704026507E-3</v>
      </c>
      <c r="G113" s="32">
        <f>'[3]2015'!E115</f>
        <v>3.9178673481610603E-2</v>
      </c>
      <c r="H113" s="27"/>
      <c r="I113" s="27"/>
      <c r="J113" s="27"/>
      <c r="K113" s="32">
        <f>'[3]2015'!F115</f>
        <v>0.88740307220399994</v>
      </c>
      <c r="L113" s="32">
        <f>'[3]2015'!G115</f>
        <v>4.5701258218506009</v>
      </c>
      <c r="M113" s="32">
        <f>'[3]2015'!H115</f>
        <v>0.35496122888160003</v>
      </c>
      <c r="N113" s="32">
        <f>'[3]2015'!I115</f>
        <v>6.08</v>
      </c>
      <c r="O113" s="31"/>
      <c r="P113" s="26">
        <f>+C113+F113*PCG!$C$4+G113*PCG!$C$5+H113+I113+J113</f>
        <v>1412.5576883743593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8"/>
        <v>895.49027965737071</v>
      </c>
      <c r="D114" s="32">
        <f>'[3]2015'!C116</f>
        <v>895.49027965737071</v>
      </c>
      <c r="E114" s="32">
        <v>0</v>
      </c>
      <c r="F114" s="32">
        <f>'[3]2015'!D116</f>
        <v>8.1237577805583466E-2</v>
      </c>
      <c r="G114" s="32">
        <f>'[3]2015'!E116</f>
        <v>2.321073651588099E-2</v>
      </c>
      <c r="H114" s="27"/>
      <c r="I114" s="27"/>
      <c r="J114" s="27"/>
      <c r="K114" s="32">
        <f>'[3]2015'!F116</f>
        <v>2.0499999999999998</v>
      </c>
      <c r="L114" s="32">
        <f>'[3]2015'!G116</f>
        <v>21.96</v>
      </c>
      <c r="M114" s="32">
        <f>'[3]2015'!H116</f>
        <v>0.75</v>
      </c>
      <c r="N114" s="32">
        <f>'[3]2015'!I116</f>
        <v>18.78</v>
      </c>
      <c r="O114" s="31"/>
      <c r="P114" s="26">
        <f>+C114+F114*PCG!$C$4+G114*PCG!$C$5+H114+I114+J114</f>
        <v>904.43801858424274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8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8"/>
        <v>32672.453785999998</v>
      </c>
      <c r="D116" s="32">
        <f>'[3]2015'!C119</f>
        <v>32672.453785999998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32672.453785999998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9">+D127+E127</f>
        <v>80837.031776085467</v>
      </c>
      <c r="D127" s="26">
        <f>+D128+D134+D138</f>
        <v>80837.031776085467</v>
      </c>
      <c r="E127" s="26">
        <f t="shared" ref="E127:N127" si="100">+E128+E134+E138</f>
        <v>0</v>
      </c>
      <c r="F127" s="26">
        <f t="shared" si="100"/>
        <v>72.804228649314922</v>
      </c>
      <c r="G127" s="26">
        <f t="shared" si="100"/>
        <v>3.544553746212566</v>
      </c>
      <c r="H127" s="26">
        <f t="shared" si="100"/>
        <v>0</v>
      </c>
      <c r="I127" s="26">
        <f t="shared" si="100"/>
        <v>0</v>
      </c>
      <c r="J127" s="26">
        <f t="shared" si="100"/>
        <v>0</v>
      </c>
      <c r="K127" s="26">
        <f t="shared" si="100"/>
        <v>271.21147799408038</v>
      </c>
      <c r="L127" s="26">
        <f t="shared" si="100"/>
        <v>780.53301315789201</v>
      </c>
      <c r="M127" s="26">
        <f t="shared" si="100"/>
        <v>242.28698130921717</v>
      </c>
      <c r="N127" s="26">
        <f t="shared" si="100"/>
        <v>350.43000000000006</v>
      </c>
      <c r="O127" s="31"/>
      <c r="P127" s="26">
        <f t="shared" ref="P127" si="101">+P128+P134+P138</f>
        <v>83713.414508689675</v>
      </c>
      <c r="R127" s="9" t="s">
        <v>22</v>
      </c>
      <c r="S127" s="10" t="s">
        <v>23</v>
      </c>
      <c r="T127" s="26">
        <f t="shared" ref="T127:AE127" si="102">+T128+T134+T138</f>
        <v>0</v>
      </c>
      <c r="U127" s="26">
        <f t="shared" si="102"/>
        <v>0</v>
      </c>
      <c r="V127" s="26">
        <f t="shared" si="102"/>
        <v>0</v>
      </c>
      <c r="W127" s="26">
        <f t="shared" si="102"/>
        <v>0</v>
      </c>
      <c r="X127" s="26">
        <f t="shared" si="102"/>
        <v>0</v>
      </c>
      <c r="Y127" s="26">
        <f t="shared" si="102"/>
        <v>0</v>
      </c>
      <c r="Z127" s="26">
        <f t="shared" si="102"/>
        <v>0</v>
      </c>
      <c r="AA127" s="26">
        <f t="shared" ref="AA127:AD127" si="103">+AA128+AA134+AA138</f>
        <v>0</v>
      </c>
      <c r="AB127" s="26">
        <f t="shared" si="103"/>
        <v>0</v>
      </c>
      <c r="AC127" s="26">
        <f t="shared" si="103"/>
        <v>0</v>
      </c>
      <c r="AD127" s="26">
        <f t="shared" si="103"/>
        <v>0</v>
      </c>
      <c r="AE127" s="26">
        <f t="shared" si="102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80835.833300831087</v>
      </c>
      <c r="D128" s="26">
        <f>+D129+D130+D131+D132+D133</f>
        <v>80835.833300831087</v>
      </c>
      <c r="E128" s="26">
        <f t="shared" ref="E128:N128" si="104">+E129+E130+E131+E132+E133</f>
        <v>0</v>
      </c>
      <c r="F128" s="26">
        <f t="shared" si="104"/>
        <v>34.645623650317134</v>
      </c>
      <c r="G128" s="26">
        <f t="shared" si="104"/>
        <v>3.544553746212566</v>
      </c>
      <c r="H128" s="26">
        <f t="shared" si="104"/>
        <v>0</v>
      </c>
      <c r="I128" s="26">
        <f t="shared" si="104"/>
        <v>0</v>
      </c>
      <c r="J128" s="26">
        <f t="shared" si="104"/>
        <v>0</v>
      </c>
      <c r="K128" s="26">
        <f t="shared" si="104"/>
        <v>269.30147799408036</v>
      </c>
      <c r="L128" s="26">
        <f t="shared" si="104"/>
        <v>766.02301315789202</v>
      </c>
      <c r="M128" s="26">
        <f t="shared" si="104"/>
        <v>236.54698130921716</v>
      </c>
      <c r="N128" s="26">
        <f t="shared" si="104"/>
        <v>350.43000000000006</v>
      </c>
      <c r="O128" s="31"/>
      <c r="P128" s="26">
        <f t="shared" ref="P128" si="105">+P129+P130+P131+P132+P133</f>
        <v>82758.250908460352</v>
      </c>
      <c r="R128" s="11" t="s">
        <v>26</v>
      </c>
      <c r="S128" s="6" t="s">
        <v>27</v>
      </c>
      <c r="T128" s="26">
        <f t="shared" ref="T128:AE128" si="106">+T129+T130+T131+T132+T133</f>
        <v>0</v>
      </c>
      <c r="U128" s="26">
        <f t="shared" si="106"/>
        <v>0</v>
      </c>
      <c r="V128" s="26">
        <f t="shared" si="106"/>
        <v>0</v>
      </c>
      <c r="W128" s="26">
        <f t="shared" si="106"/>
        <v>0</v>
      </c>
      <c r="X128" s="26">
        <f t="shared" si="106"/>
        <v>0</v>
      </c>
      <c r="Y128" s="26">
        <f t="shared" si="106"/>
        <v>0</v>
      </c>
      <c r="Z128" s="26">
        <f t="shared" si="106"/>
        <v>0</v>
      </c>
      <c r="AA128" s="26">
        <f t="shared" ref="AA128:AD128" si="107">+AA129+AA130+AA131+AA132+AA133</f>
        <v>0</v>
      </c>
      <c r="AB128" s="26">
        <f t="shared" si="107"/>
        <v>0</v>
      </c>
      <c r="AC128" s="26">
        <f t="shared" si="107"/>
        <v>0</v>
      </c>
      <c r="AD128" s="26">
        <f t="shared" si="107"/>
        <v>0</v>
      </c>
      <c r="AE128" s="26">
        <f t="shared" si="106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8">+D129+E129</f>
        <v>34289.775016999993</v>
      </c>
      <c r="D129" s="39">
        <f>+D7</f>
        <v>34289.775016999993</v>
      </c>
      <c r="E129" s="39">
        <f t="shared" ref="E129:G129" si="109">+E7</f>
        <v>0</v>
      </c>
      <c r="F129" s="39">
        <f t="shared" si="109"/>
        <v>1.4883968900000002</v>
      </c>
      <c r="G129" s="39">
        <f t="shared" si="109"/>
        <v>0.58385946199999994</v>
      </c>
      <c r="H129" s="27"/>
      <c r="I129" s="27"/>
      <c r="J129" s="27"/>
      <c r="K129" s="39">
        <f t="shared" ref="K129:N129" si="110">+K7</f>
        <v>99.14</v>
      </c>
      <c r="L129" s="39">
        <f t="shared" si="110"/>
        <v>49.52</v>
      </c>
      <c r="M129" s="39">
        <f t="shared" si="110"/>
        <v>0.85</v>
      </c>
      <c r="N129" s="39">
        <f t="shared" si="110"/>
        <v>115.95</v>
      </c>
      <c r="O129" s="31"/>
      <c r="P129" s="26">
        <f>+C129+F129*PCG!$C$4+G129*PCG!$C$5+H129+I129+J129</f>
        <v>34500.975058925986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8"/>
        <v>15832.851691</v>
      </c>
      <c r="D130" s="39">
        <f>+D16</f>
        <v>15832.851691</v>
      </c>
      <c r="E130" s="39">
        <f t="shared" ref="E130:G130" si="111">+E16</f>
        <v>0</v>
      </c>
      <c r="F130" s="39">
        <f t="shared" si="111"/>
        <v>6.2374274199999995</v>
      </c>
      <c r="G130" s="39">
        <f t="shared" si="111"/>
        <v>0.86305545999999989</v>
      </c>
      <c r="H130" s="27"/>
      <c r="I130" s="27"/>
      <c r="J130" s="27"/>
      <c r="K130" s="39">
        <f t="shared" ref="K130:N130" si="112">+K16</f>
        <v>98.95</v>
      </c>
      <c r="L130" s="39">
        <f t="shared" si="112"/>
        <v>134.80000000000001</v>
      </c>
      <c r="M130" s="39">
        <f t="shared" si="112"/>
        <v>61.78</v>
      </c>
      <c r="N130" s="39">
        <f t="shared" si="112"/>
        <v>98.9</v>
      </c>
      <c r="O130" s="31"/>
      <c r="P130" s="26">
        <f>+C130+F130*PCG!$C$4+G130*PCG!$C$5+H130+I130+J130</f>
        <v>16245.97790358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8"/>
        <v>24816.29991670926</v>
      </c>
      <c r="D131" s="39">
        <f>+D30</f>
        <v>24816.29991670926</v>
      </c>
      <c r="E131" s="39">
        <f t="shared" ref="E131:G131" si="113">+E30</f>
        <v>0</v>
      </c>
      <c r="F131" s="39">
        <f t="shared" si="113"/>
        <v>5.0385598658110684</v>
      </c>
      <c r="G131" s="39">
        <f t="shared" si="113"/>
        <v>1.7909229517422023</v>
      </c>
      <c r="H131" s="27"/>
      <c r="I131" s="27"/>
      <c r="J131" s="27"/>
      <c r="K131" s="39">
        <f t="shared" ref="K131:N131" si="114">+K30</f>
        <v>55.971477994080338</v>
      </c>
      <c r="L131" s="39">
        <f t="shared" si="114"/>
        <v>293.73301315789195</v>
      </c>
      <c r="M131" s="39">
        <f t="shared" si="114"/>
        <v>130.54698130921716</v>
      </c>
      <c r="N131" s="39">
        <f t="shared" si="114"/>
        <v>105.17</v>
      </c>
      <c r="O131" s="31"/>
      <c r="P131" s="26">
        <f>+C131+F131*PCG!$C$4+G131*PCG!$C$5+H131+I131+J131</f>
        <v>25475.958952973713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8"/>
        <v>5896.9066761218319</v>
      </c>
      <c r="D132" s="39">
        <f>+D52</f>
        <v>5896.9066761218319</v>
      </c>
      <c r="E132" s="39">
        <f t="shared" ref="E132:G132" si="115">+E52</f>
        <v>0</v>
      </c>
      <c r="F132" s="39">
        <f t="shared" si="115"/>
        <v>21.881239474506067</v>
      </c>
      <c r="G132" s="39">
        <f t="shared" si="115"/>
        <v>0.30671587247036397</v>
      </c>
      <c r="H132" s="27"/>
      <c r="I132" s="27"/>
      <c r="J132" s="27"/>
      <c r="K132" s="39">
        <f t="shared" ref="K132:N132" si="116">+K52</f>
        <v>15.24</v>
      </c>
      <c r="L132" s="39">
        <f t="shared" si="116"/>
        <v>287.97000000000003</v>
      </c>
      <c r="M132" s="39">
        <f t="shared" si="116"/>
        <v>43.370000000000005</v>
      </c>
      <c r="N132" s="39">
        <f t="shared" si="116"/>
        <v>30.41</v>
      </c>
      <c r="O132" s="31"/>
      <c r="P132" s="26">
        <f>+C132+F132*PCG!$C$4+G132*PCG!$C$5+H132+I132+J132</f>
        <v>6535.3389929806526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8"/>
        <v>0</v>
      </c>
      <c r="D133" s="39">
        <f>+D59</f>
        <v>0</v>
      </c>
      <c r="E133" s="39">
        <f t="shared" ref="E133:G133" si="117">+E59</f>
        <v>0</v>
      </c>
      <c r="F133" s="39">
        <f t="shared" si="117"/>
        <v>0</v>
      </c>
      <c r="G133" s="39">
        <f t="shared" si="117"/>
        <v>0</v>
      </c>
      <c r="H133" s="27"/>
      <c r="I133" s="27"/>
      <c r="J133" s="27"/>
      <c r="K133" s="39">
        <f t="shared" ref="K133:N133" si="118">+K59</f>
        <v>0</v>
      </c>
      <c r="L133" s="39">
        <f t="shared" si="118"/>
        <v>0</v>
      </c>
      <c r="M133" s="39">
        <f t="shared" si="118"/>
        <v>0</v>
      </c>
      <c r="N133" s="39">
        <f t="shared" si="118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1.1984752543773911</v>
      </c>
      <c r="D134" s="26">
        <f>+D135+D136+D137</f>
        <v>1.1984752543773911</v>
      </c>
      <c r="E134" s="26">
        <f t="shared" ref="E134:N134" si="119">+E135+E136+E137</f>
        <v>0</v>
      </c>
      <c r="F134" s="26">
        <f t="shared" si="119"/>
        <v>38.158604998997788</v>
      </c>
      <c r="G134" s="26">
        <f t="shared" si="119"/>
        <v>0</v>
      </c>
      <c r="H134" s="26">
        <f t="shared" si="119"/>
        <v>0</v>
      </c>
      <c r="I134" s="26">
        <f t="shared" si="119"/>
        <v>0</v>
      </c>
      <c r="J134" s="26">
        <f t="shared" si="119"/>
        <v>0</v>
      </c>
      <c r="K134" s="26">
        <f t="shared" si="119"/>
        <v>1.9100000000000001</v>
      </c>
      <c r="L134" s="26">
        <f t="shared" si="119"/>
        <v>14.51</v>
      </c>
      <c r="M134" s="26">
        <f t="shared" si="119"/>
        <v>5.74</v>
      </c>
      <c r="N134" s="26">
        <f t="shared" si="119"/>
        <v>0</v>
      </c>
      <c r="O134" s="31"/>
      <c r="P134" s="26">
        <f t="shared" ref="P134" si="120">+P135+P136+P137</f>
        <v>955.16360022932201</v>
      </c>
      <c r="R134" s="13" t="s">
        <v>145</v>
      </c>
      <c r="S134" s="6" t="s">
        <v>146</v>
      </c>
      <c r="T134" s="26">
        <f t="shared" ref="T134:AE134" si="121">+T135+T136+T137</f>
        <v>0</v>
      </c>
      <c r="U134" s="26">
        <f t="shared" si="121"/>
        <v>0</v>
      </c>
      <c r="V134" s="26">
        <f t="shared" si="121"/>
        <v>0</v>
      </c>
      <c r="W134" s="26">
        <f t="shared" si="121"/>
        <v>0</v>
      </c>
      <c r="X134" s="26">
        <f t="shared" si="121"/>
        <v>0</v>
      </c>
      <c r="Y134" s="26">
        <f t="shared" si="121"/>
        <v>0</v>
      </c>
      <c r="Z134" s="26">
        <f t="shared" si="121"/>
        <v>0</v>
      </c>
      <c r="AA134" s="26">
        <f t="shared" ref="AA134:AD134" si="122">+AA135+AA136+AA137</f>
        <v>0</v>
      </c>
      <c r="AB134" s="26">
        <f t="shared" si="122"/>
        <v>0</v>
      </c>
      <c r="AC134" s="26">
        <f t="shared" si="122"/>
        <v>0</v>
      </c>
      <c r="AD134" s="26">
        <f t="shared" si="122"/>
        <v>0</v>
      </c>
      <c r="AE134" s="26">
        <f t="shared" si="121"/>
        <v>0</v>
      </c>
    </row>
    <row r="135" spans="1:31" x14ac:dyDescent="0.2">
      <c r="A135" s="13" t="s">
        <v>147</v>
      </c>
      <c r="B135" s="6" t="s">
        <v>148</v>
      </c>
      <c r="C135" s="26">
        <f t="shared" si="108"/>
        <v>0</v>
      </c>
      <c r="D135" s="39">
        <f>+D67</f>
        <v>0</v>
      </c>
      <c r="E135" s="39">
        <f t="shared" ref="E135:G135" si="123">+E67</f>
        <v>0</v>
      </c>
      <c r="F135" s="39">
        <f t="shared" si="123"/>
        <v>4.7737300339999997</v>
      </c>
      <c r="G135" s="39">
        <f t="shared" si="123"/>
        <v>0</v>
      </c>
      <c r="H135" s="27"/>
      <c r="I135" s="27"/>
      <c r="J135" s="27"/>
      <c r="K135" s="39">
        <f t="shared" ref="K135:N135" si="124">+K67</f>
        <v>0</v>
      </c>
      <c r="L135" s="39">
        <f t="shared" si="124"/>
        <v>0</v>
      </c>
      <c r="M135" s="39">
        <f t="shared" si="124"/>
        <v>1.46</v>
      </c>
      <c r="N135" s="39">
        <f t="shared" si="124"/>
        <v>0</v>
      </c>
      <c r="O135" s="31"/>
      <c r="P135" s="26">
        <f>+C135+F135*PCG!$C$4+G135*PCG!$C$5+H135+I135+J135</f>
        <v>119.34325084999999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8"/>
        <v>1.1984752543773911</v>
      </c>
      <c r="D136" s="39">
        <f>+D79</f>
        <v>1.1984752543773911</v>
      </c>
      <c r="E136" s="39">
        <f t="shared" ref="E136:G136" si="125">+E79</f>
        <v>0</v>
      </c>
      <c r="F136" s="39">
        <f t="shared" si="125"/>
        <v>33.384874964997785</v>
      </c>
      <c r="G136" s="39">
        <f t="shared" si="125"/>
        <v>0</v>
      </c>
      <c r="H136" s="27"/>
      <c r="I136" s="27"/>
      <c r="J136" s="27"/>
      <c r="K136" s="39">
        <f t="shared" ref="K136:N136" si="126">+K79</f>
        <v>1.9100000000000001</v>
      </c>
      <c r="L136" s="39">
        <f t="shared" si="126"/>
        <v>14.51</v>
      </c>
      <c r="M136" s="39">
        <f t="shared" si="126"/>
        <v>4.28</v>
      </c>
      <c r="N136" s="39">
        <f t="shared" si="126"/>
        <v>0</v>
      </c>
      <c r="O136" s="31"/>
      <c r="P136" s="26">
        <f>+C136+F136*PCG!$C$4+G136*PCG!$C$5+H136+I136+J136</f>
        <v>835.82034937932201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8"/>
        <v>0</v>
      </c>
      <c r="D137" s="39">
        <f>+D100</f>
        <v>0</v>
      </c>
      <c r="E137" s="39">
        <f t="shared" ref="E137:G137" si="127">+E100</f>
        <v>0</v>
      </c>
      <c r="F137" s="39">
        <f t="shared" si="127"/>
        <v>0</v>
      </c>
      <c r="G137" s="39">
        <f t="shared" si="127"/>
        <v>0</v>
      </c>
      <c r="H137" s="27"/>
      <c r="I137" s="27"/>
      <c r="J137" s="27"/>
      <c r="K137" s="39">
        <f t="shared" ref="K137:N137" si="128">+K100</f>
        <v>0</v>
      </c>
      <c r="L137" s="39">
        <f t="shared" si="128"/>
        <v>0</v>
      </c>
      <c r="M137" s="39">
        <f t="shared" si="128"/>
        <v>0</v>
      </c>
      <c r="N137" s="39">
        <f t="shared" si="128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8"/>
        <v>0</v>
      </c>
      <c r="D138" s="26">
        <f>+D139+D140+D141</f>
        <v>0</v>
      </c>
      <c r="E138" s="26">
        <f>+E139+E140+E141</f>
        <v>0</v>
      </c>
      <c r="F138" s="26">
        <f t="shared" ref="F138:N138" si="129">+F139+F140+F141</f>
        <v>0</v>
      </c>
      <c r="G138" s="26">
        <f t="shared" si="129"/>
        <v>0</v>
      </c>
      <c r="H138" s="26">
        <f t="shared" si="129"/>
        <v>0</v>
      </c>
      <c r="I138" s="26">
        <f t="shared" si="129"/>
        <v>0</v>
      </c>
      <c r="J138" s="26">
        <f t="shared" si="129"/>
        <v>0</v>
      </c>
      <c r="K138" s="26">
        <f t="shared" si="129"/>
        <v>0</v>
      </c>
      <c r="L138" s="26">
        <f t="shared" si="129"/>
        <v>0</v>
      </c>
      <c r="M138" s="26">
        <f t="shared" si="129"/>
        <v>0</v>
      </c>
      <c r="N138" s="26">
        <f t="shared" si="129"/>
        <v>0</v>
      </c>
      <c r="O138" s="31"/>
      <c r="P138" s="26">
        <f t="shared" ref="P138" si="130">+P139+P140+P141</f>
        <v>0</v>
      </c>
      <c r="R138" s="13" t="s">
        <v>204</v>
      </c>
      <c r="S138" s="6" t="s">
        <v>205</v>
      </c>
      <c r="T138" s="26">
        <f t="shared" ref="T138:AE138" si="131">+T139+T140+T141</f>
        <v>0</v>
      </c>
      <c r="U138" s="26">
        <f t="shared" si="131"/>
        <v>0</v>
      </c>
      <c r="V138" s="26">
        <f t="shared" si="131"/>
        <v>0</v>
      </c>
      <c r="W138" s="26">
        <f t="shared" si="131"/>
        <v>0</v>
      </c>
      <c r="X138" s="26">
        <f t="shared" si="131"/>
        <v>0</v>
      </c>
      <c r="Y138" s="26">
        <f t="shared" si="131"/>
        <v>0</v>
      </c>
      <c r="Z138" s="26">
        <f t="shared" si="131"/>
        <v>0</v>
      </c>
      <c r="AA138" s="26">
        <f t="shared" ref="AA138:AD138" si="132">+AA139+AA140+AA141</f>
        <v>0</v>
      </c>
      <c r="AB138" s="26">
        <f t="shared" si="132"/>
        <v>0</v>
      </c>
      <c r="AC138" s="26">
        <f t="shared" si="132"/>
        <v>0</v>
      </c>
      <c r="AD138" s="26">
        <f t="shared" si="132"/>
        <v>0</v>
      </c>
      <c r="AE138" s="26">
        <f t="shared" si="131"/>
        <v>0</v>
      </c>
    </row>
    <row r="139" spans="1:31" x14ac:dyDescent="0.2">
      <c r="A139" s="13" t="s">
        <v>206</v>
      </c>
      <c r="B139" s="6" t="s">
        <v>207</v>
      </c>
      <c r="C139" s="26">
        <f t="shared" si="108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3">+K102</f>
        <v>0</v>
      </c>
      <c r="L139" s="39">
        <f t="shared" si="133"/>
        <v>0</v>
      </c>
      <c r="M139" s="39">
        <f t="shared" si="133"/>
        <v>0</v>
      </c>
      <c r="N139" s="39">
        <f t="shared" si="133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8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4">+K106</f>
        <v>0</v>
      </c>
      <c r="L140" s="39">
        <f t="shared" si="134"/>
        <v>0</v>
      </c>
      <c r="M140" s="39">
        <f t="shared" si="134"/>
        <v>0</v>
      </c>
      <c r="N140" s="39">
        <f t="shared" si="134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8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5">+K109</f>
        <v>0</v>
      </c>
      <c r="L141" s="39">
        <f t="shared" si="135"/>
        <v>0</v>
      </c>
      <c r="M141" s="39">
        <f t="shared" si="135"/>
        <v>0</v>
      </c>
      <c r="N141" s="39">
        <f t="shared" si="135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6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2296.1278566249498</v>
      </c>
      <c r="D144" s="26">
        <f>+D145+D146</f>
        <v>2296.1278566249498</v>
      </c>
      <c r="E144" s="26"/>
      <c r="F144" s="26">
        <f t="shared" ref="F144:N144" si="137">+F145+F146</f>
        <v>9.1032246175986112E-2</v>
      </c>
      <c r="G144" s="26">
        <f t="shared" si="137"/>
        <v>6.2389409997491596E-2</v>
      </c>
      <c r="H144" s="26">
        <f t="shared" si="137"/>
        <v>0</v>
      </c>
      <c r="I144" s="26">
        <f t="shared" si="137"/>
        <v>0</v>
      </c>
      <c r="J144" s="26">
        <f t="shared" si="137"/>
        <v>0</v>
      </c>
      <c r="K144" s="26">
        <f t="shared" si="137"/>
        <v>2.9374030722039999</v>
      </c>
      <c r="L144" s="26">
        <f t="shared" si="137"/>
        <v>26.530125821850604</v>
      </c>
      <c r="M144" s="26">
        <f t="shared" si="137"/>
        <v>1.1049612288816</v>
      </c>
      <c r="N144" s="26">
        <f t="shared" si="137"/>
        <v>24.86</v>
      </c>
      <c r="O144" s="31"/>
      <c r="P144" s="26">
        <f t="shared" ref="P144" si="138">+P145+P146</f>
        <v>2316.9957069586021</v>
      </c>
      <c r="R144" s="13" t="s">
        <v>223</v>
      </c>
      <c r="S144" s="6" t="s">
        <v>224</v>
      </c>
      <c r="T144" s="26">
        <f t="shared" ref="T144:AE144" si="139">+T145+T146</f>
        <v>0</v>
      </c>
      <c r="U144" s="26">
        <f t="shared" si="139"/>
        <v>0</v>
      </c>
      <c r="V144" s="26">
        <f t="shared" si="139"/>
        <v>0</v>
      </c>
      <c r="W144" s="26">
        <f t="shared" si="139"/>
        <v>0</v>
      </c>
      <c r="X144" s="26">
        <f t="shared" si="139"/>
        <v>0</v>
      </c>
      <c r="Y144" s="26">
        <f t="shared" si="139"/>
        <v>0</v>
      </c>
      <c r="Z144" s="26">
        <f t="shared" si="139"/>
        <v>0</v>
      </c>
      <c r="AA144" s="26">
        <f t="shared" ref="AA144:AD144" si="140">+AA145+AA146</f>
        <v>0</v>
      </c>
      <c r="AB144" s="26">
        <f t="shared" si="140"/>
        <v>0</v>
      </c>
      <c r="AC144" s="26">
        <f t="shared" si="140"/>
        <v>0</v>
      </c>
      <c r="AD144" s="26">
        <f t="shared" si="140"/>
        <v>0</v>
      </c>
      <c r="AE144" s="26">
        <f t="shared" si="139"/>
        <v>0</v>
      </c>
    </row>
    <row r="145" spans="1:31" x14ac:dyDescent="0.2">
      <c r="A145" s="13" t="s">
        <v>225</v>
      </c>
      <c r="B145" s="6" t="s">
        <v>226</v>
      </c>
      <c r="C145" s="26">
        <f t="shared" si="136"/>
        <v>1400.6375769675792</v>
      </c>
      <c r="D145" s="39">
        <f>+D113</f>
        <v>1400.6375769675792</v>
      </c>
      <c r="E145" s="39">
        <f t="shared" ref="E145:G145" si="141">+E113</f>
        <v>0</v>
      </c>
      <c r="F145" s="39">
        <f t="shared" si="141"/>
        <v>9.7946683704026507E-3</v>
      </c>
      <c r="G145" s="39">
        <f t="shared" si="141"/>
        <v>3.9178673481610603E-2</v>
      </c>
      <c r="H145" s="27"/>
      <c r="I145" s="27"/>
      <c r="J145" s="27"/>
      <c r="K145" s="39">
        <f t="shared" ref="K145:N145" si="142">+K113</f>
        <v>0.88740307220399994</v>
      </c>
      <c r="L145" s="39">
        <f t="shared" si="142"/>
        <v>4.5701258218506009</v>
      </c>
      <c r="M145" s="39">
        <f t="shared" si="142"/>
        <v>0.35496122888160003</v>
      </c>
      <c r="N145" s="39">
        <f t="shared" si="142"/>
        <v>6.08</v>
      </c>
      <c r="O145" s="31"/>
      <c r="P145" s="26">
        <f>+C145+F145*PCG!$C$4+G145*PCG!$C$5+H145+I145+J145</f>
        <v>1412.5576883743593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6"/>
        <v>895.49027965737071</v>
      </c>
      <c r="D146" s="39">
        <f t="shared" ref="D146:G147" si="143">+D114</f>
        <v>895.49027965737071</v>
      </c>
      <c r="E146" s="39">
        <f t="shared" si="143"/>
        <v>0</v>
      </c>
      <c r="F146" s="39">
        <f t="shared" si="143"/>
        <v>8.1237577805583466E-2</v>
      </c>
      <c r="G146" s="39">
        <f t="shared" si="143"/>
        <v>2.321073651588099E-2</v>
      </c>
      <c r="H146" s="27"/>
      <c r="I146" s="27"/>
      <c r="J146" s="27"/>
      <c r="K146" s="39">
        <f t="shared" ref="K146:N146" si="144">+K114</f>
        <v>2.0499999999999998</v>
      </c>
      <c r="L146" s="39">
        <f t="shared" si="144"/>
        <v>21.96</v>
      </c>
      <c r="M146" s="39">
        <f t="shared" si="144"/>
        <v>0.75</v>
      </c>
      <c r="N146" s="39">
        <f t="shared" si="144"/>
        <v>18.78</v>
      </c>
      <c r="O146" s="31"/>
      <c r="P146" s="26">
        <f>+C146+F146*PCG!$C$4+G146*PCG!$C$5+H146+I146+J146</f>
        <v>904.43801858424274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6"/>
        <v>0</v>
      </c>
      <c r="D147" s="26">
        <f t="shared" si="143"/>
        <v>0</v>
      </c>
      <c r="E147" s="26">
        <f t="shared" si="143"/>
        <v>0</v>
      </c>
      <c r="F147" s="26">
        <f t="shared" si="143"/>
        <v>0</v>
      </c>
      <c r="G147" s="26">
        <f t="shared" si="143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6"/>
        <v>32672.453785999998</v>
      </c>
      <c r="D148" s="26">
        <f>+D116</f>
        <v>32672.453785999998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32672.453785999998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5">+D159+E159</f>
        <v>80837.031776085467</v>
      </c>
      <c r="D159" s="26">
        <f>+D160+D161+D162</f>
        <v>80837.031776085467</v>
      </c>
      <c r="E159" s="26">
        <f t="shared" ref="E159:N159" si="146">+E160+E161+E162</f>
        <v>0</v>
      </c>
      <c r="F159" s="26">
        <f t="shared" si="146"/>
        <v>72.804228649314922</v>
      </c>
      <c r="G159" s="26">
        <f t="shared" si="146"/>
        <v>3.544553746212566</v>
      </c>
      <c r="H159" s="26">
        <f t="shared" si="146"/>
        <v>0</v>
      </c>
      <c r="I159" s="26">
        <f t="shared" si="146"/>
        <v>0</v>
      </c>
      <c r="J159" s="26">
        <f t="shared" si="146"/>
        <v>0</v>
      </c>
      <c r="K159" s="26">
        <f t="shared" si="146"/>
        <v>271.21147799408038</v>
      </c>
      <c r="L159" s="26">
        <f t="shared" si="146"/>
        <v>780.53301315789201</v>
      </c>
      <c r="M159" s="26">
        <f t="shared" si="146"/>
        <v>242.28698130921717</v>
      </c>
      <c r="N159" s="26">
        <f t="shared" si="146"/>
        <v>350.43000000000006</v>
      </c>
      <c r="O159" s="31"/>
      <c r="P159" s="26">
        <f t="shared" ref="P159" si="147">+P160+P161+P162</f>
        <v>83713.414508689675</v>
      </c>
      <c r="R159" s="9" t="s">
        <v>22</v>
      </c>
      <c r="S159" s="10" t="s">
        <v>23</v>
      </c>
      <c r="T159" s="26">
        <f t="shared" ref="T159:AE159" si="148">+T160+T161+T162</f>
        <v>0</v>
      </c>
      <c r="U159" s="26">
        <f t="shared" si="148"/>
        <v>0</v>
      </c>
      <c r="V159" s="26">
        <f t="shared" si="148"/>
        <v>0</v>
      </c>
      <c r="W159" s="26">
        <f t="shared" si="148"/>
        <v>0</v>
      </c>
      <c r="X159" s="26">
        <f t="shared" si="148"/>
        <v>0</v>
      </c>
      <c r="Y159" s="26">
        <f t="shared" si="148"/>
        <v>0</v>
      </c>
      <c r="Z159" s="26">
        <f t="shared" si="148"/>
        <v>0</v>
      </c>
      <c r="AA159" s="26">
        <f t="shared" ref="AA159:AD159" si="149">+AA160+AA161+AA162</f>
        <v>0</v>
      </c>
      <c r="AB159" s="26">
        <f t="shared" si="149"/>
        <v>0</v>
      </c>
      <c r="AC159" s="26">
        <f t="shared" si="149"/>
        <v>0</v>
      </c>
      <c r="AD159" s="26">
        <f t="shared" si="149"/>
        <v>0</v>
      </c>
      <c r="AE159" s="26">
        <f t="shared" si="148"/>
        <v>0</v>
      </c>
    </row>
    <row r="160" spans="1:31" x14ac:dyDescent="0.2">
      <c r="A160" s="11" t="s">
        <v>26</v>
      </c>
      <c r="B160" s="6" t="s">
        <v>27</v>
      </c>
      <c r="C160" s="26">
        <f t="shared" si="145"/>
        <v>80835.833300831087</v>
      </c>
      <c r="D160" s="26">
        <f>+D6</f>
        <v>80835.833300831087</v>
      </c>
      <c r="E160" s="26">
        <f t="shared" ref="E160:G160" si="150">+E6</f>
        <v>0</v>
      </c>
      <c r="F160" s="26">
        <f t="shared" si="150"/>
        <v>34.645623650317134</v>
      </c>
      <c r="G160" s="26">
        <f t="shared" si="150"/>
        <v>3.544553746212566</v>
      </c>
      <c r="H160" s="27"/>
      <c r="I160" s="27"/>
      <c r="J160" s="27"/>
      <c r="K160" s="26">
        <f t="shared" ref="K160:N160" si="151">+K6</f>
        <v>269.30147799408036</v>
      </c>
      <c r="L160" s="26">
        <f t="shared" si="151"/>
        <v>766.02301315789202</v>
      </c>
      <c r="M160" s="26">
        <f t="shared" si="151"/>
        <v>236.54698130921716</v>
      </c>
      <c r="N160" s="26">
        <f t="shared" si="151"/>
        <v>350.43000000000006</v>
      </c>
      <c r="O160" s="31"/>
      <c r="P160" s="26">
        <f>+C160+F160*PCG!$C$4+G160*PCG!$C$5+H160+I160+J160</f>
        <v>82758.250908460352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5"/>
        <v>1.1984752543773911</v>
      </c>
      <c r="D161" s="26">
        <f>+D66</f>
        <v>1.1984752543773911</v>
      </c>
      <c r="E161" s="26">
        <f t="shared" ref="E161:G161" si="152">+E66</f>
        <v>0</v>
      </c>
      <c r="F161" s="26">
        <f t="shared" si="152"/>
        <v>38.158604998997788</v>
      </c>
      <c r="G161" s="26">
        <f t="shared" si="152"/>
        <v>0</v>
      </c>
      <c r="H161" s="27"/>
      <c r="I161" s="27"/>
      <c r="J161" s="27"/>
      <c r="K161" s="26">
        <f t="shared" ref="K161:N161" si="153">+K66</f>
        <v>1.9100000000000001</v>
      </c>
      <c r="L161" s="26">
        <f t="shared" si="153"/>
        <v>14.51</v>
      </c>
      <c r="M161" s="26">
        <f t="shared" si="153"/>
        <v>5.74</v>
      </c>
      <c r="N161" s="26">
        <f t="shared" si="153"/>
        <v>0</v>
      </c>
      <c r="O161" s="31"/>
      <c r="P161" s="26">
        <f>+C161+F161*PCG!$C$4+G161*PCG!$C$5+H161+I161+J161</f>
        <v>955.16360022932213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5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4">+K101</f>
        <v>0</v>
      </c>
      <c r="L162" s="26">
        <f t="shared" si="154"/>
        <v>0</v>
      </c>
      <c r="M162" s="26">
        <f t="shared" si="154"/>
        <v>0</v>
      </c>
      <c r="N162" s="26">
        <f t="shared" si="154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5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2296.1278566249498</v>
      </c>
      <c r="D165" s="26">
        <f>+D166+D167</f>
        <v>2296.1278566249498</v>
      </c>
      <c r="E165" s="26">
        <f t="shared" ref="E165:N165" si="156">+E166+E167</f>
        <v>0</v>
      </c>
      <c r="F165" s="26">
        <f t="shared" si="156"/>
        <v>9.1032246175986112E-2</v>
      </c>
      <c r="G165" s="26">
        <f t="shared" si="156"/>
        <v>6.2389409997491596E-2</v>
      </c>
      <c r="H165" s="26">
        <f t="shared" si="156"/>
        <v>0</v>
      </c>
      <c r="I165" s="26">
        <f t="shared" si="156"/>
        <v>0</v>
      </c>
      <c r="J165" s="26">
        <f t="shared" si="156"/>
        <v>0</v>
      </c>
      <c r="K165" s="26">
        <f t="shared" si="156"/>
        <v>0</v>
      </c>
      <c r="L165" s="26">
        <f t="shared" si="156"/>
        <v>0</v>
      </c>
      <c r="M165" s="26">
        <f t="shared" si="156"/>
        <v>0</v>
      </c>
      <c r="N165" s="26">
        <f t="shared" si="156"/>
        <v>0</v>
      </c>
      <c r="O165" s="31"/>
      <c r="P165" s="26">
        <f t="shared" ref="P165" si="157">+P166+P167</f>
        <v>2316.9957069586021</v>
      </c>
      <c r="R165" s="13" t="s">
        <v>223</v>
      </c>
      <c r="S165" s="6" t="s">
        <v>224</v>
      </c>
      <c r="T165" s="26">
        <f t="shared" ref="T165:AE165" si="158">+T166+T167</f>
        <v>0</v>
      </c>
      <c r="U165" s="26">
        <f t="shared" si="158"/>
        <v>0</v>
      </c>
      <c r="V165" s="26">
        <f t="shared" si="158"/>
        <v>0</v>
      </c>
      <c r="W165" s="26">
        <f t="shared" si="158"/>
        <v>0</v>
      </c>
      <c r="X165" s="26">
        <f t="shared" si="158"/>
        <v>0</v>
      </c>
      <c r="Y165" s="26">
        <f t="shared" si="158"/>
        <v>0</v>
      </c>
      <c r="Z165" s="26">
        <f t="shared" si="158"/>
        <v>0</v>
      </c>
      <c r="AA165" s="26">
        <f t="shared" ref="AA165:AD165" si="159">+AA166+AA167</f>
        <v>0</v>
      </c>
      <c r="AB165" s="26">
        <f t="shared" si="159"/>
        <v>0</v>
      </c>
      <c r="AC165" s="26">
        <f t="shared" si="159"/>
        <v>0</v>
      </c>
      <c r="AD165" s="26">
        <f t="shared" si="159"/>
        <v>0</v>
      </c>
      <c r="AE165" s="26">
        <f t="shared" si="158"/>
        <v>0</v>
      </c>
    </row>
    <row r="166" spans="1:31" x14ac:dyDescent="0.2">
      <c r="A166" s="13" t="s">
        <v>225</v>
      </c>
      <c r="B166" s="6" t="s">
        <v>226</v>
      </c>
      <c r="C166" s="26">
        <f t="shared" si="155"/>
        <v>1400.6375769675792</v>
      </c>
      <c r="D166" s="39">
        <f>+D113</f>
        <v>1400.6375769675792</v>
      </c>
      <c r="E166" s="39">
        <f t="shared" ref="E166:G166" si="160">+E113</f>
        <v>0</v>
      </c>
      <c r="F166" s="39">
        <f t="shared" si="160"/>
        <v>9.7946683704026507E-3</v>
      </c>
      <c r="G166" s="39">
        <f t="shared" si="160"/>
        <v>3.9178673481610603E-2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1412.5576883743593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5"/>
        <v>895.49027965737071</v>
      </c>
      <c r="D167" s="39">
        <f t="shared" ref="D167:G168" si="161">+D114</f>
        <v>895.49027965737071</v>
      </c>
      <c r="E167" s="39">
        <f t="shared" si="161"/>
        <v>0</v>
      </c>
      <c r="F167" s="39">
        <f t="shared" si="161"/>
        <v>8.1237577805583466E-2</v>
      </c>
      <c r="G167" s="39">
        <f t="shared" si="161"/>
        <v>2.321073651588099E-2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904.43801858424274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5"/>
        <v>0</v>
      </c>
      <c r="D168" s="26">
        <f t="shared" si="161"/>
        <v>0</v>
      </c>
      <c r="E168" s="26">
        <f t="shared" si="161"/>
        <v>0</v>
      </c>
      <c r="F168" s="26">
        <f t="shared" si="161"/>
        <v>0</v>
      </c>
      <c r="G168" s="26">
        <f t="shared" si="161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5"/>
        <v>32672.453785999998</v>
      </c>
      <c r="D169" s="26">
        <f>+D148</f>
        <v>32672.453785999998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32672.453785999998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15" priority="2" operator="lessThan">
      <formula>0</formula>
    </cfRule>
  </conditionalFormatting>
  <conditionalFormatting sqref="P2">
    <cfRule type="cellIs" dxfId="14" priority="1" operator="equal">
      <formula>0</formula>
    </cfRule>
  </conditionalFormatting>
  <dataValidations count="1">
    <dataValidation allowBlank="1" showInputMessage="1" showErrorMessage="1" sqref="R111:S116 A143:B148 A111:B116 R164:S169 R143:S148 AE3 AE126 A164:B169 AE158" xr:uid="{00000000-0002-0000-1C00-000000000000}"/>
  </dataValidation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E169"/>
  <sheetViews>
    <sheetView showGridLines="0" topLeftCell="A49" zoomScale="85" zoomScaleNormal="85" workbookViewId="0">
      <selection activeCell="J69" sqref="J69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14" width="12" style="1" customWidth="1"/>
    <col min="15" max="15" width="2.7109375" style="1" customWidth="1"/>
    <col min="16" max="16" width="12" style="1" customWidth="1"/>
    <col min="17" max="17" width="2.7109375" style="1" customWidth="1"/>
    <col min="18" max="18" width="12" style="1" customWidth="1"/>
    <col min="19" max="19" width="55.5703125" style="1" customWidth="1"/>
    <col min="20" max="31" width="12" style="1" customWidth="1"/>
    <col min="32" max="34" width="11.42578125" style="1" customWidth="1"/>
    <col min="35" max="16384" width="11.42578125" style="1"/>
  </cols>
  <sheetData>
    <row r="1" spans="1:31" x14ac:dyDescent="0.2">
      <c r="A1" s="1" t="s">
        <v>18</v>
      </c>
      <c r="B1" s="8" t="e">
        <f ca="1">RIGHT(CELL("nombrearchivo",B3),4)</f>
        <v>#VALUE!</v>
      </c>
    </row>
    <row r="2" spans="1:31" x14ac:dyDescent="0.2">
      <c r="P2" s="36">
        <f>+P4-(C4+F4*PCG!$C$4+G4*PCG!$C$5+H4+I4+J4)</f>
        <v>0</v>
      </c>
      <c r="T2" s="77" t="s">
        <v>239</v>
      </c>
      <c r="U2" s="78"/>
      <c r="V2" s="78"/>
      <c r="W2" s="78"/>
      <c r="X2" s="78"/>
      <c r="Y2" s="78"/>
      <c r="Z2" s="78"/>
      <c r="AA2" s="78"/>
      <c r="AB2" s="78"/>
      <c r="AC2" s="78"/>
      <c r="AD2" s="79"/>
      <c r="AE2" s="20" t="s">
        <v>240</v>
      </c>
    </row>
    <row r="3" spans="1:31" ht="25.5" x14ac:dyDescent="0.2">
      <c r="A3" s="41" t="s">
        <v>19</v>
      </c>
      <c r="B3" s="41" t="s">
        <v>20</v>
      </c>
      <c r="C3" s="41" t="s">
        <v>280</v>
      </c>
      <c r="D3" s="41" t="s">
        <v>255</v>
      </c>
      <c r="E3" s="41" t="s">
        <v>256</v>
      </c>
      <c r="F3" s="41" t="s">
        <v>257</v>
      </c>
      <c r="G3" s="41" t="s">
        <v>258</v>
      </c>
      <c r="H3" s="41" t="s">
        <v>282</v>
      </c>
      <c r="I3" s="41" t="s">
        <v>283</v>
      </c>
      <c r="J3" s="41" t="s">
        <v>284</v>
      </c>
      <c r="K3" s="41" t="s">
        <v>259</v>
      </c>
      <c r="L3" s="41" t="s">
        <v>260</v>
      </c>
      <c r="M3" s="41" t="s">
        <v>261</v>
      </c>
      <c r="N3" s="41" t="s">
        <v>262</v>
      </c>
      <c r="P3" s="41" t="s">
        <v>285</v>
      </c>
      <c r="R3" s="41" t="s">
        <v>19</v>
      </c>
      <c r="S3" s="41" t="s">
        <v>20</v>
      </c>
      <c r="T3" s="20" t="s">
        <v>249</v>
      </c>
      <c r="U3" s="20" t="s">
        <v>10</v>
      </c>
      <c r="V3" s="20" t="s">
        <v>11</v>
      </c>
      <c r="W3" s="20" t="s">
        <v>12</v>
      </c>
      <c r="X3" s="20" t="s">
        <v>14</v>
      </c>
      <c r="Y3" s="20" t="s">
        <v>13</v>
      </c>
      <c r="Z3" s="20" t="s">
        <v>15</v>
      </c>
      <c r="AA3" s="20" t="s">
        <v>16</v>
      </c>
      <c r="AB3" s="20" t="s">
        <v>252</v>
      </c>
      <c r="AC3" s="20" t="s">
        <v>250</v>
      </c>
      <c r="AD3" s="20" t="s">
        <v>251</v>
      </c>
      <c r="AE3" s="20" t="s">
        <v>21</v>
      </c>
    </row>
    <row r="4" spans="1:31" x14ac:dyDescent="0.2">
      <c r="A4" s="9" t="s">
        <v>22</v>
      </c>
      <c r="B4" s="10" t="s">
        <v>23</v>
      </c>
      <c r="C4" s="26">
        <f t="shared" ref="C4:C64" si="0">+D4+E4</f>
        <v>84120.987616838611</v>
      </c>
      <c r="D4" s="26">
        <f t="shared" ref="D4:N4" si="1">+D6+D66+D101</f>
        <v>84120.987616838611</v>
      </c>
      <c r="E4" s="26">
        <f t="shared" si="1"/>
        <v>0</v>
      </c>
      <c r="F4" s="26">
        <f t="shared" si="1"/>
        <v>75.530111223725271</v>
      </c>
      <c r="G4" s="26">
        <f t="shared" si="1"/>
        <v>3.7796279768979266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288.04868895817049</v>
      </c>
      <c r="L4" s="26">
        <f t="shared" si="1"/>
        <v>811.02463197139855</v>
      </c>
      <c r="M4" s="26">
        <f t="shared" si="1"/>
        <v>254.02699385380035</v>
      </c>
      <c r="N4" s="26">
        <f t="shared" si="1"/>
        <v>357.34999999999997</v>
      </c>
      <c r="O4" s="31"/>
      <c r="P4" s="26">
        <f>+P6+P66+P101</f>
        <v>87135.569534547321</v>
      </c>
      <c r="R4" s="9" t="s">
        <v>22</v>
      </c>
      <c r="S4" s="10" t="s">
        <v>23</v>
      </c>
      <c r="T4" s="26">
        <f t="shared" ref="T4:AE4" si="2">+T6+T66+T101</f>
        <v>0</v>
      </c>
      <c r="U4" s="26">
        <f t="shared" si="2"/>
        <v>0</v>
      </c>
      <c r="V4" s="26">
        <f t="shared" si="2"/>
        <v>0</v>
      </c>
      <c r="W4" s="26">
        <f t="shared" si="2"/>
        <v>0</v>
      </c>
      <c r="X4" s="26">
        <f t="shared" si="2"/>
        <v>0</v>
      </c>
      <c r="Y4" s="26">
        <f t="shared" si="2"/>
        <v>0</v>
      </c>
      <c r="Z4" s="26">
        <f t="shared" si="2"/>
        <v>0</v>
      </c>
      <c r="AA4" s="26">
        <f t="shared" ref="AA4:AD4" si="3">+AA6+AA66+AA101</f>
        <v>0</v>
      </c>
      <c r="AB4" s="26">
        <f t="shared" si="3"/>
        <v>0</v>
      </c>
      <c r="AC4" s="26">
        <f t="shared" si="3"/>
        <v>0</v>
      </c>
      <c r="AD4" s="26">
        <f t="shared" si="3"/>
        <v>0</v>
      </c>
      <c r="AE4" s="26">
        <f t="shared" si="2"/>
        <v>0</v>
      </c>
    </row>
    <row r="5" spans="1:31" x14ac:dyDescent="0.2">
      <c r="A5" s="11" t="s">
        <v>24</v>
      </c>
      <c r="B5" s="6" t="s">
        <v>25</v>
      </c>
      <c r="C5" s="26">
        <f t="shared" si="0"/>
        <v>84569.959752666677</v>
      </c>
      <c r="D5" s="32">
        <f>'[29]Table 1.5 - Reference Approach'!$S$76</f>
        <v>84569.959752666677</v>
      </c>
      <c r="E5" s="32">
        <v>0</v>
      </c>
      <c r="F5" s="27"/>
      <c r="G5" s="27"/>
      <c r="H5" s="27"/>
      <c r="I5" s="27"/>
      <c r="J5" s="27"/>
      <c r="K5" s="27"/>
      <c r="L5" s="27"/>
      <c r="M5" s="27"/>
      <c r="N5" s="27"/>
      <c r="O5" s="31"/>
      <c r="P5" s="26">
        <f>+C5+F5*PCG!$C$4+G5*PCG!$C$5+H5+I5+J5</f>
        <v>84569.959752666677</v>
      </c>
      <c r="R5" s="11" t="s">
        <v>24</v>
      </c>
      <c r="S5" s="6" t="s">
        <v>25</v>
      </c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x14ac:dyDescent="0.2">
      <c r="A6" s="11" t="s">
        <v>26</v>
      </c>
      <c r="B6" s="6" t="s">
        <v>27</v>
      </c>
      <c r="C6" s="26">
        <f>+D6+E6</f>
        <v>84119.779632486112</v>
      </c>
      <c r="D6" s="26">
        <f t="shared" ref="D6:N6" si="4">+D7+D16+D30+D52+D59</f>
        <v>84119.779632486112</v>
      </c>
      <c r="E6" s="26">
        <f t="shared" si="4"/>
        <v>0</v>
      </c>
      <c r="F6" s="26">
        <f t="shared" si="4"/>
        <v>35.51317533890996</v>
      </c>
      <c r="G6" s="26">
        <f t="shared" si="4"/>
        <v>3.7796279768979266</v>
      </c>
      <c r="H6" s="26">
        <f t="shared" si="4"/>
        <v>0</v>
      </c>
      <c r="I6" s="26">
        <f t="shared" si="4"/>
        <v>0</v>
      </c>
      <c r="J6" s="26">
        <f t="shared" si="4"/>
        <v>0</v>
      </c>
      <c r="K6" s="26">
        <f t="shared" si="4"/>
        <v>285.94868895817046</v>
      </c>
      <c r="L6" s="26">
        <f t="shared" si="4"/>
        <v>794.16463197139853</v>
      </c>
      <c r="M6" s="26">
        <f t="shared" si="4"/>
        <v>248.61699385380035</v>
      </c>
      <c r="N6" s="26">
        <f t="shared" si="4"/>
        <v>357.34999999999997</v>
      </c>
      <c r="O6" s="31"/>
      <c r="P6" s="26">
        <f t="shared" ref="P6" si="5">+P7+P16+P30+P52+P59</f>
        <v>86133.938153074443</v>
      </c>
      <c r="R6" s="11" t="s">
        <v>26</v>
      </c>
      <c r="S6" s="6" t="s">
        <v>27</v>
      </c>
      <c r="T6" s="26">
        <f t="shared" ref="T6:AE6" si="6">+T7+T16+T30+T52+T59</f>
        <v>0</v>
      </c>
      <c r="U6" s="26">
        <f t="shared" si="6"/>
        <v>0</v>
      </c>
      <c r="V6" s="26">
        <f t="shared" si="6"/>
        <v>0</v>
      </c>
      <c r="W6" s="26">
        <f t="shared" si="6"/>
        <v>0</v>
      </c>
      <c r="X6" s="26">
        <f t="shared" si="6"/>
        <v>0</v>
      </c>
      <c r="Y6" s="26">
        <f t="shared" si="6"/>
        <v>0</v>
      </c>
      <c r="Z6" s="26">
        <f t="shared" si="6"/>
        <v>0</v>
      </c>
      <c r="AA6" s="26">
        <f t="shared" ref="AA6:AD6" si="7">+AA7+AA16+AA30+AA52+AA59</f>
        <v>0</v>
      </c>
      <c r="AB6" s="26">
        <f t="shared" si="7"/>
        <v>0</v>
      </c>
      <c r="AC6" s="26">
        <f t="shared" si="7"/>
        <v>0</v>
      </c>
      <c r="AD6" s="26">
        <f t="shared" si="7"/>
        <v>0</v>
      </c>
      <c r="AE6" s="26">
        <f t="shared" si="6"/>
        <v>0</v>
      </c>
    </row>
    <row r="7" spans="1:31" x14ac:dyDescent="0.2">
      <c r="A7" s="11" t="s">
        <v>28</v>
      </c>
      <c r="B7" s="6" t="s">
        <v>29</v>
      </c>
      <c r="C7" s="26">
        <f>+D7+E7</f>
        <v>35483.710344999992</v>
      </c>
      <c r="D7" s="26">
        <f t="shared" ref="D7:N7" si="8">+D8+D12+D13</f>
        <v>35483.710344999992</v>
      </c>
      <c r="E7" s="26">
        <f t="shared" si="8"/>
        <v>0</v>
      </c>
      <c r="F7" s="26">
        <f t="shared" si="8"/>
        <v>1.64655989</v>
      </c>
      <c r="G7" s="26">
        <f t="shared" si="8"/>
        <v>0.62485005700000007</v>
      </c>
      <c r="H7" s="26">
        <f t="shared" si="8"/>
        <v>0</v>
      </c>
      <c r="I7" s="26">
        <f t="shared" si="8"/>
        <v>0</v>
      </c>
      <c r="J7" s="26">
        <f t="shared" si="8"/>
        <v>0</v>
      </c>
      <c r="K7" s="26">
        <f t="shared" si="8"/>
        <v>104.81</v>
      </c>
      <c r="L7" s="26">
        <f t="shared" si="8"/>
        <v>52.489999999999995</v>
      </c>
      <c r="M7" s="26">
        <f t="shared" si="8"/>
        <v>0.92</v>
      </c>
      <c r="N7" s="26">
        <f t="shared" si="8"/>
        <v>119.92</v>
      </c>
      <c r="O7" s="31"/>
      <c r="P7" s="26">
        <f t="shared" ref="P7" si="9">+P8+P12+P13</f>
        <v>35711.079659235998</v>
      </c>
      <c r="R7" s="11" t="s">
        <v>28</v>
      </c>
      <c r="S7" s="6" t="s">
        <v>29</v>
      </c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x14ac:dyDescent="0.2">
      <c r="A8" s="11" t="s">
        <v>30</v>
      </c>
      <c r="B8" s="6" t="s">
        <v>31</v>
      </c>
      <c r="C8" s="26">
        <f t="shared" si="0"/>
        <v>34353.508130999995</v>
      </c>
      <c r="D8" s="26">
        <f t="shared" ref="D8:G8" si="10">+D9+D10+D11</f>
        <v>34353.508130999995</v>
      </c>
      <c r="E8" s="26">
        <f t="shared" si="10"/>
        <v>0</v>
      </c>
      <c r="F8" s="26">
        <f t="shared" si="10"/>
        <v>1.6283873</v>
      </c>
      <c r="G8" s="26">
        <f t="shared" si="10"/>
        <v>0.62213304700000005</v>
      </c>
      <c r="H8" s="26"/>
      <c r="I8" s="26"/>
      <c r="J8" s="26"/>
      <c r="K8" s="26">
        <f t="shared" ref="K8:N8" si="11">+K9+K10+K11</f>
        <v>104.43</v>
      </c>
      <c r="L8" s="26">
        <f t="shared" si="11"/>
        <v>52.26</v>
      </c>
      <c r="M8" s="26">
        <f t="shared" si="11"/>
        <v>0.9</v>
      </c>
      <c r="N8" s="26">
        <f t="shared" si="11"/>
        <v>116.42</v>
      </c>
      <c r="O8" s="31"/>
      <c r="P8" s="26">
        <f t="shared" ref="P8" si="12">+P9+P10+P11</f>
        <v>34579.613461505993</v>
      </c>
      <c r="R8" s="11" t="s">
        <v>30</v>
      </c>
      <c r="S8" s="6" t="s">
        <v>31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1" x14ac:dyDescent="0.2">
      <c r="A9" s="11" t="s">
        <v>32</v>
      </c>
      <c r="B9" s="6" t="s">
        <v>33</v>
      </c>
      <c r="C9" s="26">
        <f t="shared" si="0"/>
        <v>34353.508130999995</v>
      </c>
      <c r="D9" s="32">
        <f>'[3]2016'!C8</f>
        <v>34353.508130999995</v>
      </c>
      <c r="E9" s="32">
        <v>0</v>
      </c>
      <c r="F9" s="32">
        <f>'[3]2016'!D8</f>
        <v>1.6283873</v>
      </c>
      <c r="G9" s="32">
        <f>'[3]2016'!E8</f>
        <v>0.62213304700000005</v>
      </c>
      <c r="H9" s="27"/>
      <c r="I9" s="27"/>
      <c r="J9" s="27"/>
      <c r="K9" s="32">
        <f>'[3]2016'!F8</f>
        <v>104.43</v>
      </c>
      <c r="L9" s="32">
        <f>'[3]2016'!G8</f>
        <v>52.26</v>
      </c>
      <c r="M9" s="32">
        <f>'[3]2016'!H8</f>
        <v>0.9</v>
      </c>
      <c r="N9" s="32">
        <f>'[3]2016'!I8</f>
        <v>116.42</v>
      </c>
      <c r="O9" s="31"/>
      <c r="P9" s="26">
        <f>+C9+F9*PCG!$C$4+G9*PCG!$C$5+H9+I9+J9</f>
        <v>34579.613461505993</v>
      </c>
      <c r="R9" s="11" t="s">
        <v>32</v>
      </c>
      <c r="S9" s="6" t="s">
        <v>33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x14ac:dyDescent="0.2">
      <c r="A10" s="11" t="s">
        <v>34</v>
      </c>
      <c r="B10" s="6" t="s">
        <v>35</v>
      </c>
      <c r="C10" s="26">
        <f t="shared" si="0"/>
        <v>0</v>
      </c>
      <c r="D10" s="33"/>
      <c r="E10" s="34">
        <v>0</v>
      </c>
      <c r="F10" s="33"/>
      <c r="G10" s="33"/>
      <c r="H10" s="27"/>
      <c r="I10" s="27"/>
      <c r="J10" s="27"/>
      <c r="K10" s="32">
        <f>'[3]2016'!F9</f>
        <v>0</v>
      </c>
      <c r="L10" s="32">
        <f>'[3]2016'!G9</f>
        <v>0</v>
      </c>
      <c r="M10" s="32">
        <f>'[3]2016'!H9</f>
        <v>0</v>
      </c>
      <c r="N10" s="32">
        <f>'[3]2016'!I9</f>
        <v>0</v>
      </c>
      <c r="O10" s="31"/>
      <c r="P10" s="26">
        <f>+C10+F10*PCG!$C$4+G10*PCG!$C$5+H10+I10+J10</f>
        <v>0</v>
      </c>
      <c r="R10" s="11" t="s">
        <v>34</v>
      </c>
      <c r="S10" s="6" t="s">
        <v>35</v>
      </c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x14ac:dyDescent="0.2">
      <c r="A11" s="11" t="s">
        <v>36</v>
      </c>
      <c r="B11" s="6" t="s">
        <v>37</v>
      </c>
      <c r="C11" s="26">
        <f t="shared" si="0"/>
        <v>0</v>
      </c>
      <c r="D11" s="33"/>
      <c r="E11" s="34">
        <v>0</v>
      </c>
      <c r="F11" s="33"/>
      <c r="G11" s="33"/>
      <c r="H11" s="27"/>
      <c r="I11" s="27"/>
      <c r="J11" s="27"/>
      <c r="K11" s="32">
        <f>'[3]2016'!F10</f>
        <v>0</v>
      </c>
      <c r="L11" s="32">
        <f>'[3]2016'!G10</f>
        <v>0</v>
      </c>
      <c r="M11" s="32">
        <f>'[3]2016'!H10</f>
        <v>0</v>
      </c>
      <c r="N11" s="32">
        <f>'[3]2016'!I10</f>
        <v>0</v>
      </c>
      <c r="O11" s="31"/>
      <c r="P11" s="26">
        <f>+C11+F11*PCG!$C$4+G11*PCG!$C$5+H11+I11+J11</f>
        <v>0</v>
      </c>
      <c r="R11" s="11" t="s">
        <v>36</v>
      </c>
      <c r="S11" s="6" t="s">
        <v>37</v>
      </c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x14ac:dyDescent="0.2">
      <c r="A12" s="11" t="s">
        <v>38</v>
      </c>
      <c r="B12" s="6" t="s">
        <v>39</v>
      </c>
      <c r="C12" s="26">
        <f t="shared" si="0"/>
        <v>365.78389100000004</v>
      </c>
      <c r="D12" s="32">
        <f>'[3]2016'!C11</f>
        <v>365.78389100000004</v>
      </c>
      <c r="E12" s="32">
        <v>0</v>
      </c>
      <c r="F12" s="32">
        <f>'[3]2016'!D11</f>
        <v>6.4779299999999998E-3</v>
      </c>
      <c r="G12" s="32">
        <f>'[3]2016'!E11</f>
        <v>6.5117100000000008E-4</v>
      </c>
      <c r="H12" s="27"/>
      <c r="I12" s="27"/>
      <c r="J12" s="27"/>
      <c r="K12" s="32">
        <f>'[3]2016'!F11</f>
        <v>0.38</v>
      </c>
      <c r="L12" s="32">
        <f>'[3]2016'!G11</f>
        <v>0.23</v>
      </c>
      <c r="M12" s="32">
        <f>'[3]2016'!H11</f>
        <v>0.02</v>
      </c>
      <c r="N12" s="32">
        <f>'[3]2016'!I11</f>
        <v>1.86</v>
      </c>
      <c r="O12" s="31"/>
      <c r="P12" s="26">
        <f>+C12+F12*PCG!$C$4+G12*PCG!$C$5+H12+I12+J12</f>
        <v>366.13988820800006</v>
      </c>
      <c r="R12" s="11" t="s">
        <v>38</v>
      </c>
      <c r="S12" s="6" t="s">
        <v>39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x14ac:dyDescent="0.2">
      <c r="A13" s="11" t="s">
        <v>40</v>
      </c>
      <c r="B13" s="6" t="s">
        <v>41</v>
      </c>
      <c r="C13" s="26">
        <f t="shared" si="0"/>
        <v>764.41832299999999</v>
      </c>
      <c r="D13" s="26">
        <f t="shared" ref="D13:N13" si="13">+D14+D15</f>
        <v>764.41832299999999</v>
      </c>
      <c r="E13" s="26">
        <f t="shared" si="13"/>
        <v>0</v>
      </c>
      <c r="F13" s="26">
        <f t="shared" si="13"/>
        <v>1.1694660000000001E-2</v>
      </c>
      <c r="G13" s="26">
        <f t="shared" si="13"/>
        <v>2.0658390000000003E-3</v>
      </c>
      <c r="H13" s="26">
        <f t="shared" si="13"/>
        <v>0</v>
      </c>
      <c r="I13" s="26">
        <f t="shared" si="13"/>
        <v>0</v>
      </c>
      <c r="J13" s="26">
        <f t="shared" si="13"/>
        <v>0</v>
      </c>
      <c r="K13" s="26">
        <f t="shared" si="13"/>
        <v>0</v>
      </c>
      <c r="L13" s="26">
        <f t="shared" si="13"/>
        <v>0</v>
      </c>
      <c r="M13" s="26">
        <f t="shared" si="13"/>
        <v>0</v>
      </c>
      <c r="N13" s="26">
        <f t="shared" si="13"/>
        <v>1.64</v>
      </c>
      <c r="O13" s="31"/>
      <c r="P13" s="26">
        <f t="shared" ref="P13" si="14">+P14+P15</f>
        <v>765.32630952199997</v>
      </c>
      <c r="R13" s="11" t="s">
        <v>40</v>
      </c>
      <c r="S13" s="6" t="s">
        <v>41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x14ac:dyDescent="0.2">
      <c r="A14" s="11" t="s">
        <v>42</v>
      </c>
      <c r="B14" s="6" t="s">
        <v>43</v>
      </c>
      <c r="C14" s="26">
        <f t="shared" si="0"/>
        <v>764.41832299999999</v>
      </c>
      <c r="D14" s="32">
        <f>'[3]2016'!C13</f>
        <v>764.41832299999999</v>
      </c>
      <c r="E14" s="32">
        <v>0</v>
      </c>
      <c r="F14" s="32">
        <f>'[3]2016'!D13</f>
        <v>1.1694660000000001E-2</v>
      </c>
      <c r="G14" s="32">
        <f>'[3]2016'!E13</f>
        <v>2.0658390000000003E-3</v>
      </c>
      <c r="H14" s="27"/>
      <c r="I14" s="27"/>
      <c r="J14" s="27"/>
      <c r="K14" s="32">
        <f>'[3]2016'!F13</f>
        <v>0</v>
      </c>
      <c r="L14" s="32">
        <f>'[3]2016'!G13</f>
        <v>0</v>
      </c>
      <c r="M14" s="32">
        <f>'[3]2016'!H13</f>
        <v>0</v>
      </c>
      <c r="N14" s="32">
        <f>'[3]2016'!I13</f>
        <v>1.64</v>
      </c>
      <c r="O14" s="31"/>
      <c r="P14" s="26">
        <f>+C14+F14*PCG!$C$4+G14*PCG!$C$5+H14+I14+J14</f>
        <v>765.32630952199997</v>
      </c>
      <c r="R14" s="11" t="s">
        <v>42</v>
      </c>
      <c r="S14" s="6" t="s">
        <v>43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x14ac:dyDescent="0.2">
      <c r="A15" s="11" t="s">
        <v>44</v>
      </c>
      <c r="B15" s="6" t="s">
        <v>45</v>
      </c>
      <c r="C15" s="26">
        <f t="shared" si="0"/>
        <v>0</v>
      </c>
      <c r="D15" s="32">
        <f>'[3]2016'!C14</f>
        <v>0</v>
      </c>
      <c r="E15" s="32">
        <v>0</v>
      </c>
      <c r="F15" s="32">
        <f>'[3]2016'!D14</f>
        <v>0</v>
      </c>
      <c r="G15" s="32">
        <f>'[3]2016'!E14</f>
        <v>0</v>
      </c>
      <c r="H15" s="27"/>
      <c r="I15" s="27"/>
      <c r="J15" s="27"/>
      <c r="K15" s="32">
        <f>'[3]2016'!F14</f>
        <v>0</v>
      </c>
      <c r="L15" s="32">
        <f>'[3]2016'!G14</f>
        <v>0</v>
      </c>
      <c r="M15" s="32">
        <f>'[3]2016'!H14</f>
        <v>0</v>
      </c>
      <c r="N15" s="32">
        <f>'[3]2016'!I14</f>
        <v>0</v>
      </c>
      <c r="O15" s="31"/>
      <c r="P15" s="26">
        <f>+C15+F15*PCG!$C$4+G15*PCG!$C$5+H15+I15+J15</f>
        <v>0</v>
      </c>
      <c r="R15" s="11" t="s">
        <v>44</v>
      </c>
      <c r="S15" s="6" t="s">
        <v>45</v>
      </c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x14ac:dyDescent="0.2">
      <c r="A16" s="11" t="s">
        <v>46</v>
      </c>
      <c r="B16" s="6" t="s">
        <v>47</v>
      </c>
      <c r="C16" s="26">
        <f>+D16+E16</f>
        <v>15684.670219</v>
      </c>
      <c r="D16" s="3">
        <f t="shared" ref="D16:J16" si="15">+D17+D18+D19+D20+D21+D22+D23+D24+D25+D26+D27+D28+D29</f>
        <v>15684.670219</v>
      </c>
      <c r="E16" s="3">
        <f t="shared" si="15"/>
        <v>0</v>
      </c>
      <c r="F16" s="3">
        <f t="shared" si="15"/>
        <v>6.7254144999999985</v>
      </c>
      <c r="G16" s="3">
        <f t="shared" si="15"/>
        <v>0.92746850599999997</v>
      </c>
      <c r="H16" s="3">
        <f t="shared" si="15"/>
        <v>0</v>
      </c>
      <c r="I16" s="3">
        <f t="shared" si="15"/>
        <v>0</v>
      </c>
      <c r="J16" s="3">
        <f t="shared" si="15"/>
        <v>0</v>
      </c>
      <c r="K16" s="3">
        <f>SUM(K17:K29)</f>
        <v>97.97999999999999</v>
      </c>
      <c r="L16" s="3">
        <f t="shared" ref="L16:N16" si="16">SUM(L17:L29)</f>
        <v>143.11000000000001</v>
      </c>
      <c r="M16" s="3">
        <f t="shared" si="16"/>
        <v>66.55</v>
      </c>
      <c r="N16" s="3">
        <f t="shared" si="16"/>
        <v>88.669999999999987</v>
      </c>
      <c r="O16" s="31"/>
      <c r="P16" s="26">
        <f t="shared" ref="P16" si="17">+P17+P18+P19+P20+P21+P22+P23+P24+P25+P26+P27+P28+P29</f>
        <v>16129.191196288</v>
      </c>
      <c r="R16" s="11" t="s">
        <v>46</v>
      </c>
      <c r="S16" s="6" t="s">
        <v>47</v>
      </c>
      <c r="T16" s="26">
        <f t="shared" ref="T16:AE16" si="18">+T17+T18+T19+T20+T21+T22+T23+T24+T25+T26+T27+T28+T29</f>
        <v>0</v>
      </c>
      <c r="U16" s="26">
        <f t="shared" si="18"/>
        <v>0</v>
      </c>
      <c r="V16" s="26">
        <f t="shared" si="18"/>
        <v>0</v>
      </c>
      <c r="W16" s="26">
        <f t="shared" si="18"/>
        <v>0</v>
      </c>
      <c r="X16" s="26">
        <f t="shared" si="18"/>
        <v>0</v>
      </c>
      <c r="Y16" s="26">
        <f t="shared" si="18"/>
        <v>0</v>
      </c>
      <c r="Z16" s="26">
        <f t="shared" si="18"/>
        <v>0</v>
      </c>
      <c r="AA16" s="26">
        <f t="shared" ref="AA16:AD16" si="19">+AA17+AA18+AA19+AA20+AA21+AA22+AA23+AA24+AA25+AA26+AA27+AA28+AA29</f>
        <v>0</v>
      </c>
      <c r="AB16" s="26">
        <f t="shared" si="19"/>
        <v>0</v>
      </c>
      <c r="AC16" s="26">
        <f t="shared" si="19"/>
        <v>0</v>
      </c>
      <c r="AD16" s="26">
        <f t="shared" si="19"/>
        <v>0</v>
      </c>
      <c r="AE16" s="26">
        <f t="shared" si="18"/>
        <v>0</v>
      </c>
    </row>
    <row r="17" spans="1:31" x14ac:dyDescent="0.2">
      <c r="A17" s="11" t="s">
        <v>48</v>
      </c>
      <c r="B17" s="6" t="s">
        <v>49</v>
      </c>
      <c r="C17" s="26">
        <f t="shared" si="0"/>
        <v>271.84402200000005</v>
      </c>
      <c r="D17" s="32">
        <f>'[3]2016'!C16</f>
        <v>271.84402200000005</v>
      </c>
      <c r="E17" s="32">
        <v>0</v>
      </c>
      <c r="F17" s="32">
        <f>'[3]2016'!D16</f>
        <v>4.1229000000000005E-3</v>
      </c>
      <c r="G17" s="32">
        <f>'[3]2016'!E16</f>
        <v>5.1172800000000003E-4</v>
      </c>
      <c r="H17" s="27"/>
      <c r="I17" s="27"/>
      <c r="J17" s="27"/>
      <c r="K17" s="32">
        <f>'[3]2016'!F16</f>
        <v>1.44</v>
      </c>
      <c r="L17" s="32">
        <f>'[3]2016'!G16</f>
        <v>0.19</v>
      </c>
      <c r="M17" s="32">
        <f>'[3]2016'!H16</f>
        <v>7.0000000000000007E-2</v>
      </c>
      <c r="N17" s="32">
        <f>'[3]2016'!I16</f>
        <v>0.99</v>
      </c>
      <c r="O17" s="31"/>
      <c r="P17" s="26">
        <f>+C17+F17*PCG!$C$4+G17*PCG!$C$5+H17+I17+J17</f>
        <v>272.09958944400006</v>
      </c>
      <c r="R17" s="11" t="s">
        <v>48</v>
      </c>
      <c r="S17" s="6" t="s">
        <v>49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x14ac:dyDescent="0.2">
      <c r="A18" s="13" t="s">
        <v>50</v>
      </c>
      <c r="B18" s="6" t="s">
        <v>51</v>
      </c>
      <c r="C18" s="26">
        <f t="shared" si="0"/>
        <v>0</v>
      </c>
      <c r="D18" s="33"/>
      <c r="E18" s="34">
        <v>0</v>
      </c>
      <c r="F18" s="33"/>
      <c r="G18" s="33"/>
      <c r="H18" s="27"/>
      <c r="I18" s="27"/>
      <c r="J18" s="27"/>
      <c r="K18" s="32">
        <f>'[3]2016'!F17</f>
        <v>0</v>
      </c>
      <c r="L18" s="32">
        <f>'[3]2016'!G17</f>
        <v>0</v>
      </c>
      <c r="M18" s="32">
        <f>'[3]2016'!H17</f>
        <v>0</v>
      </c>
      <c r="N18" s="32">
        <f>'[3]2016'!I17</f>
        <v>0</v>
      </c>
      <c r="O18" s="31"/>
      <c r="P18" s="26">
        <f>+C18+F18*PCG!$C$4+G18*PCG!$C$5+H18+I18+J18</f>
        <v>0</v>
      </c>
      <c r="R18" s="13" t="s">
        <v>50</v>
      </c>
      <c r="S18" s="6" t="s">
        <v>51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1" x14ac:dyDescent="0.2">
      <c r="A19" s="13" t="s">
        <v>52</v>
      </c>
      <c r="B19" s="6" t="s">
        <v>53</v>
      </c>
      <c r="C19" s="26">
        <f t="shared" si="0"/>
        <v>336.74743799999999</v>
      </c>
      <c r="D19" s="34">
        <f>'[3]2016'!C18</f>
        <v>336.74743799999999</v>
      </c>
      <c r="E19" s="34">
        <v>0</v>
      </c>
      <c r="F19" s="34">
        <f>'[3]2016'!D18</f>
        <v>6.3671200000000004E-3</v>
      </c>
      <c r="G19" s="34">
        <f>'[3]2016'!E18</f>
        <v>7.0183300000000001E-4</v>
      </c>
      <c r="H19" s="27"/>
      <c r="I19" s="27"/>
      <c r="J19" s="27"/>
      <c r="K19" s="32">
        <f>'[3]2016'!F18</f>
        <v>0.53</v>
      </c>
      <c r="L19" s="32">
        <f>'[3]2016'!G18</f>
        <v>0.18</v>
      </c>
      <c r="M19" s="32">
        <f>'[3]2016'!H18</f>
        <v>0.14000000000000001</v>
      </c>
      <c r="N19" s="32">
        <f>'[3]2016'!I18</f>
        <v>1.7</v>
      </c>
      <c r="O19" s="31"/>
      <c r="P19" s="26">
        <f>+C19+F19*PCG!$C$4+G19*PCG!$C$5+H19+I19+J19</f>
        <v>337.11576223399999</v>
      </c>
      <c r="R19" s="13" t="s">
        <v>52</v>
      </c>
      <c r="S19" s="6" t="s">
        <v>53</v>
      </c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x14ac:dyDescent="0.2">
      <c r="A20" s="13" t="s">
        <v>54</v>
      </c>
      <c r="B20" s="6" t="s">
        <v>55</v>
      </c>
      <c r="C20" s="26">
        <f t="shared" si="0"/>
        <v>1184.311085</v>
      </c>
      <c r="D20" s="34">
        <f>'[3]2016'!C19</f>
        <v>1184.311085</v>
      </c>
      <c r="E20" s="34">
        <v>0</v>
      </c>
      <c r="F20" s="34">
        <f>'[3]2016'!D19</f>
        <v>5.5341295099999988</v>
      </c>
      <c r="G20" s="34">
        <f>'[3]2016'!E19</f>
        <v>0.73968068600000003</v>
      </c>
      <c r="H20" s="27"/>
      <c r="I20" s="27"/>
      <c r="J20" s="27"/>
      <c r="K20" s="32">
        <f>'[3]2016'!F19</f>
        <v>18.489999999999998</v>
      </c>
      <c r="L20" s="32">
        <f>'[3]2016'!G19</f>
        <v>105.22</v>
      </c>
      <c r="M20" s="32">
        <f>'[3]2016'!H19</f>
        <v>55.18</v>
      </c>
      <c r="N20" s="32">
        <f>'[3]2016'!I19</f>
        <v>17.71</v>
      </c>
      <c r="O20" s="31"/>
      <c r="P20" s="26">
        <f>+C20+F20*PCG!$C$4+G20*PCG!$C$5+H20+I20+J20</f>
        <v>1543.089167178</v>
      </c>
      <c r="R20" s="13" t="s">
        <v>54</v>
      </c>
      <c r="S20" s="6" t="s">
        <v>55</v>
      </c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x14ac:dyDescent="0.2">
      <c r="A21" s="13" t="s">
        <v>56</v>
      </c>
      <c r="B21" s="6" t="s">
        <v>57</v>
      </c>
      <c r="C21" s="26">
        <f t="shared" si="0"/>
        <v>325.925589</v>
      </c>
      <c r="D21" s="34">
        <f>'[3]2016'!C20</f>
        <v>325.925589</v>
      </c>
      <c r="E21" s="34">
        <v>0</v>
      </c>
      <c r="F21" s="34">
        <f>'[3]2016'!D20</f>
        <v>3.4051729999999995E-2</v>
      </c>
      <c r="G21" s="34">
        <f>'[3]2016'!E20</f>
        <v>5.1060340000000006E-3</v>
      </c>
      <c r="H21" s="27"/>
      <c r="I21" s="27"/>
      <c r="J21" s="27"/>
      <c r="K21" s="32">
        <f>'[3]2016'!F20</f>
        <v>0.6</v>
      </c>
      <c r="L21" s="32">
        <f>'[3]2016'!G20</f>
        <v>3.14</v>
      </c>
      <c r="M21" s="32">
        <f>'[3]2016'!H20</f>
        <v>0.3</v>
      </c>
      <c r="N21" s="32">
        <f>'[3]2016'!I20</f>
        <v>1.02</v>
      </c>
      <c r="O21" s="31"/>
      <c r="P21" s="26">
        <f>+C21+F21*PCG!$C$4+G21*PCG!$C$5+H21+I21+J21</f>
        <v>328.29848038200004</v>
      </c>
      <c r="R21" s="13" t="s">
        <v>56</v>
      </c>
      <c r="S21" s="6" t="s">
        <v>57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x14ac:dyDescent="0.2">
      <c r="A22" s="13" t="s">
        <v>58</v>
      </c>
      <c r="B22" s="6" t="s">
        <v>59</v>
      </c>
      <c r="C22" s="26">
        <f t="shared" si="0"/>
        <v>978.67980100000011</v>
      </c>
      <c r="D22" s="34">
        <f>'[3]2016'!C21</f>
        <v>978.67980100000011</v>
      </c>
      <c r="E22" s="34">
        <v>0</v>
      </c>
      <c r="F22" s="34">
        <f>'[3]2016'!D21</f>
        <v>0.10019439999999999</v>
      </c>
      <c r="G22" s="34">
        <f>'[3]2016'!E21</f>
        <v>1.4858697000000002E-2</v>
      </c>
      <c r="H22" s="27"/>
      <c r="I22" s="27"/>
      <c r="J22" s="27"/>
      <c r="K22" s="32">
        <f>'[3]2016'!F21</f>
        <v>1.79</v>
      </c>
      <c r="L22" s="32">
        <f>'[3]2016'!G21</f>
        <v>8.34</v>
      </c>
      <c r="M22" s="32">
        <f>'[3]2016'!H21</f>
        <v>0.91</v>
      </c>
      <c r="N22" s="32">
        <f>'[3]2016'!I21</f>
        <v>2.77</v>
      </c>
      <c r="O22" s="31"/>
      <c r="P22" s="26">
        <f>+C22+F22*PCG!$C$4+G22*PCG!$C$5+H22+I22+J22</f>
        <v>985.61255270600009</v>
      </c>
      <c r="R22" s="13" t="s">
        <v>58</v>
      </c>
      <c r="S22" s="6" t="s">
        <v>59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x14ac:dyDescent="0.2">
      <c r="A23" s="13" t="s">
        <v>60</v>
      </c>
      <c r="B23" s="6" t="s">
        <v>61</v>
      </c>
      <c r="C23" s="26">
        <f t="shared" si="0"/>
        <v>0</v>
      </c>
      <c r="D23" s="33"/>
      <c r="E23" s="34">
        <v>0</v>
      </c>
      <c r="F23" s="33"/>
      <c r="G23" s="33"/>
      <c r="H23" s="27"/>
      <c r="I23" s="27"/>
      <c r="J23" s="27"/>
      <c r="K23" s="32">
        <f>'[3]2016'!F22</f>
        <v>0</v>
      </c>
      <c r="L23" s="32">
        <f>'[3]2016'!G22</f>
        <v>0</v>
      </c>
      <c r="M23" s="32">
        <f>'[3]2016'!H22</f>
        <v>0</v>
      </c>
      <c r="N23" s="32">
        <f>'[3]2016'!I22</f>
        <v>0</v>
      </c>
      <c r="O23" s="31"/>
      <c r="P23" s="26">
        <f>+C23+F23*PCG!$C$4+G23*PCG!$C$5+H23+I23+J23</f>
        <v>0</v>
      </c>
      <c r="R23" s="13" t="s">
        <v>60</v>
      </c>
      <c r="S23" s="6" t="s">
        <v>61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x14ac:dyDescent="0.2">
      <c r="A24" s="13" t="s">
        <v>62</v>
      </c>
      <c r="B24" s="6" t="s">
        <v>63</v>
      </c>
      <c r="C24" s="26">
        <f t="shared" si="0"/>
        <v>0</v>
      </c>
      <c r="D24" s="33"/>
      <c r="E24" s="34">
        <v>0</v>
      </c>
      <c r="F24" s="33"/>
      <c r="G24" s="33"/>
      <c r="H24" s="27"/>
      <c r="I24" s="27"/>
      <c r="J24" s="27"/>
      <c r="K24" s="32">
        <f>'[3]2016'!F23</f>
        <v>0</v>
      </c>
      <c r="L24" s="32">
        <f>'[3]2016'!G23</f>
        <v>0</v>
      </c>
      <c r="M24" s="32">
        <f>'[3]2016'!H23</f>
        <v>0</v>
      </c>
      <c r="N24" s="32">
        <f>'[3]2016'!I23</f>
        <v>0</v>
      </c>
      <c r="O24" s="31"/>
      <c r="P24" s="26">
        <f>+C24+F24*PCG!$C$4+G24*PCG!$C$5+H24+I24+J24</f>
        <v>0</v>
      </c>
      <c r="R24" s="13" t="s">
        <v>62</v>
      </c>
      <c r="S24" s="6" t="s">
        <v>63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x14ac:dyDescent="0.2">
      <c r="A25" s="13" t="s">
        <v>64</v>
      </c>
      <c r="B25" s="6" t="s">
        <v>65</v>
      </c>
      <c r="C25" s="26">
        <f t="shared" si="0"/>
        <v>7939.7129540000005</v>
      </c>
      <c r="D25" s="34">
        <f>'[3]2016'!C24</f>
        <v>7939.7129540000005</v>
      </c>
      <c r="E25" s="34">
        <v>0</v>
      </c>
      <c r="F25" s="34">
        <f>'[3]2016'!D24</f>
        <v>0.33106069000000005</v>
      </c>
      <c r="G25" s="34">
        <f>'[3]2016'!E24</f>
        <v>6.3830442999999987E-2</v>
      </c>
      <c r="H25" s="27"/>
      <c r="I25" s="27"/>
      <c r="J25" s="27"/>
      <c r="K25" s="32">
        <f>'[3]2016'!F24</f>
        <v>48.23</v>
      </c>
      <c r="L25" s="32">
        <f>'[3]2016'!G24</f>
        <v>9.41</v>
      </c>
      <c r="M25" s="32">
        <f>'[3]2016'!H24</f>
        <v>2.75</v>
      </c>
      <c r="N25" s="32">
        <f>'[3]2016'!I24</f>
        <v>40.08</v>
      </c>
      <c r="O25" s="31"/>
      <c r="P25" s="26">
        <f>+C25+F25*PCG!$C$4+G25*PCG!$C$5+H25+I25+J25</f>
        <v>7967.0109432640011</v>
      </c>
      <c r="R25" s="13" t="s">
        <v>64</v>
      </c>
      <c r="S25" s="6" t="s">
        <v>65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1" x14ac:dyDescent="0.2">
      <c r="A26" s="13" t="s">
        <v>66</v>
      </c>
      <c r="B26" s="6" t="s">
        <v>67</v>
      </c>
      <c r="C26" s="26">
        <f t="shared" si="0"/>
        <v>0</v>
      </c>
      <c r="D26" s="33"/>
      <c r="E26" s="34">
        <v>0</v>
      </c>
      <c r="F26" s="33"/>
      <c r="G26" s="33"/>
      <c r="H26" s="27"/>
      <c r="I26" s="27"/>
      <c r="J26" s="27"/>
      <c r="K26" s="32">
        <f>'[3]2016'!F25</f>
        <v>0</v>
      </c>
      <c r="L26" s="32">
        <f>'[3]2016'!G25</f>
        <v>0</v>
      </c>
      <c r="M26" s="32">
        <f>'[3]2016'!H25</f>
        <v>0</v>
      </c>
      <c r="N26" s="32">
        <f>'[3]2016'!I25</f>
        <v>0</v>
      </c>
      <c r="O26" s="31"/>
      <c r="P26" s="26">
        <f>+C26+F26*PCG!$C$4+G26*PCG!$C$5+H26+I26+J26</f>
        <v>0</v>
      </c>
      <c r="R26" s="13" t="s">
        <v>66</v>
      </c>
      <c r="S26" s="6" t="s">
        <v>67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x14ac:dyDescent="0.2">
      <c r="A27" s="13" t="s">
        <v>68</v>
      </c>
      <c r="B27" s="6" t="s">
        <v>69</v>
      </c>
      <c r="C27" s="26">
        <f t="shared" si="0"/>
        <v>0</v>
      </c>
      <c r="D27" s="33"/>
      <c r="E27" s="34">
        <v>0</v>
      </c>
      <c r="F27" s="33"/>
      <c r="G27" s="33"/>
      <c r="H27" s="27"/>
      <c r="I27" s="27"/>
      <c r="J27" s="27"/>
      <c r="K27" s="32">
        <f>'[3]2016'!F26</f>
        <v>0</v>
      </c>
      <c r="L27" s="32">
        <f>'[3]2016'!G26</f>
        <v>0</v>
      </c>
      <c r="M27" s="32">
        <f>'[3]2016'!H26</f>
        <v>0</v>
      </c>
      <c r="N27" s="32">
        <f>'[3]2016'!I26</f>
        <v>0</v>
      </c>
      <c r="O27" s="31"/>
      <c r="P27" s="26">
        <f>+C27+F27*PCG!$C$4+G27*PCG!$C$5+H27+I27+J27</f>
        <v>0</v>
      </c>
      <c r="R27" s="13" t="s">
        <v>68</v>
      </c>
      <c r="S27" s="6" t="s">
        <v>69</v>
      </c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x14ac:dyDescent="0.2">
      <c r="A28" s="13" t="s">
        <v>70</v>
      </c>
      <c r="B28" s="6" t="s">
        <v>71</v>
      </c>
      <c r="C28" s="26">
        <f t="shared" si="0"/>
        <v>0</v>
      </c>
      <c r="D28" s="33"/>
      <c r="E28" s="34">
        <v>0</v>
      </c>
      <c r="F28" s="33"/>
      <c r="G28" s="33"/>
      <c r="H28" s="27"/>
      <c r="I28" s="27"/>
      <c r="J28" s="27"/>
      <c r="K28" s="32">
        <f>'[3]2016'!F27</f>
        <v>0</v>
      </c>
      <c r="L28" s="32">
        <f>'[3]2016'!G27</f>
        <v>0</v>
      </c>
      <c r="M28" s="32">
        <f>'[3]2016'!H27</f>
        <v>0</v>
      </c>
      <c r="N28" s="32">
        <f>'[3]2016'!I27</f>
        <v>0</v>
      </c>
      <c r="O28" s="31"/>
      <c r="P28" s="26">
        <f>+C28+F28*PCG!$C$4+G28*PCG!$C$5+H28+I28+J28</f>
        <v>0</v>
      </c>
      <c r="R28" s="13" t="s">
        <v>70</v>
      </c>
      <c r="S28" s="6" t="s">
        <v>71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x14ac:dyDescent="0.2">
      <c r="A29" s="13" t="s">
        <v>72</v>
      </c>
      <c r="B29" s="6" t="s">
        <v>73</v>
      </c>
      <c r="C29" s="26">
        <f t="shared" si="0"/>
        <v>4647.4493300000004</v>
      </c>
      <c r="D29" s="32">
        <f>'[3]2016'!C28</f>
        <v>4647.4493300000004</v>
      </c>
      <c r="E29" s="32">
        <v>0</v>
      </c>
      <c r="F29" s="32">
        <f>'[3]2016'!D28</f>
        <v>0.71548814999999999</v>
      </c>
      <c r="G29" s="32">
        <f>'[3]2016'!E28</f>
        <v>0.10277908499999999</v>
      </c>
      <c r="H29" s="27"/>
      <c r="I29" s="27"/>
      <c r="J29" s="27"/>
      <c r="K29" s="32">
        <f>'[3]2016'!F28</f>
        <v>26.9</v>
      </c>
      <c r="L29" s="32">
        <f>'[3]2016'!G28</f>
        <v>16.63</v>
      </c>
      <c r="M29" s="32">
        <f>'[3]2016'!H28</f>
        <v>7.2</v>
      </c>
      <c r="N29" s="32">
        <f>'[3]2016'!I28</f>
        <v>24.4</v>
      </c>
      <c r="O29" s="31"/>
      <c r="P29" s="26">
        <f>+C29+F29*PCG!$C$4+G29*PCG!$C$5+H29+I29+J29</f>
        <v>4695.9647010799999</v>
      </c>
      <c r="R29" s="13" t="s">
        <v>72</v>
      </c>
      <c r="S29" s="6" t="s">
        <v>73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x14ac:dyDescent="0.2">
      <c r="A30" s="13" t="s">
        <v>74</v>
      </c>
      <c r="B30" s="6" t="s">
        <v>75</v>
      </c>
      <c r="C30" s="26">
        <f>+D30+E30</f>
        <v>26231.202361847445</v>
      </c>
      <c r="D30" s="26">
        <f t="shared" ref="D30:N30" si="20">+D31+D34+D45+D46+D49</f>
        <v>26231.202361847445</v>
      </c>
      <c r="E30" s="26">
        <f t="shared" si="20"/>
        <v>0</v>
      </c>
      <c r="F30" s="26">
        <f t="shared" si="20"/>
        <v>5.3357321067873391</v>
      </c>
      <c r="G30" s="26">
        <f t="shared" si="20"/>
        <v>1.918698527370569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64.778688958170449</v>
      </c>
      <c r="L30" s="26">
        <f t="shared" si="20"/>
        <v>313.3246319713985</v>
      </c>
      <c r="M30" s="26">
        <f t="shared" si="20"/>
        <v>138.16699385380036</v>
      </c>
      <c r="N30" s="26">
        <f t="shared" si="20"/>
        <v>113.97</v>
      </c>
      <c r="O30" s="31"/>
      <c r="P30" s="26">
        <f t="shared" ref="P30" si="21">+P31+P34+P45+P46+P49</f>
        <v>26936.367825673555</v>
      </c>
      <c r="R30" s="13" t="s">
        <v>74</v>
      </c>
      <c r="S30" s="6" t="s">
        <v>75</v>
      </c>
      <c r="T30" s="26">
        <f t="shared" ref="T30:AE30" si="22">+T31+T34+T45+T46+T49</f>
        <v>0</v>
      </c>
      <c r="U30" s="26">
        <f t="shared" si="22"/>
        <v>0</v>
      </c>
      <c r="V30" s="26">
        <f t="shared" si="22"/>
        <v>0</v>
      </c>
      <c r="W30" s="26">
        <f t="shared" si="22"/>
        <v>0</v>
      </c>
      <c r="X30" s="26">
        <f t="shared" si="22"/>
        <v>0</v>
      </c>
      <c r="Y30" s="26">
        <f t="shared" si="22"/>
        <v>0</v>
      </c>
      <c r="Z30" s="26">
        <f t="shared" si="22"/>
        <v>0</v>
      </c>
      <c r="AA30" s="26">
        <f t="shared" ref="AA30:AD30" si="23">+AA31+AA34+AA45+AA46+AA49</f>
        <v>0</v>
      </c>
      <c r="AB30" s="26">
        <f t="shared" si="23"/>
        <v>0</v>
      </c>
      <c r="AC30" s="26">
        <f t="shared" si="23"/>
        <v>0</v>
      </c>
      <c r="AD30" s="26">
        <f t="shared" si="23"/>
        <v>0</v>
      </c>
      <c r="AE30" s="26">
        <f t="shared" si="22"/>
        <v>0</v>
      </c>
    </row>
    <row r="31" spans="1:31" x14ac:dyDescent="0.2">
      <c r="A31" s="13" t="s">
        <v>76</v>
      </c>
      <c r="B31" s="6" t="s">
        <v>77</v>
      </c>
      <c r="C31" s="26">
        <f t="shared" si="0"/>
        <v>1660.3442736429117</v>
      </c>
      <c r="D31" s="26">
        <f t="shared" ref="D31:N31" si="24">+D33</f>
        <v>1660.3442736429117</v>
      </c>
      <c r="E31" s="26">
        <f t="shared" si="24"/>
        <v>0</v>
      </c>
      <c r="F31" s="26">
        <f t="shared" si="24"/>
        <v>1.161190068925368E-2</v>
      </c>
      <c r="G31" s="26">
        <f t="shared" si="24"/>
        <v>4.6447602757014719E-2</v>
      </c>
      <c r="H31" s="26">
        <f t="shared" si="24"/>
        <v>0</v>
      </c>
      <c r="I31" s="26">
        <f t="shared" si="24"/>
        <v>0</v>
      </c>
      <c r="J31" s="26">
        <f t="shared" si="24"/>
        <v>0</v>
      </c>
      <c r="K31" s="26">
        <f t="shared" si="24"/>
        <v>5.35</v>
      </c>
      <c r="L31" s="26">
        <f t="shared" si="24"/>
        <v>7.14</v>
      </c>
      <c r="M31" s="26">
        <f t="shared" si="24"/>
        <v>0.51</v>
      </c>
      <c r="N31" s="26">
        <f t="shared" si="24"/>
        <v>7.2</v>
      </c>
      <c r="O31" s="31"/>
      <c r="P31" s="26">
        <f t="shared" ref="P31" si="25">+P33</f>
        <v>1674.4759567817334</v>
      </c>
      <c r="R31" s="13" t="s">
        <v>76</v>
      </c>
      <c r="S31" s="6" t="s">
        <v>77</v>
      </c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31"/>
      <c r="P32" s="28"/>
      <c r="R32" s="13" t="s">
        <v>78</v>
      </c>
      <c r="S32" s="6" t="s">
        <v>79</v>
      </c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spans="1:31" x14ac:dyDescent="0.2">
      <c r="A33" s="13" t="s">
        <v>80</v>
      </c>
      <c r="B33" s="6" t="s">
        <v>81</v>
      </c>
      <c r="C33" s="26">
        <f t="shared" si="0"/>
        <v>1660.3442736429117</v>
      </c>
      <c r="D33" s="32">
        <f>'[3]2016'!C32</f>
        <v>1660.3442736429117</v>
      </c>
      <c r="E33" s="32">
        <v>0</v>
      </c>
      <c r="F33" s="32">
        <f>'[3]2016'!D32</f>
        <v>1.161190068925368E-2</v>
      </c>
      <c r="G33" s="32">
        <f>'[3]2016'!E32</f>
        <v>4.6447602757014719E-2</v>
      </c>
      <c r="H33" s="27"/>
      <c r="I33" s="27"/>
      <c r="J33" s="27"/>
      <c r="K33" s="32">
        <f>'[3]2016'!F32</f>
        <v>5.35</v>
      </c>
      <c r="L33" s="32">
        <f>'[3]2016'!G32</f>
        <v>7.14</v>
      </c>
      <c r="M33" s="32">
        <f>'[3]2016'!H32</f>
        <v>0.51</v>
      </c>
      <c r="N33" s="32">
        <f>'[3]2016'!I32</f>
        <v>7.2</v>
      </c>
      <c r="O33" s="31"/>
      <c r="P33" s="26">
        <f>+C33+F33*PCG!$C$4+G33*PCG!$C$5+H33+I33+J33</f>
        <v>1674.4759567817334</v>
      </c>
      <c r="R33" s="13" t="s">
        <v>80</v>
      </c>
      <c r="S33" s="6" t="s">
        <v>81</v>
      </c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x14ac:dyDescent="0.2">
      <c r="A34" s="13" t="s">
        <v>82</v>
      </c>
      <c r="B34" s="6" t="s">
        <v>83</v>
      </c>
      <c r="C34" s="26">
        <f t="shared" si="0"/>
        <v>22982.292954568555</v>
      </c>
      <c r="D34" s="26">
        <f t="shared" ref="D34:G34" si="26">+D35+D38+D41+D42+D43+D44</f>
        <v>22982.292954568555</v>
      </c>
      <c r="E34" s="26">
        <f t="shared" si="26"/>
        <v>0</v>
      </c>
      <c r="F34" s="26">
        <f t="shared" si="26"/>
        <v>4.2688805450852501</v>
      </c>
      <c r="G34" s="26">
        <f t="shared" si="26"/>
        <v>1.7530583212095949</v>
      </c>
      <c r="H34" s="26"/>
      <c r="I34" s="26"/>
      <c r="J34" s="26"/>
      <c r="K34" s="26">
        <f t="shared" ref="K34:N34" si="27">+K35+K38+K41+K42+K43+K44</f>
        <v>39.17868895817044</v>
      </c>
      <c r="L34" s="26">
        <f t="shared" si="27"/>
        <v>303.71463197139855</v>
      </c>
      <c r="M34" s="26">
        <f t="shared" si="27"/>
        <v>136.72699385380039</v>
      </c>
      <c r="N34" s="26">
        <f t="shared" si="27"/>
        <v>95.509999999999991</v>
      </c>
      <c r="O34" s="31"/>
      <c r="P34" s="26">
        <f t="shared" ref="P34" si="28">+P35+P38+P41+P42+P43+P44</f>
        <v>23611.426347916142</v>
      </c>
      <c r="R34" s="13" t="s">
        <v>82</v>
      </c>
      <c r="S34" s="6" t="s">
        <v>83</v>
      </c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x14ac:dyDescent="0.2">
      <c r="A35" s="13" t="s">
        <v>84</v>
      </c>
      <c r="B35" s="6" t="s">
        <v>85</v>
      </c>
      <c r="C35" s="26">
        <f t="shared" si="0"/>
        <v>7968.9940091821782</v>
      </c>
      <c r="D35" s="26">
        <f t="shared" ref="D35:G35" si="29">+D36+D37</f>
        <v>7968.9940091821782</v>
      </c>
      <c r="E35" s="26">
        <f t="shared" si="29"/>
        <v>0</v>
      </c>
      <c r="F35" s="26">
        <f t="shared" si="29"/>
        <v>2.6752324079535019</v>
      </c>
      <c r="G35" s="26">
        <f t="shared" si="29"/>
        <v>0.85189227673260215</v>
      </c>
      <c r="H35" s="26"/>
      <c r="I35" s="26"/>
      <c r="J35" s="26"/>
      <c r="K35" s="26">
        <f t="shared" ref="K35:N35" si="30">+K36+K37</f>
        <v>34.128688958170443</v>
      </c>
      <c r="L35" s="26">
        <f t="shared" si="30"/>
        <v>283.66463197139853</v>
      </c>
      <c r="M35" s="26">
        <f t="shared" si="30"/>
        <v>48.716993853800389</v>
      </c>
      <c r="N35" s="26">
        <f t="shared" si="30"/>
        <v>61.53</v>
      </c>
      <c r="O35" s="31"/>
      <c r="P35" s="26">
        <f t="shared" ref="P35" si="31">+P36+P37</f>
        <v>8289.7387178473309</v>
      </c>
      <c r="R35" s="13" t="s">
        <v>84</v>
      </c>
      <c r="S35" s="6" t="s">
        <v>85</v>
      </c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x14ac:dyDescent="0.2">
      <c r="A36" s="13" t="s">
        <v>86</v>
      </c>
      <c r="B36" s="6" t="s">
        <v>87</v>
      </c>
      <c r="C36" s="26">
        <f t="shared" si="0"/>
        <v>7655.4877682476326</v>
      </c>
      <c r="D36" s="32">
        <f>'[3]2016'!C35</f>
        <v>7655.4877682476326</v>
      </c>
      <c r="E36" s="32">
        <v>0</v>
      </c>
      <c r="F36" s="32">
        <f>'[3]2016'!D35</f>
        <v>2.5338276672918014</v>
      </c>
      <c r="G36" s="32">
        <f>'[3]2016'!E35</f>
        <v>0.8372956375283257</v>
      </c>
      <c r="H36" s="27"/>
      <c r="I36" s="27"/>
      <c r="J36" s="27"/>
      <c r="K36" s="32">
        <f>'[3]2016'!F35</f>
        <v>34.128688958170443</v>
      </c>
      <c r="L36" s="32">
        <f>'[3]2016'!G35</f>
        <v>283.66463197139853</v>
      </c>
      <c r="M36" s="32">
        <f>'[3]2016'!H35</f>
        <v>48.716993853800389</v>
      </c>
      <c r="N36" s="32">
        <f>'[3]2016'!I35</f>
        <v>61.53</v>
      </c>
      <c r="O36" s="31"/>
      <c r="P36" s="26">
        <f>+C36+F36*PCG!$C$4+G36*PCG!$C$5+H36+I36+J36</f>
        <v>7968.347559913369</v>
      </c>
      <c r="R36" s="13" t="s">
        <v>86</v>
      </c>
      <c r="S36" s="6" t="s">
        <v>87</v>
      </c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x14ac:dyDescent="0.2">
      <c r="A37" s="13" t="s">
        <v>88</v>
      </c>
      <c r="B37" s="6" t="s">
        <v>89</v>
      </c>
      <c r="C37" s="26">
        <f t="shared" si="0"/>
        <v>313.50624093454513</v>
      </c>
      <c r="D37" s="32">
        <f>'[3]2016'!C36</f>
        <v>313.50624093454513</v>
      </c>
      <c r="E37" s="32">
        <v>0</v>
      </c>
      <c r="F37" s="32">
        <f>'[3]2016'!D36</f>
        <v>0.1414047406617007</v>
      </c>
      <c r="G37" s="32">
        <f>'[3]2016'!E36</f>
        <v>1.4596639204276474E-2</v>
      </c>
      <c r="H37" s="27"/>
      <c r="I37" s="27"/>
      <c r="J37" s="27"/>
      <c r="K37" s="32">
        <f>'[3]2016'!F36</f>
        <v>0</v>
      </c>
      <c r="L37" s="32">
        <f>'[3]2016'!G36</f>
        <v>0</v>
      </c>
      <c r="M37" s="32">
        <f>'[3]2016'!H36</f>
        <v>0</v>
      </c>
      <c r="N37" s="32">
        <f>'[3]2016'!I36</f>
        <v>0</v>
      </c>
      <c r="O37" s="31"/>
      <c r="P37" s="26">
        <f>+C37+F37*PCG!$C$4+G37*PCG!$C$5+H37+I37+J37</f>
        <v>321.39115793396206</v>
      </c>
      <c r="R37" s="13" t="s">
        <v>88</v>
      </c>
      <c r="S37" s="6" t="s">
        <v>89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x14ac:dyDescent="0.2">
      <c r="A38" s="13" t="s">
        <v>90</v>
      </c>
      <c r="B38" s="6" t="s">
        <v>91</v>
      </c>
      <c r="C38" s="26">
        <f t="shared" si="0"/>
        <v>5301.8291869486739</v>
      </c>
      <c r="D38" s="26">
        <f t="shared" ref="D38:G38" si="32">+D39+D40</f>
        <v>5301.8291869486739</v>
      </c>
      <c r="E38" s="26">
        <f t="shared" si="32"/>
        <v>0</v>
      </c>
      <c r="F38" s="26">
        <f t="shared" si="32"/>
        <v>0.9505300598975055</v>
      </c>
      <c r="G38" s="26">
        <f t="shared" si="32"/>
        <v>0.38929513138607902</v>
      </c>
      <c r="H38" s="26"/>
      <c r="I38" s="26"/>
      <c r="J38" s="26"/>
      <c r="K38" s="26">
        <f t="shared" ref="K38:N38" si="33">+K39+K40</f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31"/>
      <c r="P38" s="26">
        <f t="shared" ref="P38" si="34">+P39+P40</f>
        <v>5441.6023875991632</v>
      </c>
      <c r="R38" s="13" t="s">
        <v>90</v>
      </c>
      <c r="S38" s="6" t="s">
        <v>91</v>
      </c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x14ac:dyDescent="0.2">
      <c r="A39" s="13" t="s">
        <v>92</v>
      </c>
      <c r="B39" s="6" t="s">
        <v>93</v>
      </c>
      <c r="C39" s="26">
        <f t="shared" si="0"/>
        <v>4989.925615952423</v>
      </c>
      <c r="D39" s="32">
        <f>'[3]2016'!C38</f>
        <v>4989.925615952423</v>
      </c>
      <c r="E39" s="32">
        <v>0</v>
      </c>
      <c r="F39" s="32">
        <f>'[3]2016'!D38</f>
        <v>0.81257390353050341</v>
      </c>
      <c r="G39" s="32">
        <f>'[3]2016'!E38</f>
        <v>0.37473156838344546</v>
      </c>
      <c r="H39" s="27"/>
      <c r="I39" s="27"/>
      <c r="J39" s="27"/>
      <c r="K39" s="32">
        <f>'[3]2016'!F38</f>
        <v>0</v>
      </c>
      <c r="L39" s="32">
        <f>'[3]2016'!G38</f>
        <v>0</v>
      </c>
      <c r="M39" s="32">
        <f>'[3]2016'!H38</f>
        <v>0</v>
      </c>
      <c r="N39" s="32">
        <f>'[3]2016'!I38</f>
        <v>0</v>
      </c>
      <c r="O39" s="31"/>
      <c r="P39" s="26">
        <f>+C39+F39*PCG!$C$4+G39*PCG!$C$5+H39+I39+J39</f>
        <v>5121.9099709189522</v>
      </c>
      <c r="R39" s="13" t="s">
        <v>92</v>
      </c>
      <c r="S39" s="6" t="s">
        <v>93</v>
      </c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x14ac:dyDescent="0.2">
      <c r="A40" s="13" t="s">
        <v>94</v>
      </c>
      <c r="B40" s="6" t="s">
        <v>95</v>
      </c>
      <c r="C40" s="26">
        <f t="shared" si="0"/>
        <v>311.90357099625072</v>
      </c>
      <c r="D40" s="32">
        <f>'[3]2016'!C39</f>
        <v>311.90357099625072</v>
      </c>
      <c r="E40" s="32">
        <v>0</v>
      </c>
      <c r="F40" s="32">
        <f>'[3]2016'!D39</f>
        <v>0.13795615636700215</v>
      </c>
      <c r="G40" s="32">
        <f>'[3]2016'!E39</f>
        <v>1.4563563002633588E-2</v>
      </c>
      <c r="H40" s="27"/>
      <c r="I40" s="27"/>
      <c r="J40" s="27"/>
      <c r="K40" s="32">
        <f>'[3]2016'!F39</f>
        <v>0</v>
      </c>
      <c r="L40" s="32">
        <f>'[3]2016'!G39</f>
        <v>0</v>
      </c>
      <c r="M40" s="32">
        <f>'[3]2016'!H39</f>
        <v>0</v>
      </c>
      <c r="N40" s="32">
        <f>'[3]2016'!I39</f>
        <v>0</v>
      </c>
      <c r="O40" s="31"/>
      <c r="P40" s="26">
        <f>+C40+F40*PCG!$C$4+G40*PCG!$C$5+H40+I40+J40</f>
        <v>319.69241668021056</v>
      </c>
      <c r="R40" s="13" t="s">
        <v>94</v>
      </c>
      <c r="S40" s="6" t="s">
        <v>95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x14ac:dyDescent="0.2">
      <c r="A41" s="13" t="s">
        <v>96</v>
      </c>
      <c r="B41" s="6" t="s">
        <v>97</v>
      </c>
      <c r="C41" s="26">
        <f t="shared" si="0"/>
        <v>9618.5991460970108</v>
      </c>
      <c r="D41" s="32">
        <f>'[3]2016'!C40</f>
        <v>9618.5991460970108</v>
      </c>
      <c r="E41" s="32">
        <v>0</v>
      </c>
      <c r="F41" s="32">
        <f>'[3]2016'!D40</f>
        <v>0.63802570305097139</v>
      </c>
      <c r="G41" s="32">
        <f>'[3]2016'!E40</f>
        <v>0.50423352353910278</v>
      </c>
      <c r="H41" s="27"/>
      <c r="I41" s="27"/>
      <c r="J41" s="27"/>
      <c r="K41" s="32">
        <f>'[3]2016'!F40</f>
        <v>5.05</v>
      </c>
      <c r="L41" s="32">
        <f>'[3]2016'!G40</f>
        <v>20.05</v>
      </c>
      <c r="M41" s="32">
        <f>'[3]2016'!H40</f>
        <v>88.01</v>
      </c>
      <c r="N41" s="32">
        <f>'[3]2016'!I40</f>
        <v>33.979999999999997</v>
      </c>
      <c r="O41" s="31"/>
      <c r="P41" s="26">
        <f>+C41+F41*PCG!$C$4+G41*PCG!$C$5+H41+I41+J41</f>
        <v>9784.8113786879367</v>
      </c>
      <c r="R41" s="13" t="s">
        <v>96</v>
      </c>
      <c r="S41" s="6" t="s">
        <v>97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x14ac:dyDescent="0.2">
      <c r="A42" s="13" t="s">
        <v>98</v>
      </c>
      <c r="B42" s="6" t="s">
        <v>99</v>
      </c>
      <c r="C42" s="26">
        <f t="shared" si="0"/>
        <v>92.870612340693128</v>
      </c>
      <c r="D42" s="32">
        <f>'[3]2016'!C41</f>
        <v>92.870612340693128</v>
      </c>
      <c r="E42" s="32">
        <v>0</v>
      </c>
      <c r="F42" s="32">
        <f>'[3]2016'!D41</f>
        <v>5.0923741832709932E-3</v>
      </c>
      <c r="G42" s="32">
        <f>'[3]2016'!E41</f>
        <v>7.6373895518109759E-3</v>
      </c>
      <c r="H42" s="27"/>
      <c r="I42" s="27"/>
      <c r="J42" s="27"/>
      <c r="K42" s="32">
        <f>'[3]2016'!F41</f>
        <v>0</v>
      </c>
      <c r="L42" s="32">
        <f>'[3]2016'!G41</f>
        <v>0</v>
      </c>
      <c r="M42" s="32">
        <f>'[3]2016'!H41</f>
        <v>0</v>
      </c>
      <c r="N42" s="32">
        <f>'[3]2016'!I41</f>
        <v>0</v>
      </c>
      <c r="O42" s="31"/>
      <c r="P42" s="26">
        <f>+C42+F42*PCG!$C$4+G42*PCG!$C$5+H42+I42+J42</f>
        <v>95.273863781714567</v>
      </c>
      <c r="R42" s="13" t="s">
        <v>98</v>
      </c>
      <c r="S42" s="6" t="s">
        <v>99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x14ac:dyDescent="0.2">
      <c r="A43" s="13" t="s">
        <v>100</v>
      </c>
      <c r="B43" s="6" t="s">
        <v>101</v>
      </c>
      <c r="C43" s="26">
        <f t="shared" si="0"/>
        <v>0</v>
      </c>
      <c r="D43" s="27"/>
      <c r="E43" s="27">
        <v>0</v>
      </c>
      <c r="F43" s="27"/>
      <c r="G43" s="27"/>
      <c r="H43" s="27"/>
      <c r="I43" s="27"/>
      <c r="J43" s="27"/>
      <c r="K43" s="33">
        <v>0</v>
      </c>
      <c r="L43" s="33">
        <v>0</v>
      </c>
      <c r="M43" s="34">
        <v>0</v>
      </c>
      <c r="N43" s="33">
        <v>0</v>
      </c>
      <c r="O43" s="31"/>
      <c r="P43" s="26">
        <f>+C43+F43*PCG!$C$4+G43*PCG!$C$5+H43+I43+J43</f>
        <v>0</v>
      </c>
      <c r="R43" s="13" t="s">
        <v>100</v>
      </c>
      <c r="S43" s="6" t="s">
        <v>101</v>
      </c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x14ac:dyDescent="0.2">
      <c r="A44" s="13" t="s">
        <v>102</v>
      </c>
      <c r="B44" s="6" t="s">
        <v>103</v>
      </c>
      <c r="C44" s="26">
        <f t="shared" si="0"/>
        <v>0</v>
      </c>
      <c r="D44" s="32">
        <f>'[3]2016'!C43</f>
        <v>0</v>
      </c>
      <c r="E44" s="32">
        <v>0</v>
      </c>
      <c r="F44" s="27"/>
      <c r="G44" s="27"/>
      <c r="H44" s="27"/>
      <c r="I44" s="27"/>
      <c r="J44" s="27"/>
      <c r="K44" s="32">
        <f>'[3]2016'!F43</f>
        <v>0</v>
      </c>
      <c r="L44" s="32">
        <f>'[3]2016'!G43</f>
        <v>0</v>
      </c>
      <c r="M44" s="32">
        <f>'[3]2016'!H43</f>
        <v>0</v>
      </c>
      <c r="N44" s="32">
        <f>'[3]2016'!I43</f>
        <v>0</v>
      </c>
      <c r="O44" s="31"/>
      <c r="P44" s="26">
        <f>+C44+F44*PCG!$C$4+G44*PCG!$C$5+H44+I44+J44</f>
        <v>0</v>
      </c>
      <c r="R44" s="13" t="s">
        <v>102</v>
      </c>
      <c r="S44" s="6" t="s">
        <v>103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x14ac:dyDescent="0.2">
      <c r="A45" s="13" t="s">
        <v>104</v>
      </c>
      <c r="B45" s="6" t="s">
        <v>105</v>
      </c>
      <c r="C45" s="26">
        <f t="shared" si="0"/>
        <v>137.43601751799252</v>
      </c>
      <c r="D45" s="32">
        <f>'[3]2016'!C44</f>
        <v>137.43601751799252</v>
      </c>
      <c r="E45" s="32">
        <v>0</v>
      </c>
      <c r="F45" s="32">
        <f>'[3]2016'!D44</f>
        <v>7.7956629317766282E-3</v>
      </c>
      <c r="G45" s="32">
        <f>'[3]2016'!E44</f>
        <v>5.2965823686603422E-2</v>
      </c>
      <c r="H45" s="27"/>
      <c r="I45" s="27"/>
      <c r="J45" s="27"/>
      <c r="K45" s="32">
        <f>'[3]2016'!F44</f>
        <v>2.2400000000000002</v>
      </c>
      <c r="L45" s="32">
        <f>'[3]2016'!G44</f>
        <v>0.46</v>
      </c>
      <c r="M45" s="32">
        <f>'[3]2016'!H44</f>
        <v>0.2</v>
      </c>
      <c r="N45" s="32">
        <f>'[3]2016'!I44</f>
        <v>0.53</v>
      </c>
      <c r="O45" s="31"/>
      <c r="P45" s="26">
        <f>+C45+F45*PCG!$C$4+G45*PCG!$C$5+H45+I45+J45</f>
        <v>153.41472454989477</v>
      </c>
      <c r="R45" s="13" t="s">
        <v>104</v>
      </c>
      <c r="S45" s="6" t="s">
        <v>105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</row>
    <row r="46" spans="1:31" x14ac:dyDescent="0.2">
      <c r="A46" s="13" t="s">
        <v>106</v>
      </c>
      <c r="B46" s="6" t="s">
        <v>107</v>
      </c>
      <c r="C46" s="26">
        <f t="shared" si="0"/>
        <v>737.58346181115962</v>
      </c>
      <c r="D46" s="26">
        <f t="shared" ref="D46:N46" si="35">+D48</f>
        <v>737.58346181115962</v>
      </c>
      <c r="E46" s="26">
        <f t="shared" si="35"/>
        <v>0</v>
      </c>
      <c r="F46" s="26">
        <f t="shared" si="35"/>
        <v>6.7967448480888995E-2</v>
      </c>
      <c r="G46" s="26">
        <f t="shared" si="35"/>
        <v>1.9419270994539713E-2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18.010000000000002</v>
      </c>
      <c r="L46" s="26">
        <f t="shared" si="35"/>
        <v>2.0099999999999998</v>
      </c>
      <c r="M46" s="26">
        <f t="shared" si="35"/>
        <v>0.73</v>
      </c>
      <c r="N46" s="26">
        <f t="shared" si="35"/>
        <v>10.73</v>
      </c>
      <c r="O46" s="31"/>
      <c r="P46" s="26">
        <f t="shared" ref="P46" si="36">+P48</f>
        <v>745.06959077955469</v>
      </c>
      <c r="R46" s="13" t="s">
        <v>106</v>
      </c>
      <c r="S46" s="6" t="s">
        <v>107</v>
      </c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31"/>
      <c r="P47" s="28"/>
      <c r="R47" s="13" t="s">
        <v>108</v>
      </c>
      <c r="S47" s="6" t="s">
        <v>109</v>
      </c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spans="1:31" x14ac:dyDescent="0.2">
      <c r="A48" s="13" t="s">
        <v>110</v>
      </c>
      <c r="B48" s="6" t="s">
        <v>111</v>
      </c>
      <c r="C48" s="26">
        <f t="shared" si="0"/>
        <v>737.58346181115962</v>
      </c>
      <c r="D48" s="32">
        <f>'[3]2016'!C47</f>
        <v>737.58346181115962</v>
      </c>
      <c r="E48" s="32">
        <v>0</v>
      </c>
      <c r="F48" s="32">
        <f>'[3]2016'!D47</f>
        <v>6.7967448480888995E-2</v>
      </c>
      <c r="G48" s="32">
        <f>'[3]2016'!E47</f>
        <v>1.9419270994539713E-2</v>
      </c>
      <c r="H48" s="27"/>
      <c r="I48" s="27"/>
      <c r="J48" s="27"/>
      <c r="K48" s="32">
        <f>'[3]2016'!F47</f>
        <v>18.010000000000002</v>
      </c>
      <c r="L48" s="32">
        <f>'[3]2016'!G47</f>
        <v>2.0099999999999998</v>
      </c>
      <c r="M48" s="32">
        <f>'[3]2016'!H47</f>
        <v>0.73</v>
      </c>
      <c r="N48" s="32">
        <f>'[3]2016'!I47</f>
        <v>10.73</v>
      </c>
      <c r="O48" s="31"/>
      <c r="P48" s="26">
        <f>+C48+F48*PCG!$C$4+G48*PCG!$C$5+H48+I48+J48</f>
        <v>745.06959077955469</v>
      </c>
      <c r="R48" s="13" t="s">
        <v>110</v>
      </c>
      <c r="S48" s="6" t="s">
        <v>111</v>
      </c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  <row r="49" spans="1:31" x14ac:dyDescent="0.2">
      <c r="A49" s="13" t="s">
        <v>112</v>
      </c>
      <c r="B49" s="6" t="s">
        <v>113</v>
      </c>
      <c r="C49" s="26">
        <f t="shared" si="0"/>
        <v>713.54565430682658</v>
      </c>
      <c r="D49" s="26">
        <f t="shared" ref="D49:N49" si="37">+D50+D51</f>
        <v>713.54565430682658</v>
      </c>
      <c r="E49" s="26">
        <f t="shared" si="37"/>
        <v>0</v>
      </c>
      <c r="F49" s="26">
        <f t="shared" si="37"/>
        <v>0.97947654960016872</v>
      </c>
      <c r="G49" s="26">
        <f t="shared" si="37"/>
        <v>4.6807508722816235E-2</v>
      </c>
      <c r="H49" s="26">
        <f t="shared" si="37"/>
        <v>0</v>
      </c>
      <c r="I49" s="26">
        <f t="shared" si="37"/>
        <v>0</v>
      </c>
      <c r="J49" s="26">
        <f t="shared" si="37"/>
        <v>0</v>
      </c>
      <c r="K49" s="26">
        <f t="shared" si="37"/>
        <v>0</v>
      </c>
      <c r="L49" s="26">
        <f t="shared" si="37"/>
        <v>0</v>
      </c>
      <c r="M49" s="26">
        <f t="shared" si="37"/>
        <v>0</v>
      </c>
      <c r="N49" s="26">
        <f t="shared" si="37"/>
        <v>0</v>
      </c>
      <c r="O49" s="31"/>
      <c r="P49" s="26">
        <f t="shared" ref="P49" si="38">+P50+P51</f>
        <v>751.98120564623002</v>
      </c>
      <c r="R49" s="13" t="s">
        <v>112</v>
      </c>
      <c r="S49" s="6" t="s">
        <v>113</v>
      </c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</row>
    <row r="50" spans="1:31" x14ac:dyDescent="0.2">
      <c r="A50" s="13" t="s">
        <v>114</v>
      </c>
      <c r="B50" s="6" t="s">
        <v>115</v>
      </c>
      <c r="C50" s="26">
        <f t="shared" si="0"/>
        <v>0</v>
      </c>
      <c r="D50" s="33"/>
      <c r="E50" s="34">
        <v>0</v>
      </c>
      <c r="F50" s="33"/>
      <c r="G50" s="33"/>
      <c r="H50" s="27"/>
      <c r="I50" s="27"/>
      <c r="J50" s="27"/>
      <c r="K50" s="32">
        <f>'[3]2016'!F49</f>
        <v>0</v>
      </c>
      <c r="L50" s="32">
        <f>'[3]2016'!G49</f>
        <v>0</v>
      </c>
      <c r="M50" s="32">
        <f>'[3]2016'!H49</f>
        <v>0</v>
      </c>
      <c r="N50" s="32">
        <f>'[3]2016'!I49</f>
        <v>0</v>
      </c>
      <c r="O50" s="31"/>
      <c r="P50" s="26">
        <f>+C50+F50*PCG!$C$4+G50*PCG!$C$5+H50+I50+J50</f>
        <v>0</v>
      </c>
      <c r="R50" s="13" t="s">
        <v>114</v>
      </c>
      <c r="S50" s="6" t="s">
        <v>115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</row>
    <row r="51" spans="1:31" x14ac:dyDescent="0.2">
      <c r="A51" s="13" t="s">
        <v>116</v>
      </c>
      <c r="B51" s="6" t="s">
        <v>117</v>
      </c>
      <c r="C51" s="26">
        <f t="shared" si="0"/>
        <v>713.54565430682658</v>
      </c>
      <c r="D51" s="32">
        <f>'[3]2016'!C50</f>
        <v>713.54565430682658</v>
      </c>
      <c r="E51" s="32">
        <v>0</v>
      </c>
      <c r="F51" s="32">
        <f>'[3]2016'!D50</f>
        <v>0.97947654960016872</v>
      </c>
      <c r="G51" s="32">
        <f>'[3]2016'!E50</f>
        <v>4.6807508722816235E-2</v>
      </c>
      <c r="H51" s="27"/>
      <c r="I51" s="27"/>
      <c r="J51" s="27"/>
      <c r="K51" s="32">
        <f>'[3]2016'!F50</f>
        <v>0</v>
      </c>
      <c r="L51" s="32">
        <f>'[3]2016'!G50</f>
        <v>0</v>
      </c>
      <c r="M51" s="32">
        <f>'[3]2016'!H50</f>
        <v>0</v>
      </c>
      <c r="N51" s="32">
        <f>'[3]2016'!I50</f>
        <v>0</v>
      </c>
      <c r="O51" s="31"/>
      <c r="P51" s="26">
        <f>+C51+F51*PCG!$C$4+G51*PCG!$C$5+H51+I51+J51</f>
        <v>751.98120564623002</v>
      </c>
      <c r="R51" s="13" t="s">
        <v>116</v>
      </c>
      <c r="S51" s="6" t="s">
        <v>117</v>
      </c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</row>
    <row r="52" spans="1:31" x14ac:dyDescent="0.2">
      <c r="A52" s="13" t="s">
        <v>118</v>
      </c>
      <c r="B52" s="6" t="s">
        <v>119</v>
      </c>
      <c r="C52" s="26">
        <f>+C53+C54+C55</f>
        <v>6720.1967066386733</v>
      </c>
      <c r="D52" s="26">
        <f t="shared" ref="D52:N52" si="39">+D53+D54+D55</f>
        <v>6720.1967066386733</v>
      </c>
      <c r="E52" s="26">
        <f t="shared" si="39"/>
        <v>0</v>
      </c>
      <c r="F52" s="26">
        <f t="shared" si="39"/>
        <v>21.805468842122622</v>
      </c>
      <c r="G52" s="26">
        <f t="shared" si="39"/>
        <v>0.30861088652735763</v>
      </c>
      <c r="H52" s="26">
        <f t="shared" si="39"/>
        <v>0</v>
      </c>
      <c r="I52" s="26">
        <f t="shared" si="39"/>
        <v>0</v>
      </c>
      <c r="J52" s="26">
        <f t="shared" si="39"/>
        <v>0</v>
      </c>
      <c r="K52" s="26">
        <f t="shared" si="39"/>
        <v>18.38</v>
      </c>
      <c r="L52" s="26">
        <f t="shared" si="39"/>
        <v>285.24</v>
      </c>
      <c r="M52" s="26">
        <f t="shared" si="39"/>
        <v>42.98</v>
      </c>
      <c r="N52" s="26">
        <f t="shared" si="39"/>
        <v>34.79</v>
      </c>
      <c r="O52" s="31"/>
      <c r="P52" s="26">
        <f t="shared" ref="P52" si="40">+P53+P54+P55</f>
        <v>7357.2994718768923</v>
      </c>
      <c r="R52" s="13" t="s">
        <v>118</v>
      </c>
      <c r="S52" s="6" t="s">
        <v>119</v>
      </c>
      <c r="T52" s="26">
        <f t="shared" ref="T52:AE52" si="41">+T53+T54+T55</f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D52" si="42">+AA53+AA54+AA55</f>
        <v>0</v>
      </c>
      <c r="AB52" s="26">
        <f t="shared" si="42"/>
        <v>0</v>
      </c>
      <c r="AC52" s="26">
        <f t="shared" si="42"/>
        <v>0</v>
      </c>
      <c r="AD52" s="26">
        <f t="shared" si="42"/>
        <v>0</v>
      </c>
      <c r="AE52" s="26">
        <f t="shared" si="41"/>
        <v>0</v>
      </c>
    </row>
    <row r="53" spans="1:31" x14ac:dyDescent="0.2">
      <c r="A53" s="13" t="s">
        <v>120</v>
      </c>
      <c r="B53" s="6" t="s">
        <v>121</v>
      </c>
      <c r="C53" s="26">
        <f t="shared" si="0"/>
        <v>2171.9082399999998</v>
      </c>
      <c r="D53" s="32">
        <f>'[3]2016'!C52</f>
        <v>2171.9082399999998</v>
      </c>
      <c r="E53" s="32">
        <v>0</v>
      </c>
      <c r="F53" s="32">
        <f>'[3]2016'!D52</f>
        <v>0.48716824999999997</v>
      </c>
      <c r="G53" s="32">
        <f>'[3]2016'!E52</f>
        <v>1.5596876999999999E-2</v>
      </c>
      <c r="H53" s="27"/>
      <c r="I53" s="27"/>
      <c r="J53" s="27"/>
      <c r="K53" s="32">
        <f>'[3]2016'!F52</f>
        <v>8.42</v>
      </c>
      <c r="L53" s="32">
        <f>'[3]2016'!G52</f>
        <v>3.12</v>
      </c>
      <c r="M53" s="32">
        <f>'[3]2016'!H52</f>
        <v>0.95</v>
      </c>
      <c r="N53" s="32">
        <f>'[3]2016'!I52</f>
        <v>10.11</v>
      </c>
      <c r="O53" s="31"/>
      <c r="P53" s="26">
        <f>+C53+F53*PCG!$C$4+G53*PCG!$C$5+H53+I53+J53</f>
        <v>2188.7353155959995</v>
      </c>
      <c r="R53" s="13" t="s">
        <v>120</v>
      </c>
      <c r="S53" s="6" t="s">
        <v>121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</row>
    <row r="54" spans="1:31" x14ac:dyDescent="0.2">
      <c r="A54" s="13" t="s">
        <v>122</v>
      </c>
      <c r="B54" s="6" t="s">
        <v>123</v>
      </c>
      <c r="C54" s="26">
        <f t="shared" si="0"/>
        <v>3671.9577469999999</v>
      </c>
      <c r="D54" s="32">
        <f>'[3]2016'!C53</f>
        <v>3671.9577469999999</v>
      </c>
      <c r="E54" s="32">
        <v>0</v>
      </c>
      <c r="F54" s="32">
        <f>'[3]2016'!D53</f>
        <v>21.183087249999996</v>
      </c>
      <c r="G54" s="32">
        <f>'[3]2016'!E53</f>
        <v>0.28602076900000001</v>
      </c>
      <c r="H54" s="27"/>
      <c r="I54" s="27"/>
      <c r="J54" s="27"/>
      <c r="K54" s="32">
        <f>'[3]2016'!F53</f>
        <v>6.53</v>
      </c>
      <c r="L54" s="32">
        <f>'[3]2016'!G53</f>
        <v>281.02</v>
      </c>
      <c r="M54" s="32">
        <f>'[3]2016'!H53</f>
        <v>41.8</v>
      </c>
      <c r="N54" s="32">
        <f>'[3]2016'!I53</f>
        <v>17.48</v>
      </c>
      <c r="O54" s="31"/>
      <c r="P54" s="26">
        <f>+C54+F54*PCG!$C$4+G54*PCG!$C$5+H54+I54+J54</f>
        <v>4286.769117412</v>
      </c>
      <c r="R54" s="13" t="s">
        <v>122</v>
      </c>
      <c r="S54" s="6" t="s">
        <v>123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</row>
    <row r="55" spans="1:31" x14ac:dyDescent="0.2">
      <c r="A55" s="13" t="s">
        <v>124</v>
      </c>
      <c r="B55" s="6" t="s">
        <v>125</v>
      </c>
      <c r="C55" s="26">
        <f t="shared" si="0"/>
        <v>876.33071963867383</v>
      </c>
      <c r="D55" s="26">
        <f t="shared" ref="D55:N55" si="43">+D56+D57+D58</f>
        <v>876.33071963867383</v>
      </c>
      <c r="E55" s="26">
        <f t="shared" si="43"/>
        <v>0</v>
      </c>
      <c r="F55" s="26">
        <f t="shared" si="43"/>
        <v>0.13521334212262714</v>
      </c>
      <c r="G55" s="26">
        <f t="shared" si="43"/>
        <v>6.9932405273576284E-3</v>
      </c>
      <c r="H55" s="26">
        <f t="shared" si="43"/>
        <v>0</v>
      </c>
      <c r="I55" s="26">
        <f t="shared" si="43"/>
        <v>0</v>
      </c>
      <c r="J55" s="26">
        <f t="shared" si="43"/>
        <v>0</v>
      </c>
      <c r="K55" s="26">
        <f t="shared" si="43"/>
        <v>3.43</v>
      </c>
      <c r="L55" s="26">
        <f t="shared" si="43"/>
        <v>1.1000000000000001</v>
      </c>
      <c r="M55" s="26">
        <f t="shared" si="43"/>
        <v>0.23</v>
      </c>
      <c r="N55" s="26">
        <f t="shared" si="43"/>
        <v>7.2</v>
      </c>
      <c r="O55" s="31"/>
      <c r="P55" s="26">
        <f t="shared" ref="P55" si="44">+P56+P57+P58</f>
        <v>881.79503886889199</v>
      </c>
      <c r="R55" s="13" t="s">
        <v>124</v>
      </c>
      <c r="S55" s="6" t="s">
        <v>125</v>
      </c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</row>
    <row r="56" spans="1:31" x14ac:dyDescent="0.2">
      <c r="A56" s="13" t="s">
        <v>126</v>
      </c>
      <c r="B56" s="6" t="s">
        <v>127</v>
      </c>
      <c r="C56" s="26">
        <f t="shared" si="0"/>
        <v>0</v>
      </c>
      <c r="D56" s="33"/>
      <c r="E56" s="34">
        <v>0</v>
      </c>
      <c r="F56" s="33"/>
      <c r="G56" s="33"/>
      <c r="H56" s="27"/>
      <c r="I56" s="27"/>
      <c r="J56" s="27"/>
      <c r="K56" s="32">
        <f>'[3]2016'!F55</f>
        <v>0</v>
      </c>
      <c r="L56" s="32">
        <f>'[3]2016'!G55</f>
        <v>0</v>
      </c>
      <c r="M56" s="32">
        <f>'[3]2016'!H55</f>
        <v>0</v>
      </c>
      <c r="N56" s="32">
        <f>'[3]2016'!I55</f>
        <v>0</v>
      </c>
      <c r="O56" s="31"/>
      <c r="P56" s="26">
        <f>+C56+F56*PCG!$C$4+G56*PCG!$C$5+H56+I56+J56</f>
        <v>0</v>
      </c>
      <c r="R56" s="13" t="s">
        <v>126</v>
      </c>
      <c r="S56" s="6" t="s">
        <v>127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</row>
    <row r="57" spans="1:31" x14ac:dyDescent="0.2">
      <c r="A57" s="13" t="s">
        <v>128</v>
      </c>
      <c r="B57" s="6" t="s">
        <v>129</v>
      </c>
      <c r="C57" s="26">
        <f t="shared" si="0"/>
        <v>35.025651638673899</v>
      </c>
      <c r="D57" s="34">
        <f>'[3]2016'!C56</f>
        <v>35.025651638673899</v>
      </c>
      <c r="E57" s="34">
        <v>0</v>
      </c>
      <c r="F57" s="34">
        <f>'[3]2016'!D56</f>
        <v>4.7526921226271456E-3</v>
      </c>
      <c r="G57" s="34">
        <f>'[3]2016'!E56</f>
        <v>2.8516152735762873E-4</v>
      </c>
      <c r="H57" s="27"/>
      <c r="I57" s="27"/>
      <c r="J57" s="27"/>
      <c r="K57" s="32">
        <f>'[3]2016'!F56</f>
        <v>0</v>
      </c>
      <c r="L57" s="32">
        <f>'[3]2016'!G56</f>
        <v>0</v>
      </c>
      <c r="M57" s="32">
        <f>'[3]2016'!H56</f>
        <v>0</v>
      </c>
      <c r="N57" s="32">
        <f>'[3]2016'!I56</f>
        <v>0</v>
      </c>
      <c r="O57" s="31"/>
      <c r="P57" s="26">
        <f>+C57+F57*PCG!$C$4+G57*PCG!$C$5+H57+I57+J57</f>
        <v>35.22944707689215</v>
      </c>
      <c r="R57" s="13" t="s">
        <v>128</v>
      </c>
      <c r="S57" s="6" t="s">
        <v>129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</row>
    <row r="58" spans="1:31" x14ac:dyDescent="0.2">
      <c r="A58" s="13" t="s">
        <v>130</v>
      </c>
      <c r="B58" s="6" t="s">
        <v>131</v>
      </c>
      <c r="C58" s="26">
        <f t="shared" si="0"/>
        <v>841.30506799999989</v>
      </c>
      <c r="D58" s="34">
        <f>'[3]2016'!C57</f>
        <v>841.30506799999989</v>
      </c>
      <c r="E58" s="34">
        <v>0</v>
      </c>
      <c r="F58" s="34">
        <f>'[3]2016'!D57</f>
        <v>0.13046065000000001</v>
      </c>
      <c r="G58" s="34">
        <f>'[3]2016'!E57</f>
        <v>6.7080789999999996E-3</v>
      </c>
      <c r="H58" s="27"/>
      <c r="I58" s="27"/>
      <c r="J58" s="27"/>
      <c r="K58" s="32">
        <f>'[3]2016'!F57</f>
        <v>3.43</v>
      </c>
      <c r="L58" s="32">
        <f>'[3]2016'!G57</f>
        <v>1.1000000000000001</v>
      </c>
      <c r="M58" s="32">
        <f>'[3]2016'!H57</f>
        <v>0.23</v>
      </c>
      <c r="N58" s="32">
        <f>'[3]2016'!I57</f>
        <v>7.2</v>
      </c>
      <c r="O58" s="31"/>
      <c r="P58" s="26">
        <f>+C58+F58*PCG!$C$4+G58*PCG!$C$5+H58+I58+J58</f>
        <v>846.56559179199985</v>
      </c>
      <c r="R58" s="13" t="s">
        <v>130</v>
      </c>
      <c r="S58" s="6" t="s">
        <v>131</v>
      </c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</row>
    <row r="59" spans="1:31" x14ac:dyDescent="0.2">
      <c r="A59" s="13" t="s">
        <v>132</v>
      </c>
      <c r="B59" s="6" t="s">
        <v>133</v>
      </c>
      <c r="C59" s="26">
        <f>+D59+E59</f>
        <v>0</v>
      </c>
      <c r="D59" s="26">
        <f t="shared" ref="D59:N59" si="45">+D60+D61</f>
        <v>0</v>
      </c>
      <c r="E59" s="26">
        <f t="shared" si="45"/>
        <v>0</v>
      </c>
      <c r="F59" s="26">
        <f t="shared" si="45"/>
        <v>0</v>
      </c>
      <c r="G59" s="26">
        <f t="shared" si="45"/>
        <v>0</v>
      </c>
      <c r="H59" s="26">
        <f t="shared" si="45"/>
        <v>0</v>
      </c>
      <c r="I59" s="26">
        <f t="shared" si="45"/>
        <v>0</v>
      </c>
      <c r="J59" s="26">
        <f t="shared" si="45"/>
        <v>0</v>
      </c>
      <c r="K59" s="26">
        <f t="shared" si="45"/>
        <v>0</v>
      </c>
      <c r="L59" s="26">
        <f t="shared" si="45"/>
        <v>0</v>
      </c>
      <c r="M59" s="26">
        <f t="shared" si="45"/>
        <v>0</v>
      </c>
      <c r="N59" s="26">
        <f t="shared" si="45"/>
        <v>0</v>
      </c>
      <c r="O59" s="31"/>
      <c r="P59" s="26">
        <f t="shared" ref="P59" si="46">+P60+P61</f>
        <v>0</v>
      </c>
      <c r="R59" s="13" t="s">
        <v>132</v>
      </c>
      <c r="S59" s="6" t="s">
        <v>133</v>
      </c>
      <c r="T59" s="26">
        <f t="shared" ref="T59:AE59" si="47">+T60+T61</f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D59" si="48">+AA60+AA61</f>
        <v>0</v>
      </c>
      <c r="AB59" s="26">
        <f t="shared" si="48"/>
        <v>0</v>
      </c>
      <c r="AC59" s="26">
        <f t="shared" si="48"/>
        <v>0</v>
      </c>
      <c r="AD59" s="26">
        <f t="shared" si="48"/>
        <v>0</v>
      </c>
      <c r="AE59" s="26">
        <f t="shared" si="47"/>
        <v>0</v>
      </c>
    </row>
    <row r="60" spans="1:31" x14ac:dyDescent="0.2">
      <c r="A60" s="13" t="s">
        <v>134</v>
      </c>
      <c r="B60" s="6" t="s">
        <v>127</v>
      </c>
      <c r="C60" s="26">
        <f t="shared" si="0"/>
        <v>0</v>
      </c>
      <c r="D60" s="33"/>
      <c r="E60" s="34">
        <v>0</v>
      </c>
      <c r="F60" s="33"/>
      <c r="G60" s="33"/>
      <c r="H60" s="27"/>
      <c r="I60" s="27"/>
      <c r="J60" s="27"/>
      <c r="K60" s="32">
        <f>'[3]2016'!F59</f>
        <v>0</v>
      </c>
      <c r="L60" s="32">
        <f>'[3]2016'!G59</f>
        <v>0</v>
      </c>
      <c r="M60" s="32">
        <f>'[3]2016'!H59</f>
        <v>0</v>
      </c>
      <c r="N60" s="32">
        <f>'[3]2016'!I59</f>
        <v>0</v>
      </c>
      <c r="O60" s="31"/>
      <c r="P60" s="26">
        <f>+C60+F60*PCG!$C$4+G60*PCG!$C$5+H60+I60+J60</f>
        <v>0</v>
      </c>
      <c r="R60" s="13" t="s">
        <v>134</v>
      </c>
      <c r="S60" s="6" t="s">
        <v>127</v>
      </c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</row>
    <row r="61" spans="1:31" x14ac:dyDescent="0.2">
      <c r="A61" s="13" t="s">
        <v>135</v>
      </c>
      <c r="B61" s="6" t="s">
        <v>136</v>
      </c>
      <c r="C61" s="26">
        <f t="shared" si="0"/>
        <v>0</v>
      </c>
      <c r="D61" s="26">
        <f t="shared" ref="D61:N61" si="49">+D62+D63+D64</f>
        <v>0</v>
      </c>
      <c r="E61" s="26">
        <f t="shared" si="49"/>
        <v>0</v>
      </c>
      <c r="F61" s="26">
        <f t="shared" si="49"/>
        <v>0</v>
      </c>
      <c r="G61" s="26">
        <f t="shared" si="49"/>
        <v>0</v>
      </c>
      <c r="H61" s="26">
        <f t="shared" si="49"/>
        <v>0</v>
      </c>
      <c r="I61" s="26">
        <f t="shared" si="49"/>
        <v>0</v>
      </c>
      <c r="J61" s="26">
        <f t="shared" si="49"/>
        <v>0</v>
      </c>
      <c r="K61" s="26">
        <f t="shared" si="49"/>
        <v>0</v>
      </c>
      <c r="L61" s="26">
        <f t="shared" si="49"/>
        <v>0</v>
      </c>
      <c r="M61" s="26">
        <f t="shared" si="49"/>
        <v>0</v>
      </c>
      <c r="N61" s="26">
        <f t="shared" si="49"/>
        <v>0</v>
      </c>
      <c r="O61" s="31"/>
      <c r="P61" s="26">
        <f t="shared" ref="P61" si="50">+P62+P63+P64</f>
        <v>0</v>
      </c>
      <c r="R61" s="13" t="s">
        <v>135</v>
      </c>
      <c r="S61" s="6" t="s">
        <v>136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</row>
    <row r="62" spans="1:31" x14ac:dyDescent="0.2">
      <c r="A62" s="13" t="s">
        <v>137</v>
      </c>
      <c r="B62" s="6" t="s">
        <v>138</v>
      </c>
      <c r="C62" s="26">
        <f t="shared" si="0"/>
        <v>0</v>
      </c>
      <c r="D62" s="33"/>
      <c r="E62" s="34">
        <v>0</v>
      </c>
      <c r="F62" s="33"/>
      <c r="G62" s="33"/>
      <c r="H62" s="27"/>
      <c r="I62" s="27"/>
      <c r="J62" s="27"/>
      <c r="K62" s="32">
        <f>'[3]2016'!F61</f>
        <v>0</v>
      </c>
      <c r="L62" s="32">
        <f>'[3]2016'!G61</f>
        <v>0</v>
      </c>
      <c r="M62" s="32">
        <f>'[3]2016'!H61</f>
        <v>0</v>
      </c>
      <c r="N62" s="32">
        <f>'[3]2016'!I61</f>
        <v>0</v>
      </c>
      <c r="O62" s="31"/>
      <c r="P62" s="26">
        <f>+C62+F62*PCG!$C$4+G62*PCG!$C$5+H62+I62+J62</f>
        <v>0</v>
      </c>
      <c r="R62" s="13" t="s">
        <v>137</v>
      </c>
      <c r="S62" s="6" t="s">
        <v>138</v>
      </c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</row>
    <row r="63" spans="1:31" x14ac:dyDescent="0.2">
      <c r="A63" s="13" t="s">
        <v>139</v>
      </c>
      <c r="B63" s="6" t="s">
        <v>140</v>
      </c>
      <c r="C63" s="26">
        <f t="shared" si="0"/>
        <v>0</v>
      </c>
      <c r="D63" s="33"/>
      <c r="E63" s="34">
        <v>0</v>
      </c>
      <c r="F63" s="33"/>
      <c r="G63" s="33"/>
      <c r="H63" s="27"/>
      <c r="I63" s="27"/>
      <c r="J63" s="27"/>
      <c r="K63" s="32">
        <f>'[3]2016'!F62</f>
        <v>0</v>
      </c>
      <c r="L63" s="32">
        <f>'[3]2016'!G62</f>
        <v>0</v>
      </c>
      <c r="M63" s="32">
        <f>'[3]2016'!H62</f>
        <v>0</v>
      </c>
      <c r="N63" s="32">
        <f>'[3]2016'!I62</f>
        <v>0</v>
      </c>
      <c r="O63" s="31"/>
      <c r="P63" s="26">
        <f>+C63+F63*PCG!$C$4+G63*PCG!$C$5+H63+I63+J63</f>
        <v>0</v>
      </c>
      <c r="R63" s="13" t="s">
        <v>139</v>
      </c>
      <c r="S63" s="6" t="s">
        <v>140</v>
      </c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</row>
    <row r="64" spans="1:31" x14ac:dyDescent="0.2">
      <c r="A64" s="13" t="s">
        <v>141</v>
      </c>
      <c r="B64" s="6" t="s">
        <v>142</v>
      </c>
      <c r="C64" s="26">
        <f t="shared" si="0"/>
        <v>0</v>
      </c>
      <c r="D64" s="33"/>
      <c r="E64" s="34">
        <v>0</v>
      </c>
      <c r="F64" s="33"/>
      <c r="G64" s="33"/>
      <c r="H64" s="27"/>
      <c r="I64" s="27"/>
      <c r="J64" s="27"/>
      <c r="K64" s="32">
        <f>'[3]2016'!F63</f>
        <v>0</v>
      </c>
      <c r="L64" s="32">
        <f>'[3]2016'!G63</f>
        <v>0</v>
      </c>
      <c r="M64" s="32">
        <f>'[3]2016'!H63</f>
        <v>0</v>
      </c>
      <c r="N64" s="32">
        <f>'[3]2016'!I63</f>
        <v>0</v>
      </c>
      <c r="O64" s="31"/>
      <c r="P64" s="26">
        <f>+C64+F64*PCG!$C$4+G64*PCG!$C$5+H64+I64+J64</f>
        <v>0</v>
      </c>
      <c r="R64" s="13" t="s">
        <v>141</v>
      </c>
      <c r="S64" s="6" t="s">
        <v>142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31"/>
      <c r="P65" s="28"/>
      <c r="R65" s="13" t="s">
        <v>143</v>
      </c>
      <c r="S65" s="6" t="s">
        <v>144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spans="1:31" x14ac:dyDescent="0.2">
      <c r="A66" s="13" t="s">
        <v>145</v>
      </c>
      <c r="B66" s="6" t="s">
        <v>146</v>
      </c>
      <c r="C66" s="26">
        <f>+D66+E66</f>
        <v>1.2079843524931957</v>
      </c>
      <c r="D66" s="26">
        <f t="shared" ref="D66:N66" si="51">+D67+D79+D100</f>
        <v>1.2079843524931957</v>
      </c>
      <c r="E66" s="26">
        <f t="shared" si="51"/>
        <v>0</v>
      </c>
      <c r="F66" s="26">
        <f t="shared" si="51"/>
        <v>40.016935884815318</v>
      </c>
      <c r="G66" s="26">
        <f t="shared" si="51"/>
        <v>0</v>
      </c>
      <c r="H66" s="26">
        <f t="shared" si="51"/>
        <v>0</v>
      </c>
      <c r="I66" s="26">
        <f t="shared" si="51"/>
        <v>0</v>
      </c>
      <c r="J66" s="26">
        <f t="shared" si="51"/>
        <v>0</v>
      </c>
      <c r="K66" s="26">
        <f t="shared" si="51"/>
        <v>2.1</v>
      </c>
      <c r="L66" s="26">
        <f t="shared" si="51"/>
        <v>16.86</v>
      </c>
      <c r="M66" s="26">
        <f t="shared" si="51"/>
        <v>5.41</v>
      </c>
      <c r="N66" s="26">
        <f t="shared" si="51"/>
        <v>0</v>
      </c>
      <c r="O66" s="31"/>
      <c r="P66" s="26">
        <f t="shared" ref="P66" si="52">+P67+P79+P100</f>
        <v>1001.6313814728761</v>
      </c>
      <c r="R66" s="13" t="s">
        <v>145</v>
      </c>
      <c r="S66" s="6" t="s">
        <v>146</v>
      </c>
      <c r="T66" s="26">
        <f t="shared" ref="T66:AE66" si="53">+T67+T79+T100</f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D66" si="54">+AA67+AA79+AA100</f>
        <v>0</v>
      </c>
      <c r="AB66" s="26">
        <f t="shared" si="54"/>
        <v>0</v>
      </c>
      <c r="AC66" s="26">
        <f t="shared" si="54"/>
        <v>0</v>
      </c>
      <c r="AD66" s="26">
        <f t="shared" si="54"/>
        <v>0</v>
      </c>
      <c r="AE66" s="26">
        <f t="shared" si="53"/>
        <v>0</v>
      </c>
    </row>
    <row r="67" spans="1:31" x14ac:dyDescent="0.2">
      <c r="A67" s="13" t="s">
        <v>147</v>
      </c>
      <c r="B67" s="6" t="s">
        <v>148</v>
      </c>
      <c r="C67" s="26">
        <f>+D67+E67</f>
        <v>0</v>
      </c>
      <c r="D67" s="26">
        <f t="shared" ref="D67:N67" si="55">+D68+D77</f>
        <v>0</v>
      </c>
      <c r="E67" s="26">
        <f t="shared" si="55"/>
        <v>0</v>
      </c>
      <c r="F67" s="26">
        <f t="shared" si="55"/>
        <v>3.6773303089999998</v>
      </c>
      <c r="G67" s="26">
        <f t="shared" si="55"/>
        <v>0</v>
      </c>
      <c r="H67" s="26">
        <f t="shared" si="55"/>
        <v>0</v>
      </c>
      <c r="I67" s="26">
        <f t="shared" si="55"/>
        <v>0</v>
      </c>
      <c r="J67" s="26">
        <f t="shared" si="55"/>
        <v>0</v>
      </c>
      <c r="K67" s="26">
        <f t="shared" si="55"/>
        <v>0</v>
      </c>
      <c r="L67" s="26">
        <f t="shared" si="55"/>
        <v>0</v>
      </c>
      <c r="M67" s="26">
        <f t="shared" si="55"/>
        <v>1.1399999999999999</v>
      </c>
      <c r="N67" s="26">
        <f t="shared" si="55"/>
        <v>0</v>
      </c>
      <c r="O67" s="31"/>
      <c r="P67" s="26">
        <f t="shared" ref="P67" si="56">+P68+P77+P78</f>
        <v>91.933257725000004</v>
      </c>
      <c r="R67" s="13" t="s">
        <v>147</v>
      </c>
      <c r="S67" s="6" t="s">
        <v>148</v>
      </c>
      <c r="T67" s="26">
        <f t="shared" ref="T67" si="57">+T68+T77+T78</f>
        <v>0</v>
      </c>
      <c r="U67" s="26">
        <f t="shared" ref="U67" si="58">+U68+U77+U78</f>
        <v>0</v>
      </c>
      <c r="V67" s="26">
        <f t="shared" ref="V67" si="59">+V68+V77+V78</f>
        <v>0</v>
      </c>
      <c r="W67" s="26">
        <f t="shared" ref="W67" si="60">+W68+W77+W78</f>
        <v>0</v>
      </c>
      <c r="X67" s="26">
        <f t="shared" ref="X67" si="61">+X68+X77+X78</f>
        <v>0</v>
      </c>
      <c r="Y67" s="26">
        <f t="shared" ref="Y67" si="62">+Y68+Y77+Y78</f>
        <v>0</v>
      </c>
      <c r="Z67" s="26">
        <f t="shared" ref="Z67:AD67" si="63">+Z68+Z77+Z78</f>
        <v>0</v>
      </c>
      <c r="AA67" s="26">
        <f t="shared" si="63"/>
        <v>0</v>
      </c>
      <c r="AB67" s="26">
        <f t="shared" si="63"/>
        <v>0</v>
      </c>
      <c r="AC67" s="26">
        <f t="shared" si="63"/>
        <v>0</v>
      </c>
      <c r="AD67" s="26">
        <f t="shared" si="63"/>
        <v>0</v>
      </c>
      <c r="AE67" s="26">
        <f t="shared" ref="AE67" si="64">+AE68+AE77+AE78</f>
        <v>0</v>
      </c>
    </row>
    <row r="68" spans="1:31" x14ac:dyDescent="0.2">
      <c r="A68" s="13" t="s">
        <v>149</v>
      </c>
      <c r="B68" s="6" t="s">
        <v>150</v>
      </c>
      <c r="C68" s="26">
        <f t="shared" ref="C68:C109" si="65">+D68+E68</f>
        <v>0</v>
      </c>
      <c r="D68" s="26">
        <f t="shared" ref="D68:N68" si="66">+D69+D74</f>
        <v>0</v>
      </c>
      <c r="E68" s="26">
        <f t="shared" si="66"/>
        <v>0</v>
      </c>
      <c r="F68" s="26">
        <f t="shared" si="66"/>
        <v>3.6773303089999998</v>
      </c>
      <c r="G68" s="26">
        <f t="shared" si="66"/>
        <v>0</v>
      </c>
      <c r="H68" s="26">
        <f t="shared" si="66"/>
        <v>0</v>
      </c>
      <c r="I68" s="26">
        <f t="shared" si="66"/>
        <v>0</v>
      </c>
      <c r="J68" s="26">
        <f t="shared" si="66"/>
        <v>0</v>
      </c>
      <c r="K68" s="26">
        <f t="shared" si="66"/>
        <v>0</v>
      </c>
      <c r="L68" s="26">
        <f t="shared" si="66"/>
        <v>0</v>
      </c>
      <c r="M68" s="26">
        <f t="shared" si="66"/>
        <v>1.1399999999999999</v>
      </c>
      <c r="N68" s="26">
        <f t="shared" si="66"/>
        <v>0</v>
      </c>
      <c r="O68" s="31"/>
      <c r="P68" s="26">
        <f t="shared" ref="P68" si="67">+P69+P74</f>
        <v>91.933257725000004</v>
      </c>
      <c r="R68" s="13" t="s">
        <v>149</v>
      </c>
      <c r="S68" s="6" t="s">
        <v>150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</row>
    <row r="69" spans="1:31" x14ac:dyDescent="0.2">
      <c r="A69" s="13" t="s">
        <v>151</v>
      </c>
      <c r="B69" s="6" t="s">
        <v>152</v>
      </c>
      <c r="C69" s="26">
        <f t="shared" si="65"/>
        <v>0</v>
      </c>
      <c r="D69" s="26">
        <f t="shared" ref="D69:N69" si="68">+D70+D71+D72+D73</f>
        <v>0</v>
      </c>
      <c r="E69" s="26">
        <f t="shared" si="68"/>
        <v>0</v>
      </c>
      <c r="F69" s="26">
        <f t="shared" si="68"/>
        <v>1.577972945</v>
      </c>
      <c r="G69" s="26">
        <f t="shared" si="68"/>
        <v>0</v>
      </c>
      <c r="H69" s="26">
        <f t="shared" si="68"/>
        <v>0</v>
      </c>
      <c r="I69" s="26">
        <f t="shared" si="68"/>
        <v>0</v>
      </c>
      <c r="J69" s="26">
        <f t="shared" si="68"/>
        <v>0</v>
      </c>
      <c r="K69" s="26">
        <f t="shared" si="68"/>
        <v>0</v>
      </c>
      <c r="L69" s="26">
        <f t="shared" si="68"/>
        <v>0</v>
      </c>
      <c r="M69" s="26">
        <f t="shared" si="68"/>
        <v>0.18</v>
      </c>
      <c r="N69" s="26">
        <f t="shared" si="68"/>
        <v>0</v>
      </c>
      <c r="O69" s="31"/>
      <c r="P69" s="26">
        <f t="shared" ref="P69" si="69">+P70+P71+P72+P73</f>
        <v>39.449323624999998</v>
      </c>
      <c r="R69" s="13" t="s">
        <v>151</v>
      </c>
      <c r="S69" s="6" t="s">
        <v>152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</row>
    <row r="70" spans="1:31" x14ac:dyDescent="0.2">
      <c r="A70" s="13" t="s">
        <v>153</v>
      </c>
      <c r="B70" s="6" t="s">
        <v>154</v>
      </c>
      <c r="C70" s="26">
        <f t="shared" si="65"/>
        <v>0</v>
      </c>
      <c r="D70" s="32">
        <f>'[3]2016'!C69</f>
        <v>0</v>
      </c>
      <c r="E70" s="32">
        <v>0</v>
      </c>
      <c r="F70" s="32">
        <f>'[3]2016'!D69</f>
        <v>1.38553722</v>
      </c>
      <c r="G70" s="27"/>
      <c r="H70" s="27"/>
      <c r="I70" s="27"/>
      <c r="J70" s="27"/>
      <c r="K70" s="27"/>
      <c r="L70" s="27"/>
      <c r="M70" s="32">
        <f>'[3]2016'!H69</f>
        <v>0.09</v>
      </c>
      <c r="N70" s="27"/>
      <c r="O70" s="31"/>
      <c r="P70" s="26">
        <f>+C70+F70*PCG!$C$4+G70*PCG!$C$5+H70+I70+J70</f>
        <v>34.638430499999998</v>
      </c>
      <c r="R70" s="13" t="s">
        <v>153</v>
      </c>
      <c r="S70" s="6" t="s">
        <v>154</v>
      </c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</row>
    <row r="71" spans="1:31" x14ac:dyDescent="0.2">
      <c r="A71" s="13" t="s">
        <v>155</v>
      </c>
      <c r="B71" s="6" t="s">
        <v>156</v>
      </c>
      <c r="C71" s="26">
        <f t="shared" si="65"/>
        <v>0</v>
      </c>
      <c r="D71" s="32">
        <f>'[3]2016'!C70</f>
        <v>0</v>
      </c>
      <c r="E71" s="32">
        <v>0</v>
      </c>
      <c r="F71" s="32">
        <f>'[3]2016'!D70</f>
        <v>0.192435725</v>
      </c>
      <c r="G71" s="27"/>
      <c r="H71" s="27"/>
      <c r="I71" s="27"/>
      <c r="J71" s="27"/>
      <c r="K71" s="27"/>
      <c r="L71" s="27"/>
      <c r="M71" s="32">
        <f>'[3]2016'!H70</f>
        <v>0.09</v>
      </c>
      <c r="N71" s="27"/>
      <c r="O71" s="31"/>
      <c r="P71" s="26">
        <f>+C71+F71*PCG!$C$4+G71*PCG!$C$5+H71+I71+J71</f>
        <v>4.8108931249999998</v>
      </c>
      <c r="R71" s="13" t="s">
        <v>155</v>
      </c>
      <c r="S71" s="6" t="s">
        <v>156</v>
      </c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</row>
    <row r="72" spans="1:31" x14ac:dyDescent="0.2">
      <c r="A72" s="13" t="s">
        <v>157</v>
      </c>
      <c r="B72" s="6" t="s">
        <v>158</v>
      </c>
      <c r="C72" s="26">
        <f t="shared" si="65"/>
        <v>0</v>
      </c>
      <c r="D72" s="32"/>
      <c r="E72" s="32">
        <v>0</v>
      </c>
      <c r="F72" s="32"/>
      <c r="G72" s="27"/>
      <c r="H72" s="27"/>
      <c r="I72" s="27"/>
      <c r="J72" s="27"/>
      <c r="K72" s="27"/>
      <c r="L72" s="27"/>
      <c r="M72" s="32">
        <f>'[3]2016'!H71</f>
        <v>0</v>
      </c>
      <c r="N72" s="27"/>
      <c r="O72" s="31"/>
      <c r="P72" s="26">
        <f>+C72+F72*PCG!$C$4+G72*PCG!$C$5+H72+I72+J72</f>
        <v>0</v>
      </c>
      <c r="R72" s="13" t="s">
        <v>157</v>
      </c>
      <c r="S72" s="6" t="s">
        <v>158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</row>
    <row r="73" spans="1:31" x14ac:dyDescent="0.2">
      <c r="A73" s="13" t="s">
        <v>159</v>
      </c>
      <c r="B73" s="6" t="s">
        <v>160</v>
      </c>
      <c r="C73" s="26">
        <f t="shared" si="65"/>
        <v>0</v>
      </c>
      <c r="D73" s="32">
        <f>'[3]2016'!C72</f>
        <v>0</v>
      </c>
      <c r="E73" s="32">
        <v>0</v>
      </c>
      <c r="F73" s="32">
        <f>'[3]2016'!D72</f>
        <v>0</v>
      </c>
      <c r="G73" s="27"/>
      <c r="H73" s="27"/>
      <c r="I73" s="27"/>
      <c r="J73" s="27"/>
      <c r="K73" s="27"/>
      <c r="L73" s="27"/>
      <c r="M73" s="32">
        <f>'[3]2016'!H72</f>
        <v>0</v>
      </c>
      <c r="N73" s="27"/>
      <c r="O73" s="31"/>
      <c r="P73" s="26">
        <f>+C73+F73*PCG!$C$4+G73*PCG!$C$5+H73+I73+J73</f>
        <v>0</v>
      </c>
      <c r="R73" s="13" t="s">
        <v>159</v>
      </c>
      <c r="S73" s="6" t="s">
        <v>160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</row>
    <row r="74" spans="1:31" x14ac:dyDescent="0.2">
      <c r="A74" s="13" t="s">
        <v>161</v>
      </c>
      <c r="B74" s="6" t="s">
        <v>162</v>
      </c>
      <c r="C74" s="26">
        <f t="shared" si="65"/>
        <v>0</v>
      </c>
      <c r="D74" s="26">
        <f t="shared" ref="D74:N74" si="70">+D75+D76</f>
        <v>0</v>
      </c>
      <c r="E74" s="26">
        <f t="shared" si="70"/>
        <v>0</v>
      </c>
      <c r="F74" s="26">
        <f t="shared" si="70"/>
        <v>2.0993573639999998</v>
      </c>
      <c r="G74" s="26">
        <f t="shared" si="70"/>
        <v>0</v>
      </c>
      <c r="H74" s="26">
        <f t="shared" si="70"/>
        <v>0</v>
      </c>
      <c r="I74" s="26">
        <f t="shared" si="70"/>
        <v>0</v>
      </c>
      <c r="J74" s="26">
        <f t="shared" si="70"/>
        <v>0</v>
      </c>
      <c r="K74" s="26">
        <f t="shared" si="70"/>
        <v>0</v>
      </c>
      <c r="L74" s="26">
        <f t="shared" si="70"/>
        <v>0</v>
      </c>
      <c r="M74" s="26">
        <f t="shared" si="70"/>
        <v>0.96</v>
      </c>
      <c r="N74" s="26">
        <f t="shared" si="70"/>
        <v>0</v>
      </c>
      <c r="O74" s="31"/>
      <c r="P74" s="26">
        <f t="shared" ref="P74" si="71">+P75+P76</f>
        <v>52.483934099999999</v>
      </c>
      <c r="R74" s="13" t="s">
        <v>161</v>
      </c>
      <c r="S74" s="6" t="s">
        <v>162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</row>
    <row r="75" spans="1:31" x14ac:dyDescent="0.2">
      <c r="A75" s="13" t="s">
        <v>163</v>
      </c>
      <c r="B75" s="6" t="s">
        <v>154</v>
      </c>
      <c r="C75" s="26">
        <f t="shared" si="65"/>
        <v>0</v>
      </c>
      <c r="D75" s="32">
        <f>'[3]2016'!C74</f>
        <v>0</v>
      </c>
      <c r="E75" s="32">
        <v>0</v>
      </c>
      <c r="F75" s="32">
        <f>'[3]2016'!D74</f>
        <v>1.937868336</v>
      </c>
      <c r="G75" s="27"/>
      <c r="H75" s="27"/>
      <c r="I75" s="27"/>
      <c r="J75" s="27"/>
      <c r="K75" s="27"/>
      <c r="L75" s="27"/>
      <c r="M75" s="32">
        <f>'[3]2016'!H74</f>
        <v>0.48</v>
      </c>
      <c r="N75" s="27"/>
      <c r="O75" s="31"/>
      <c r="P75" s="26">
        <f>+C75+F75*PCG!$C$4+G75*PCG!$C$5+H75+I75+J75</f>
        <v>48.446708399999999</v>
      </c>
      <c r="R75" s="13" t="s">
        <v>163</v>
      </c>
      <c r="S75" s="6" t="s">
        <v>154</v>
      </c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</row>
    <row r="76" spans="1:31" x14ac:dyDescent="0.2">
      <c r="A76" s="13" t="s">
        <v>164</v>
      </c>
      <c r="B76" s="6" t="s">
        <v>156</v>
      </c>
      <c r="C76" s="26">
        <f t="shared" si="65"/>
        <v>0</v>
      </c>
      <c r="D76" s="32">
        <f>'[3]2016'!C75</f>
        <v>0</v>
      </c>
      <c r="E76" s="32">
        <v>0</v>
      </c>
      <c r="F76" s="32">
        <f>'[3]2016'!D75</f>
        <v>0.16148902800000003</v>
      </c>
      <c r="G76" s="27"/>
      <c r="H76" s="27"/>
      <c r="I76" s="27"/>
      <c r="J76" s="27"/>
      <c r="K76" s="27"/>
      <c r="L76" s="27"/>
      <c r="M76" s="32">
        <f>'[3]2016'!H75</f>
        <v>0.48</v>
      </c>
      <c r="N76" s="27"/>
      <c r="O76" s="31"/>
      <c r="P76" s="26">
        <f>+C76+F76*PCG!$C$4+G76*PCG!$C$5+H76+I76+J76</f>
        <v>4.0372257000000005</v>
      </c>
      <c r="R76" s="13" t="s">
        <v>164</v>
      </c>
      <c r="S76" s="6" t="s">
        <v>156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</row>
    <row r="77" spans="1:31" x14ac:dyDescent="0.2">
      <c r="A77" s="13" t="s">
        <v>165</v>
      </c>
      <c r="B77" s="6" t="s">
        <v>166</v>
      </c>
      <c r="C77" s="26">
        <f t="shared" si="65"/>
        <v>0</v>
      </c>
      <c r="D77" s="33"/>
      <c r="E77" s="34">
        <v>0</v>
      </c>
      <c r="F77" s="33"/>
      <c r="G77" s="33"/>
      <c r="H77" s="27"/>
      <c r="I77" s="27"/>
      <c r="J77" s="27"/>
      <c r="K77" s="32">
        <f>'[3]2016'!F76</f>
        <v>0</v>
      </c>
      <c r="L77" s="32">
        <f>'[3]2016'!G76</f>
        <v>0</v>
      </c>
      <c r="M77" s="32">
        <f>'[3]2016'!H76</f>
        <v>0</v>
      </c>
      <c r="N77" s="32">
        <f>'[3]2016'!I76</f>
        <v>0</v>
      </c>
      <c r="O77" s="31"/>
      <c r="P77" s="26">
        <f>+C77+F77*PCG!$C$4+G77*PCG!$C$5+H77+I77+J77</f>
        <v>0</v>
      </c>
      <c r="R77" s="13" t="s">
        <v>165</v>
      </c>
      <c r="S77" s="6" t="s">
        <v>166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</row>
    <row r="78" spans="1:31" x14ac:dyDescent="0.2">
      <c r="A78" s="13" t="s">
        <v>244</v>
      </c>
      <c r="B78" s="6" t="s">
        <v>187</v>
      </c>
      <c r="C78" s="26"/>
      <c r="D78" s="33"/>
      <c r="E78" s="34"/>
      <c r="F78" s="33"/>
      <c r="G78" s="33"/>
      <c r="H78" s="27"/>
      <c r="I78" s="27"/>
      <c r="J78" s="27"/>
      <c r="K78" s="32">
        <f>'[3]2016'!F77</f>
        <v>0</v>
      </c>
      <c r="L78" s="32">
        <f>'[3]2016'!G77</f>
        <v>0</v>
      </c>
      <c r="M78" s="32">
        <f>'[3]2016'!H77</f>
        <v>0</v>
      </c>
      <c r="N78" s="32">
        <f>'[3]2016'!I77</f>
        <v>0</v>
      </c>
      <c r="O78" s="31"/>
      <c r="P78" s="26">
        <f>+C78+F78*PCG!$C$4+G78*PCG!$C$5+H78+I78+J78</f>
        <v>0</v>
      </c>
      <c r="R78" s="13" t="s">
        <v>244</v>
      </c>
      <c r="S78" s="6" t="s">
        <v>187</v>
      </c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</row>
    <row r="79" spans="1:31" x14ac:dyDescent="0.2">
      <c r="A79" s="13" t="s">
        <v>167</v>
      </c>
      <c r="B79" s="6" t="s">
        <v>168</v>
      </c>
      <c r="C79" s="26">
        <f>+D79+E79</f>
        <v>1.2079843524931957</v>
      </c>
      <c r="D79" s="26">
        <f t="shared" ref="D79:N79" si="72">+D80+D90</f>
        <v>1.2079843524931957</v>
      </c>
      <c r="E79" s="26">
        <f t="shared" si="72"/>
        <v>0</v>
      </c>
      <c r="F79" s="26">
        <f t="shared" si="72"/>
        <v>36.33960557581532</v>
      </c>
      <c r="G79" s="26">
        <f t="shared" si="72"/>
        <v>0</v>
      </c>
      <c r="H79" s="26">
        <f t="shared" si="72"/>
        <v>0</v>
      </c>
      <c r="I79" s="26">
        <f t="shared" si="72"/>
        <v>0</v>
      </c>
      <c r="J79" s="26">
        <f t="shared" si="72"/>
        <v>0</v>
      </c>
      <c r="K79" s="26">
        <f t="shared" si="72"/>
        <v>2.1</v>
      </c>
      <c r="L79" s="26">
        <f t="shared" si="72"/>
        <v>16.86</v>
      </c>
      <c r="M79" s="26">
        <f t="shared" si="72"/>
        <v>4.2700000000000005</v>
      </c>
      <c r="N79" s="26">
        <f t="shared" si="72"/>
        <v>0</v>
      </c>
      <c r="O79" s="31"/>
      <c r="P79" s="26">
        <f t="shared" ref="P79" si="73">+P80+P90</f>
        <v>909.69812374787614</v>
      </c>
      <c r="R79" s="13" t="s">
        <v>167</v>
      </c>
      <c r="S79" s="6" t="s">
        <v>168</v>
      </c>
      <c r="T79" s="26">
        <f t="shared" ref="T79:AE79" si="74">+T80+T90</f>
        <v>0</v>
      </c>
      <c r="U79" s="26">
        <f t="shared" si="74"/>
        <v>0</v>
      </c>
      <c r="V79" s="26">
        <f t="shared" si="74"/>
        <v>0</v>
      </c>
      <c r="W79" s="26">
        <f t="shared" si="74"/>
        <v>0</v>
      </c>
      <c r="X79" s="26">
        <f t="shared" si="74"/>
        <v>0</v>
      </c>
      <c r="Y79" s="26">
        <f t="shared" si="74"/>
        <v>0</v>
      </c>
      <c r="Z79" s="26">
        <f t="shared" si="74"/>
        <v>0</v>
      </c>
      <c r="AA79" s="26">
        <f t="shared" ref="AA79:AD79" si="75">+AA80+AA90</f>
        <v>0</v>
      </c>
      <c r="AB79" s="26">
        <f t="shared" si="75"/>
        <v>0</v>
      </c>
      <c r="AC79" s="26">
        <f t="shared" si="75"/>
        <v>0</v>
      </c>
      <c r="AD79" s="26">
        <f t="shared" si="75"/>
        <v>0</v>
      </c>
      <c r="AE79" s="26">
        <f t="shared" si="74"/>
        <v>0</v>
      </c>
    </row>
    <row r="80" spans="1:31" x14ac:dyDescent="0.2">
      <c r="A80" s="13" t="s">
        <v>169</v>
      </c>
      <c r="B80" s="6" t="s">
        <v>170</v>
      </c>
      <c r="C80" s="26">
        <f t="shared" si="65"/>
        <v>0.48510572840168997</v>
      </c>
      <c r="D80" s="26">
        <f t="shared" ref="D80:N80" si="76">+D81+D82+D83</f>
        <v>0.48510572840168997</v>
      </c>
      <c r="E80" s="26">
        <f t="shared" si="76"/>
        <v>0</v>
      </c>
      <c r="F80" s="26">
        <f t="shared" si="76"/>
        <v>7.4687872204869494</v>
      </c>
      <c r="G80" s="26">
        <f t="shared" si="76"/>
        <v>0</v>
      </c>
      <c r="H80" s="26">
        <f t="shared" si="76"/>
        <v>0</v>
      </c>
      <c r="I80" s="26">
        <f t="shared" si="76"/>
        <v>0</v>
      </c>
      <c r="J80" s="26">
        <f t="shared" si="76"/>
        <v>0</v>
      </c>
      <c r="K80" s="26">
        <f t="shared" si="76"/>
        <v>0.9</v>
      </c>
      <c r="L80" s="26">
        <f t="shared" si="76"/>
        <v>2.4</v>
      </c>
      <c r="M80" s="26">
        <f t="shared" si="76"/>
        <v>4.03</v>
      </c>
      <c r="N80" s="26">
        <f t="shared" si="76"/>
        <v>0</v>
      </c>
      <c r="O80" s="31"/>
      <c r="P80" s="26">
        <f t="shared" ref="P80" si="77">+P81+P82+P83</f>
        <v>187.20478624057543</v>
      </c>
      <c r="R80" s="13" t="s">
        <v>169</v>
      </c>
      <c r="S80" s="6" t="s">
        <v>170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</row>
    <row r="81" spans="1:31" x14ac:dyDescent="0.2">
      <c r="A81" s="13" t="s">
        <v>171</v>
      </c>
      <c r="B81" s="6" t="s">
        <v>172</v>
      </c>
      <c r="C81" s="26">
        <f t="shared" si="65"/>
        <v>5.1569453875000004E-4</v>
      </c>
      <c r="D81" s="32">
        <f>'[3]2016'!C80</f>
        <v>5.1569453875000004E-4</v>
      </c>
      <c r="E81" s="32">
        <v>0</v>
      </c>
      <c r="F81" s="32">
        <f>'[3]2016'!D80</f>
        <v>2.4825295237499998E-3</v>
      </c>
      <c r="G81" s="27"/>
      <c r="H81" s="27"/>
      <c r="I81" s="27"/>
      <c r="J81" s="27"/>
      <c r="K81" s="32">
        <f>'[3]2016'!F80</f>
        <v>0</v>
      </c>
      <c r="L81" s="32">
        <f>'[3]2016'!G80</f>
        <v>0.01</v>
      </c>
      <c r="M81" s="32">
        <f>'[3]2016'!H80</f>
        <v>0</v>
      </c>
      <c r="N81" s="32">
        <f>'[3]2016'!I80</f>
        <v>0</v>
      </c>
      <c r="O81" s="31"/>
      <c r="P81" s="26">
        <f>+C81+F81*PCG!$C$4+G81*PCG!$C$5+H81+I81+J81</f>
        <v>6.2578932632500001E-2</v>
      </c>
      <c r="R81" s="13" t="s">
        <v>171</v>
      </c>
      <c r="S81" s="6" t="s">
        <v>172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</row>
    <row r="82" spans="1:31" x14ac:dyDescent="0.2">
      <c r="A82" s="13" t="s">
        <v>173</v>
      </c>
      <c r="B82" s="6" t="s">
        <v>174</v>
      </c>
      <c r="C82" s="26">
        <f t="shared" si="65"/>
        <v>0</v>
      </c>
      <c r="D82" s="33"/>
      <c r="E82" s="34">
        <v>0</v>
      </c>
      <c r="F82" s="33"/>
      <c r="G82" s="33"/>
      <c r="H82" s="27"/>
      <c r="I82" s="27"/>
      <c r="J82" s="27"/>
      <c r="K82" s="32">
        <f>'[3]2016'!F81</f>
        <v>0</v>
      </c>
      <c r="L82" s="32">
        <f>'[3]2016'!G81</f>
        <v>0</v>
      </c>
      <c r="M82" s="32">
        <f>'[3]2016'!H81</f>
        <v>0</v>
      </c>
      <c r="N82" s="32">
        <f>'[3]2016'!I81</f>
        <v>0</v>
      </c>
      <c r="O82" s="31"/>
      <c r="P82" s="26">
        <f>+C82+F82*PCG!$C$4+G82*PCG!$C$5+H82+I82+J82</f>
        <v>0</v>
      </c>
      <c r="R82" s="13" t="s">
        <v>173</v>
      </c>
      <c r="S82" s="6" t="s">
        <v>174</v>
      </c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</row>
    <row r="83" spans="1:31" x14ac:dyDescent="0.2">
      <c r="A83" s="13" t="s">
        <v>175</v>
      </c>
      <c r="B83" s="6" t="s">
        <v>176</v>
      </c>
      <c r="C83" s="26">
        <f t="shared" si="65"/>
        <v>0.48459003386293997</v>
      </c>
      <c r="D83" s="26">
        <f t="shared" ref="D83:N83" si="78">+D84+D85+D86+D87+D88+D89</f>
        <v>0.48459003386293997</v>
      </c>
      <c r="E83" s="26">
        <f t="shared" si="78"/>
        <v>0</v>
      </c>
      <c r="F83" s="26">
        <f t="shared" si="78"/>
        <v>7.4663046909631996</v>
      </c>
      <c r="G83" s="26">
        <f t="shared" si="78"/>
        <v>0</v>
      </c>
      <c r="H83" s="26">
        <f t="shared" si="78"/>
        <v>0</v>
      </c>
      <c r="I83" s="26">
        <f t="shared" si="78"/>
        <v>0</v>
      </c>
      <c r="J83" s="26">
        <f t="shared" si="78"/>
        <v>0</v>
      </c>
      <c r="K83" s="26">
        <f t="shared" si="78"/>
        <v>0.9</v>
      </c>
      <c r="L83" s="26">
        <f t="shared" si="78"/>
        <v>2.39</v>
      </c>
      <c r="M83" s="26">
        <f t="shared" si="78"/>
        <v>4.03</v>
      </c>
      <c r="N83" s="26">
        <f t="shared" si="78"/>
        <v>0</v>
      </c>
      <c r="O83" s="31"/>
      <c r="P83" s="26">
        <f t="shared" ref="P83" si="79">+P84+P85+P86+P87+P88+P89</f>
        <v>187.14220730794293</v>
      </c>
      <c r="R83" s="13" t="s">
        <v>175</v>
      </c>
      <c r="S83" s="6" t="s">
        <v>176</v>
      </c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</row>
    <row r="84" spans="1:31" x14ac:dyDescent="0.2">
      <c r="A84" s="13" t="s">
        <v>177</v>
      </c>
      <c r="B84" s="6" t="s">
        <v>178</v>
      </c>
      <c r="C84" s="26">
        <f t="shared" si="65"/>
        <v>0</v>
      </c>
      <c r="D84" s="33"/>
      <c r="E84" s="34">
        <v>0</v>
      </c>
      <c r="F84" s="33"/>
      <c r="G84" s="27"/>
      <c r="H84" s="27"/>
      <c r="I84" s="27"/>
      <c r="J84" s="27"/>
      <c r="K84" s="32">
        <f>'[3]2016'!F83</f>
        <v>0</v>
      </c>
      <c r="L84" s="32">
        <f>'[3]2016'!G83</f>
        <v>0</v>
      </c>
      <c r="M84" s="32">
        <f>'[3]2016'!H83</f>
        <v>0</v>
      </c>
      <c r="N84" s="32">
        <f>'[3]2016'!I83</f>
        <v>0</v>
      </c>
      <c r="O84" s="31"/>
      <c r="P84" s="26">
        <f>+C84+F84*PCG!$C$4+G84*PCG!$C$5+H84+I84+J84</f>
        <v>0</v>
      </c>
      <c r="R84" s="13" t="s">
        <v>177</v>
      </c>
      <c r="S84" s="6" t="s">
        <v>178</v>
      </c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</row>
    <row r="85" spans="1:31" x14ac:dyDescent="0.2">
      <c r="A85" s="13" t="s">
        <v>179</v>
      </c>
      <c r="B85" s="6" t="s">
        <v>180</v>
      </c>
      <c r="C85" s="26">
        <f t="shared" si="65"/>
        <v>0.47971585</v>
      </c>
      <c r="D85" s="32">
        <f>'[3]2016'!C84</f>
        <v>0.47971585</v>
      </c>
      <c r="E85" s="32">
        <v>0</v>
      </c>
      <c r="F85" s="32">
        <f>'[3]2016'!D84</f>
        <v>7.1957377499999993</v>
      </c>
      <c r="G85" s="32">
        <f>'[3]2016'!E84</f>
        <v>0</v>
      </c>
      <c r="H85" s="27"/>
      <c r="I85" s="27"/>
      <c r="J85" s="27"/>
      <c r="K85" s="32">
        <f>'[3]2016'!F84</f>
        <v>0</v>
      </c>
      <c r="L85" s="32">
        <f>'[3]2016'!G84</f>
        <v>0</v>
      </c>
      <c r="M85" s="32">
        <f>'[3]2016'!H84</f>
        <v>0.05</v>
      </c>
      <c r="N85" s="32">
        <f>'[3]2016'!I84</f>
        <v>0</v>
      </c>
      <c r="O85" s="31"/>
      <c r="P85" s="26">
        <f>+C85+F85*PCG!$C$4+G85*PCG!$C$5+H85+I85+J85</f>
        <v>180.37315959999998</v>
      </c>
      <c r="R85" s="13" t="s">
        <v>179</v>
      </c>
      <c r="S85" s="6" t="s">
        <v>180</v>
      </c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</row>
    <row r="86" spans="1:31" x14ac:dyDescent="0.2">
      <c r="A86" s="13" t="s">
        <v>181</v>
      </c>
      <c r="B86" s="6" t="s">
        <v>75</v>
      </c>
      <c r="C86" s="26">
        <f t="shared" si="65"/>
        <v>4.8741838629399997E-3</v>
      </c>
      <c r="D86" s="32">
        <f>'[3]2016'!C85</f>
        <v>4.8741838629399997E-3</v>
      </c>
      <c r="E86" s="32">
        <v>0</v>
      </c>
      <c r="F86" s="32">
        <f>'[3]2016'!D85</f>
        <v>5.3715495632400002E-2</v>
      </c>
      <c r="G86" s="32">
        <f>'[3]2016'!E85</f>
        <v>0</v>
      </c>
      <c r="H86" s="27"/>
      <c r="I86" s="27"/>
      <c r="J86" s="27"/>
      <c r="K86" s="32">
        <f>'[3]2016'!F85</f>
        <v>0</v>
      </c>
      <c r="L86" s="32">
        <f>'[3]2016'!G85</f>
        <v>0</v>
      </c>
      <c r="M86" s="32">
        <f>'[3]2016'!H85</f>
        <v>1.99</v>
      </c>
      <c r="N86" s="32">
        <f>'[3]2016'!I85</f>
        <v>0</v>
      </c>
      <c r="O86" s="31"/>
      <c r="P86" s="26">
        <f>+C86+F86*PCG!$C$4+G86*PCG!$C$5+H86+I86+J86</f>
        <v>1.3477615746729401</v>
      </c>
      <c r="R86" s="13" t="s">
        <v>181</v>
      </c>
      <c r="S86" s="6" t="s">
        <v>75</v>
      </c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</row>
    <row r="87" spans="1:31" x14ac:dyDescent="0.2">
      <c r="A87" s="13" t="s">
        <v>182</v>
      </c>
      <c r="B87" s="6" t="s">
        <v>183</v>
      </c>
      <c r="C87" s="26">
        <f t="shared" si="65"/>
        <v>0</v>
      </c>
      <c r="D87" s="32">
        <f>'[3]2016'!C86</f>
        <v>0</v>
      </c>
      <c r="E87" s="32">
        <v>0</v>
      </c>
      <c r="F87" s="32">
        <f>'[3]2016'!D86</f>
        <v>0.21685144533080003</v>
      </c>
      <c r="G87" s="27"/>
      <c r="H87" s="27"/>
      <c r="I87" s="27"/>
      <c r="J87" s="27"/>
      <c r="K87" s="32">
        <f>'[3]2016'!F86</f>
        <v>0.9</v>
      </c>
      <c r="L87" s="32">
        <f>'[3]2016'!G86</f>
        <v>2.39</v>
      </c>
      <c r="M87" s="32">
        <f>'[3]2016'!H86</f>
        <v>1.99</v>
      </c>
      <c r="N87" s="32">
        <f>'[3]2016'!I86</f>
        <v>0</v>
      </c>
      <c r="O87" s="31"/>
      <c r="P87" s="26">
        <f>+C87+F87*PCG!$C$4+G87*PCG!$C$5+H87+I87+J87</f>
        <v>5.4212861332700006</v>
      </c>
      <c r="R87" s="13" t="s">
        <v>182</v>
      </c>
      <c r="S87" s="6" t="s">
        <v>183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</row>
    <row r="88" spans="1:31" x14ac:dyDescent="0.2">
      <c r="A88" s="13" t="s">
        <v>184</v>
      </c>
      <c r="B88" s="6" t="s">
        <v>185</v>
      </c>
      <c r="C88" s="26">
        <f t="shared" si="65"/>
        <v>0</v>
      </c>
      <c r="D88" s="33"/>
      <c r="E88" s="32">
        <v>0</v>
      </c>
      <c r="F88" s="33"/>
      <c r="G88" s="27"/>
      <c r="H88" s="27"/>
      <c r="I88" s="27"/>
      <c r="J88" s="27"/>
      <c r="K88" s="27"/>
      <c r="L88" s="27"/>
      <c r="M88" s="32">
        <f>+'[3]2013'!H87</f>
        <v>0</v>
      </c>
      <c r="N88" s="27"/>
      <c r="O88" s="31"/>
      <c r="P88" s="26">
        <f>+C88+F88*PCG!$C$4+G88*PCG!$C$5+H88+I88+J88</f>
        <v>0</v>
      </c>
      <c r="R88" s="13" t="s">
        <v>184</v>
      </c>
      <c r="S88" s="6" t="s">
        <v>185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</row>
    <row r="89" spans="1:31" x14ac:dyDescent="0.2">
      <c r="A89" s="13" t="s">
        <v>186</v>
      </c>
      <c r="B89" s="6" t="s">
        <v>187</v>
      </c>
      <c r="C89" s="26">
        <f t="shared" si="65"/>
        <v>0</v>
      </c>
      <c r="D89" s="33"/>
      <c r="E89" s="32">
        <v>0</v>
      </c>
      <c r="F89" s="33"/>
      <c r="G89" s="27"/>
      <c r="H89" s="27"/>
      <c r="I89" s="27"/>
      <c r="J89" s="27"/>
      <c r="K89" s="27"/>
      <c r="L89" s="27"/>
      <c r="M89" s="27"/>
      <c r="N89" s="27"/>
      <c r="O89" s="31"/>
      <c r="P89" s="26">
        <f>+C89+F89*PCG!$C$4+G89*PCG!$C$5+H89+I89+J89</f>
        <v>0</v>
      </c>
      <c r="R89" s="13" t="s">
        <v>186</v>
      </c>
      <c r="S89" s="6" t="s">
        <v>187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</row>
    <row r="90" spans="1:31" x14ac:dyDescent="0.2">
      <c r="A90" s="13" t="s">
        <v>188</v>
      </c>
      <c r="B90" s="6" t="s">
        <v>189</v>
      </c>
      <c r="C90" s="26">
        <f t="shared" si="65"/>
        <v>0.72287862409150561</v>
      </c>
      <c r="D90" s="26">
        <f t="shared" ref="D90:N90" si="80">+D91+D92+D93</f>
        <v>0.72287862409150561</v>
      </c>
      <c r="E90" s="26">
        <f t="shared" si="80"/>
        <v>0</v>
      </c>
      <c r="F90" s="26">
        <f t="shared" si="80"/>
        <v>28.870818355328367</v>
      </c>
      <c r="G90" s="26">
        <f t="shared" si="80"/>
        <v>0</v>
      </c>
      <c r="H90" s="26">
        <f t="shared" si="80"/>
        <v>0</v>
      </c>
      <c r="I90" s="26">
        <f t="shared" si="80"/>
        <v>0</v>
      </c>
      <c r="J90" s="26">
        <f t="shared" si="80"/>
        <v>0</v>
      </c>
      <c r="K90" s="26">
        <f t="shared" si="80"/>
        <v>1.2</v>
      </c>
      <c r="L90" s="26">
        <f t="shared" si="80"/>
        <v>14.46</v>
      </c>
      <c r="M90" s="26">
        <f t="shared" si="80"/>
        <v>0.24</v>
      </c>
      <c r="N90" s="26">
        <f t="shared" si="80"/>
        <v>0</v>
      </c>
      <c r="O90" s="31"/>
      <c r="P90" s="26">
        <f t="shared" ref="P90" si="81">+P91+P92+P93</f>
        <v>722.49333750730068</v>
      </c>
      <c r="R90" s="13" t="s">
        <v>188</v>
      </c>
      <c r="S90" s="6" t="s">
        <v>189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</row>
    <row r="91" spans="1:31" x14ac:dyDescent="0.2">
      <c r="A91" s="13" t="s">
        <v>190</v>
      </c>
      <c r="B91" s="6" t="s">
        <v>172</v>
      </c>
      <c r="C91" s="26">
        <f t="shared" si="65"/>
        <v>4.1080000000000005E-3</v>
      </c>
      <c r="D91" s="32">
        <f>'[3]2016'!C90</f>
        <v>4.1080000000000005E-3</v>
      </c>
      <c r="E91" s="32">
        <v>0</v>
      </c>
      <c r="F91" s="32">
        <f>'[3]2016'!D90</f>
        <v>0.30968000000000001</v>
      </c>
      <c r="G91" s="27"/>
      <c r="H91" s="27"/>
      <c r="I91" s="27"/>
      <c r="J91" s="27"/>
      <c r="K91" s="32">
        <f>'[3]2016'!F90</f>
        <v>1.2</v>
      </c>
      <c r="L91" s="32">
        <f>'[3]2016'!G90</f>
        <v>14.46</v>
      </c>
      <c r="M91" s="32">
        <f>'[3]2016'!H90</f>
        <v>0.12</v>
      </c>
      <c r="N91" s="32">
        <f>'[3]2016'!I90</f>
        <v>0</v>
      </c>
      <c r="O91" s="31"/>
      <c r="P91" s="26">
        <f>+C91+F91*PCG!$C$4+G91*PCG!$C$5+H91+I91+J91</f>
        <v>7.7461079999999995</v>
      </c>
      <c r="R91" s="13" t="s">
        <v>190</v>
      </c>
      <c r="S91" s="6" t="s">
        <v>172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</row>
    <row r="92" spans="1:31" x14ac:dyDescent="0.2">
      <c r="A92" s="13" t="s">
        <v>191</v>
      </c>
      <c r="B92" s="6" t="s">
        <v>174</v>
      </c>
      <c r="C92" s="26">
        <f t="shared" si="65"/>
        <v>0</v>
      </c>
      <c r="D92" s="33"/>
      <c r="E92" s="34">
        <v>0</v>
      </c>
      <c r="F92" s="33"/>
      <c r="G92" s="33"/>
      <c r="H92" s="27"/>
      <c r="I92" s="27"/>
      <c r="J92" s="27"/>
      <c r="K92" s="32">
        <f>'[3]2016'!F91</f>
        <v>0</v>
      </c>
      <c r="L92" s="32">
        <f>'[3]2016'!G91</f>
        <v>0</v>
      </c>
      <c r="M92" s="32">
        <f>'[3]2016'!H91</f>
        <v>0</v>
      </c>
      <c r="N92" s="32">
        <f>'[3]2016'!I91</f>
        <v>0</v>
      </c>
      <c r="O92" s="31"/>
      <c r="P92" s="26">
        <f>+C92+F92*PCG!$C$4+G92*PCG!$C$5+H92+I92+J92</f>
        <v>0</v>
      </c>
      <c r="R92" s="13" t="s">
        <v>191</v>
      </c>
      <c r="S92" s="6" t="s">
        <v>174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</row>
    <row r="93" spans="1:31" x14ac:dyDescent="0.2">
      <c r="A93" s="13" t="s">
        <v>192</v>
      </c>
      <c r="B93" s="6" t="s">
        <v>176</v>
      </c>
      <c r="C93" s="26">
        <f t="shared" si="65"/>
        <v>0.71877062409150561</v>
      </c>
      <c r="D93" s="26">
        <f t="shared" ref="D93:N93" si="82">+D94+D95+D96+D97+D98+D99</f>
        <v>0.71877062409150561</v>
      </c>
      <c r="E93" s="26">
        <f t="shared" si="82"/>
        <v>0</v>
      </c>
      <c r="F93" s="26">
        <f t="shared" si="82"/>
        <v>28.561138355328367</v>
      </c>
      <c r="G93" s="26">
        <f t="shared" si="82"/>
        <v>0</v>
      </c>
      <c r="H93" s="26">
        <f t="shared" si="82"/>
        <v>0</v>
      </c>
      <c r="I93" s="26">
        <f t="shared" si="82"/>
        <v>0</v>
      </c>
      <c r="J93" s="26">
        <f t="shared" si="82"/>
        <v>0</v>
      </c>
      <c r="K93" s="26">
        <f t="shared" si="82"/>
        <v>0</v>
      </c>
      <c r="L93" s="26">
        <f t="shared" si="82"/>
        <v>0</v>
      </c>
      <c r="M93" s="26">
        <f t="shared" si="82"/>
        <v>0.12</v>
      </c>
      <c r="N93" s="26">
        <f t="shared" si="82"/>
        <v>0</v>
      </c>
      <c r="O93" s="31"/>
      <c r="P93" s="26">
        <f t="shared" ref="P93" si="83">+P94+P95+P96+P97+P98+P99</f>
        <v>714.74722950730063</v>
      </c>
      <c r="R93" s="13" t="s">
        <v>192</v>
      </c>
      <c r="S93" s="6" t="s">
        <v>176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</row>
    <row r="94" spans="1:31" x14ac:dyDescent="0.2">
      <c r="A94" s="13" t="s">
        <v>193</v>
      </c>
      <c r="B94" s="6" t="s">
        <v>178</v>
      </c>
      <c r="C94" s="26">
        <f t="shared" si="65"/>
        <v>0</v>
      </c>
      <c r="D94" s="33"/>
      <c r="E94" s="34">
        <v>0</v>
      </c>
      <c r="F94" s="33"/>
      <c r="G94" s="27"/>
      <c r="H94" s="27"/>
      <c r="I94" s="27"/>
      <c r="J94" s="27"/>
      <c r="K94" s="32">
        <f>'[3]2016'!F93</f>
        <v>0</v>
      </c>
      <c r="L94" s="32">
        <f>'[3]2016'!G93</f>
        <v>0</v>
      </c>
      <c r="M94" s="32">
        <f>'[3]2016'!H93</f>
        <v>0</v>
      </c>
      <c r="N94" s="32">
        <f>'[3]2016'!I93</f>
        <v>0</v>
      </c>
      <c r="O94" s="31"/>
      <c r="P94" s="26">
        <f>+C94+F94*PCG!$C$4+G94*PCG!$C$5+H94+I94+J94</f>
        <v>0</v>
      </c>
      <c r="R94" s="13" t="s">
        <v>193</v>
      </c>
      <c r="S94" s="6" t="s">
        <v>178</v>
      </c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</row>
    <row r="95" spans="1:31" x14ac:dyDescent="0.2">
      <c r="A95" s="13" t="s">
        <v>194</v>
      </c>
      <c r="B95" s="6" t="s">
        <v>180</v>
      </c>
      <c r="C95" s="26">
        <f t="shared" si="65"/>
        <v>0.11685034652637039</v>
      </c>
      <c r="D95" s="32">
        <f>'[3]2016'!C94</f>
        <v>0.11685034652637039</v>
      </c>
      <c r="E95" s="32">
        <v>0</v>
      </c>
      <c r="F95" s="32">
        <f>'[3]2016'!D94</f>
        <v>14.684595094396443</v>
      </c>
      <c r="G95" s="27"/>
      <c r="H95" s="27"/>
      <c r="I95" s="27"/>
      <c r="J95" s="27"/>
      <c r="K95" s="32">
        <f>'[3]2016'!F94</f>
        <v>0</v>
      </c>
      <c r="L95" s="32">
        <f>'[3]2016'!G94</f>
        <v>0</v>
      </c>
      <c r="M95" s="32">
        <f>'[3]2016'!H94</f>
        <v>0.12</v>
      </c>
      <c r="N95" s="32">
        <f>'[3]2016'!I94</f>
        <v>0</v>
      </c>
      <c r="O95" s="31"/>
      <c r="P95" s="26">
        <f>+C95+F95*PCG!$C$4+G95*PCG!$C$5+H95+I95+J95</f>
        <v>367.23172770643743</v>
      </c>
      <c r="R95" s="13" t="s">
        <v>194</v>
      </c>
      <c r="S95" s="6" t="s">
        <v>180</v>
      </c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</row>
    <row r="96" spans="1:31" x14ac:dyDescent="0.2">
      <c r="A96" s="13" t="s">
        <v>195</v>
      </c>
      <c r="B96" s="6" t="s">
        <v>196</v>
      </c>
      <c r="C96" s="26">
        <f t="shared" si="65"/>
        <v>0.10344050138600021</v>
      </c>
      <c r="D96" s="32">
        <f>'[3]2016'!C95</f>
        <v>0.10344050138600021</v>
      </c>
      <c r="E96" s="32">
        <v>0</v>
      </c>
      <c r="F96" s="32">
        <f>'[3]2016'!D95</f>
        <v>1.2930062673250025</v>
      </c>
      <c r="G96" s="27"/>
      <c r="H96" s="27"/>
      <c r="I96" s="27"/>
      <c r="J96" s="27"/>
      <c r="K96" s="32">
        <f>'[3]2016'!F95</f>
        <v>0</v>
      </c>
      <c r="L96" s="32">
        <f>'[3]2016'!G95</f>
        <v>0</v>
      </c>
      <c r="M96" s="32">
        <f>'[3]2016'!H95</f>
        <v>0</v>
      </c>
      <c r="N96" s="32">
        <f>'[3]2016'!I95</f>
        <v>0</v>
      </c>
      <c r="O96" s="31"/>
      <c r="P96" s="26">
        <f>+C96+F96*PCG!$C$4+G96*PCG!$C$5+H96+I96+J96</f>
        <v>32.428597184511055</v>
      </c>
      <c r="R96" s="13" t="s">
        <v>195</v>
      </c>
      <c r="S96" s="6" t="s">
        <v>196</v>
      </c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</row>
    <row r="97" spans="1:31" x14ac:dyDescent="0.2">
      <c r="A97" s="13" t="s">
        <v>197</v>
      </c>
      <c r="B97" s="6" t="s">
        <v>198</v>
      </c>
      <c r="C97" s="26">
        <f t="shared" si="65"/>
        <v>4.5513820609840092E-3</v>
      </c>
      <c r="D97" s="32">
        <f>'[3]2016'!C96</f>
        <v>4.5513820609840092E-3</v>
      </c>
      <c r="E97" s="32">
        <v>0</v>
      </c>
      <c r="F97" s="32">
        <f>'[3]2016'!D96</f>
        <v>3.2738918688669063</v>
      </c>
      <c r="G97" s="27"/>
      <c r="H97" s="27"/>
      <c r="I97" s="27"/>
      <c r="J97" s="27"/>
      <c r="K97" s="32">
        <f>'[3]2016'!F96</f>
        <v>0</v>
      </c>
      <c r="L97" s="32">
        <f>'[3]2016'!G96</f>
        <v>0</v>
      </c>
      <c r="M97" s="32">
        <f>'[3]2016'!H96</f>
        <v>0</v>
      </c>
      <c r="N97" s="32">
        <f>'[3]2016'!I96</f>
        <v>0</v>
      </c>
      <c r="O97" s="31"/>
      <c r="P97" s="26">
        <f>+C97+F97*PCG!$C$4+G97*PCG!$C$5+H97+I97+J97</f>
        <v>81.851848103733644</v>
      </c>
      <c r="R97" s="13" t="s">
        <v>197</v>
      </c>
      <c r="S97" s="6" t="s">
        <v>198</v>
      </c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</row>
    <row r="98" spans="1:31" x14ac:dyDescent="0.2">
      <c r="A98" s="13" t="s">
        <v>199</v>
      </c>
      <c r="B98" s="6" t="s">
        <v>200</v>
      </c>
      <c r="C98" s="26">
        <f t="shared" si="65"/>
        <v>0.49392839411815098</v>
      </c>
      <c r="D98" s="32">
        <f>'[3]2016'!C97</f>
        <v>0.49392839411815098</v>
      </c>
      <c r="E98" s="32">
        <v>0</v>
      </c>
      <c r="F98" s="32">
        <f>'[3]2016'!D97</f>
        <v>9.3096451247400172</v>
      </c>
      <c r="G98" s="27"/>
      <c r="H98" s="27"/>
      <c r="I98" s="27"/>
      <c r="J98" s="27"/>
      <c r="K98" s="32">
        <f>'[3]2016'!F97</f>
        <v>0</v>
      </c>
      <c r="L98" s="32">
        <f>'[3]2016'!G97</f>
        <v>0</v>
      </c>
      <c r="M98" s="32">
        <f>'[3]2016'!H97</f>
        <v>0</v>
      </c>
      <c r="N98" s="32">
        <f>'[3]2016'!I97</f>
        <v>0</v>
      </c>
      <c r="O98" s="31"/>
      <c r="P98" s="26">
        <f>+C98+F98*PCG!$C$4+G98*PCG!$C$5+H98+I98+J98</f>
        <v>233.23505651261857</v>
      </c>
      <c r="R98" s="13" t="s">
        <v>199</v>
      </c>
      <c r="S98" s="6" t="s">
        <v>200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</row>
    <row r="99" spans="1:31" x14ac:dyDescent="0.2">
      <c r="A99" s="13" t="s">
        <v>201</v>
      </c>
      <c r="B99" s="6" t="s">
        <v>187</v>
      </c>
      <c r="C99" s="26">
        <f t="shared" si="65"/>
        <v>0</v>
      </c>
      <c r="D99" s="27"/>
      <c r="E99" s="32">
        <v>0</v>
      </c>
      <c r="F99" s="27"/>
      <c r="G99" s="27"/>
      <c r="H99" s="27"/>
      <c r="I99" s="27"/>
      <c r="J99" s="27"/>
      <c r="K99" s="32">
        <f>'[3]2016'!F98</f>
        <v>0</v>
      </c>
      <c r="L99" s="32">
        <f>'[3]2016'!G98</f>
        <v>0</v>
      </c>
      <c r="M99" s="32">
        <f>'[3]2016'!H98</f>
        <v>0</v>
      </c>
      <c r="N99" s="32">
        <f>'[3]2016'!I98</f>
        <v>0</v>
      </c>
      <c r="O99" s="31"/>
      <c r="P99" s="26">
        <f>+C99+F99*PCG!$C$4+G99*PCG!$C$5+H99+I99+J99</f>
        <v>0</v>
      </c>
      <c r="R99" s="13" t="s">
        <v>201</v>
      </c>
      <c r="S99" s="6" t="s">
        <v>187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</row>
    <row r="100" spans="1:31" x14ac:dyDescent="0.2">
      <c r="A100" s="13" t="s">
        <v>202</v>
      </c>
      <c r="B100" s="6" t="s">
        <v>203</v>
      </c>
      <c r="C100" s="26">
        <f t="shared" si="65"/>
        <v>0</v>
      </c>
      <c r="D100" s="33"/>
      <c r="E100" s="34">
        <v>0</v>
      </c>
      <c r="F100" s="33"/>
      <c r="G100" s="33"/>
      <c r="H100" s="27"/>
      <c r="I100" s="27"/>
      <c r="J100" s="27"/>
      <c r="K100" s="32">
        <f>'[3]2016'!F99</f>
        <v>0</v>
      </c>
      <c r="L100" s="32">
        <f>'[3]2016'!G99</f>
        <v>0</v>
      </c>
      <c r="M100" s="32">
        <f>'[3]2016'!H99</f>
        <v>0</v>
      </c>
      <c r="N100" s="32">
        <f>'[3]2016'!I99</f>
        <v>0</v>
      </c>
      <c r="O100" s="31"/>
      <c r="P100" s="26">
        <f>+C100+F100*PCG!$C$4+G100*PCG!$C$5+H100+I100+J100</f>
        <v>0</v>
      </c>
      <c r="R100" s="13" t="s">
        <v>202</v>
      </c>
      <c r="S100" s="6" t="s">
        <v>203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</row>
    <row r="101" spans="1:31" x14ac:dyDescent="0.2">
      <c r="A101" s="13" t="s">
        <v>204</v>
      </c>
      <c r="B101" s="6" t="s">
        <v>205</v>
      </c>
      <c r="C101" s="26">
        <f t="shared" si="65"/>
        <v>0</v>
      </c>
      <c r="D101" s="26">
        <f t="shared" ref="D101:N101" si="84">+D102+D106+D109</f>
        <v>0</v>
      </c>
      <c r="E101" s="26">
        <f t="shared" si="84"/>
        <v>0</v>
      </c>
      <c r="F101" s="26">
        <f t="shared" si="84"/>
        <v>0</v>
      </c>
      <c r="G101" s="26">
        <f t="shared" si="84"/>
        <v>0</v>
      </c>
      <c r="H101" s="26">
        <f t="shared" si="84"/>
        <v>0</v>
      </c>
      <c r="I101" s="26">
        <f t="shared" si="84"/>
        <v>0</v>
      </c>
      <c r="J101" s="26">
        <f t="shared" si="84"/>
        <v>0</v>
      </c>
      <c r="K101" s="26">
        <f t="shared" si="84"/>
        <v>0</v>
      </c>
      <c r="L101" s="26">
        <f t="shared" si="84"/>
        <v>0</v>
      </c>
      <c r="M101" s="26">
        <f t="shared" si="84"/>
        <v>0</v>
      </c>
      <c r="N101" s="26">
        <f t="shared" si="84"/>
        <v>0</v>
      </c>
      <c r="O101" s="31"/>
      <c r="P101" s="26">
        <f t="shared" ref="P101" si="85">+P102+P106+P109</f>
        <v>0</v>
      </c>
      <c r="R101" s="13" t="s">
        <v>204</v>
      </c>
      <c r="S101" s="6" t="s">
        <v>205</v>
      </c>
      <c r="T101" s="26">
        <f t="shared" ref="T101:AE101" si="86">+T102+T106+T109</f>
        <v>0</v>
      </c>
      <c r="U101" s="26">
        <f t="shared" si="86"/>
        <v>0</v>
      </c>
      <c r="V101" s="26">
        <f t="shared" si="86"/>
        <v>0</v>
      </c>
      <c r="W101" s="26">
        <f t="shared" si="86"/>
        <v>0</v>
      </c>
      <c r="X101" s="26">
        <f t="shared" si="86"/>
        <v>0</v>
      </c>
      <c r="Y101" s="26">
        <f t="shared" si="86"/>
        <v>0</v>
      </c>
      <c r="Z101" s="26">
        <f t="shared" si="86"/>
        <v>0</v>
      </c>
      <c r="AA101" s="26">
        <f t="shared" ref="AA101:AD101" si="87">+AA102+AA106+AA109</f>
        <v>0</v>
      </c>
      <c r="AB101" s="26">
        <f t="shared" si="87"/>
        <v>0</v>
      </c>
      <c r="AC101" s="26">
        <f t="shared" si="87"/>
        <v>0</v>
      </c>
      <c r="AD101" s="26">
        <f t="shared" si="87"/>
        <v>0</v>
      </c>
      <c r="AE101" s="26">
        <f t="shared" si="86"/>
        <v>0</v>
      </c>
    </row>
    <row r="102" spans="1:31" x14ac:dyDescent="0.2">
      <c r="A102" s="13" t="s">
        <v>206</v>
      </c>
      <c r="B102" s="6" t="s">
        <v>207</v>
      </c>
      <c r="C102" s="26">
        <f t="shared" si="65"/>
        <v>0</v>
      </c>
      <c r="D102" s="26">
        <f t="shared" ref="D102:N102" si="88">+D103+D104+D105</f>
        <v>0</v>
      </c>
      <c r="E102" s="26">
        <f t="shared" si="88"/>
        <v>0</v>
      </c>
      <c r="F102" s="26">
        <f t="shared" si="88"/>
        <v>0</v>
      </c>
      <c r="G102" s="26">
        <f t="shared" si="88"/>
        <v>0</v>
      </c>
      <c r="H102" s="26">
        <f t="shared" si="88"/>
        <v>0</v>
      </c>
      <c r="I102" s="26">
        <f t="shared" si="88"/>
        <v>0</v>
      </c>
      <c r="J102" s="26">
        <f t="shared" si="88"/>
        <v>0</v>
      </c>
      <c r="K102" s="26">
        <f t="shared" si="88"/>
        <v>0</v>
      </c>
      <c r="L102" s="26">
        <f t="shared" si="88"/>
        <v>0</v>
      </c>
      <c r="M102" s="26">
        <f t="shared" si="88"/>
        <v>0</v>
      </c>
      <c r="N102" s="26">
        <f t="shared" si="88"/>
        <v>0</v>
      </c>
      <c r="O102" s="31"/>
      <c r="P102" s="26">
        <f t="shared" ref="P102" si="89">+P103+P104+P105</f>
        <v>0</v>
      </c>
      <c r="R102" s="13" t="s">
        <v>206</v>
      </c>
      <c r="S102" s="6" t="s">
        <v>207</v>
      </c>
      <c r="T102" s="26">
        <f t="shared" ref="T102:AE102" si="90">+T103+T104+T105</f>
        <v>0</v>
      </c>
      <c r="U102" s="26">
        <f t="shared" si="90"/>
        <v>0</v>
      </c>
      <c r="V102" s="26">
        <f t="shared" si="90"/>
        <v>0</v>
      </c>
      <c r="W102" s="26">
        <f t="shared" si="90"/>
        <v>0</v>
      </c>
      <c r="X102" s="26">
        <f t="shared" si="90"/>
        <v>0</v>
      </c>
      <c r="Y102" s="26">
        <f t="shared" si="90"/>
        <v>0</v>
      </c>
      <c r="Z102" s="26">
        <f t="shared" si="90"/>
        <v>0</v>
      </c>
      <c r="AA102" s="26">
        <f t="shared" ref="AA102:AD102" si="91">+AA103+AA104+AA105</f>
        <v>0</v>
      </c>
      <c r="AB102" s="26">
        <f t="shared" si="91"/>
        <v>0</v>
      </c>
      <c r="AC102" s="26">
        <f t="shared" si="91"/>
        <v>0</v>
      </c>
      <c r="AD102" s="26">
        <f t="shared" si="91"/>
        <v>0</v>
      </c>
      <c r="AE102" s="26">
        <f t="shared" si="90"/>
        <v>0</v>
      </c>
    </row>
    <row r="103" spans="1:31" x14ac:dyDescent="0.2">
      <c r="A103" s="13" t="s">
        <v>208</v>
      </c>
      <c r="B103" s="6" t="s">
        <v>209</v>
      </c>
      <c r="C103" s="26">
        <f t="shared" si="65"/>
        <v>0</v>
      </c>
      <c r="D103" s="32">
        <f>'[3]2016'!C102</f>
        <v>0</v>
      </c>
      <c r="E103" s="32">
        <v>0</v>
      </c>
      <c r="F103" s="27"/>
      <c r="G103" s="27"/>
      <c r="H103" s="27"/>
      <c r="I103" s="27"/>
      <c r="J103" s="27"/>
      <c r="K103" s="32">
        <f>'[3]2016'!F102</f>
        <v>0</v>
      </c>
      <c r="L103" s="32">
        <f>'[3]2016'!G102</f>
        <v>0</v>
      </c>
      <c r="M103" s="32">
        <f>'[3]2016'!H102</f>
        <v>0</v>
      </c>
      <c r="N103" s="32">
        <f>'[3]2016'!I102</f>
        <v>0</v>
      </c>
      <c r="O103" s="31"/>
      <c r="P103" s="26">
        <f>+C103+F103*PCG!$C$4+G103*PCG!$C$5+H103+I103+J103</f>
        <v>0</v>
      </c>
      <c r="R103" s="13" t="s">
        <v>208</v>
      </c>
      <c r="S103" s="6" t="s">
        <v>209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</row>
    <row r="104" spans="1:31" x14ac:dyDescent="0.2">
      <c r="A104" s="13" t="s">
        <v>210</v>
      </c>
      <c r="B104" s="6" t="s">
        <v>211</v>
      </c>
      <c r="C104" s="26">
        <f t="shared" si="65"/>
        <v>0</v>
      </c>
      <c r="D104" s="32">
        <f>'[3]2016'!C103</f>
        <v>0</v>
      </c>
      <c r="E104" s="32">
        <v>0</v>
      </c>
      <c r="F104" s="27"/>
      <c r="G104" s="27"/>
      <c r="H104" s="27"/>
      <c r="I104" s="27"/>
      <c r="J104" s="27"/>
      <c r="K104" s="32">
        <f>'[3]2016'!F103</f>
        <v>0</v>
      </c>
      <c r="L104" s="32">
        <f>'[3]2016'!G103</f>
        <v>0</v>
      </c>
      <c r="M104" s="32">
        <f>'[3]2016'!H103</f>
        <v>0</v>
      </c>
      <c r="N104" s="32">
        <f>'[3]2016'!I103</f>
        <v>0</v>
      </c>
      <c r="O104" s="31"/>
      <c r="P104" s="26">
        <f>+C104+F104*PCG!$C$4+G104*PCG!$C$5+H104+I104+J104</f>
        <v>0</v>
      </c>
      <c r="R104" s="13" t="s">
        <v>210</v>
      </c>
      <c r="S104" s="6" t="s">
        <v>211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212</v>
      </c>
      <c r="B105" s="6" t="s">
        <v>213</v>
      </c>
      <c r="C105" s="26">
        <f t="shared" si="65"/>
        <v>0</v>
      </c>
      <c r="D105" s="32">
        <f>'[3]2016'!C104</f>
        <v>0</v>
      </c>
      <c r="E105" s="32">
        <v>0</v>
      </c>
      <c r="F105" s="27"/>
      <c r="G105" s="27"/>
      <c r="H105" s="27"/>
      <c r="I105" s="27"/>
      <c r="J105" s="27"/>
      <c r="K105" s="32">
        <f>'[3]2016'!F104</f>
        <v>0</v>
      </c>
      <c r="L105" s="32">
        <f>'[3]2016'!G104</f>
        <v>0</v>
      </c>
      <c r="M105" s="32">
        <f>'[3]2016'!H104</f>
        <v>0</v>
      </c>
      <c r="N105" s="32">
        <f>'[3]2016'!I104</f>
        <v>0</v>
      </c>
      <c r="O105" s="31"/>
      <c r="P105" s="26">
        <f>+C105+F105*PCG!$C$4+G105*PCG!$C$5+H105+I105+J105</f>
        <v>0</v>
      </c>
      <c r="R105" s="13" t="s">
        <v>212</v>
      </c>
      <c r="S105" s="6" t="s">
        <v>213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214</v>
      </c>
      <c r="B106" s="6" t="s">
        <v>215</v>
      </c>
      <c r="C106" s="26">
        <f>+D106+E106</f>
        <v>0</v>
      </c>
      <c r="D106" s="26">
        <f t="shared" ref="D106:N106" si="92">+D107+D108</f>
        <v>0</v>
      </c>
      <c r="E106" s="26">
        <f t="shared" si="92"/>
        <v>0</v>
      </c>
      <c r="F106" s="26">
        <f t="shared" si="92"/>
        <v>0</v>
      </c>
      <c r="G106" s="26">
        <f t="shared" si="92"/>
        <v>0</v>
      </c>
      <c r="H106" s="26">
        <f t="shared" si="92"/>
        <v>0</v>
      </c>
      <c r="I106" s="26">
        <f t="shared" si="92"/>
        <v>0</v>
      </c>
      <c r="J106" s="26">
        <f t="shared" si="92"/>
        <v>0</v>
      </c>
      <c r="K106" s="26">
        <f t="shared" si="92"/>
        <v>0</v>
      </c>
      <c r="L106" s="26">
        <f t="shared" si="92"/>
        <v>0</v>
      </c>
      <c r="M106" s="26">
        <f t="shared" si="92"/>
        <v>0</v>
      </c>
      <c r="N106" s="26">
        <f t="shared" si="92"/>
        <v>0</v>
      </c>
      <c r="O106" s="31"/>
      <c r="P106" s="26">
        <f t="shared" ref="P106" si="93">+P107+P108</f>
        <v>0</v>
      </c>
      <c r="R106" s="13" t="s">
        <v>214</v>
      </c>
      <c r="S106" s="6" t="s">
        <v>215</v>
      </c>
      <c r="T106" s="26">
        <f t="shared" ref="T106:AE106" si="94">+T107+T108</f>
        <v>0</v>
      </c>
      <c r="U106" s="26">
        <f t="shared" si="94"/>
        <v>0</v>
      </c>
      <c r="V106" s="26">
        <f t="shared" si="94"/>
        <v>0</v>
      </c>
      <c r="W106" s="26">
        <f t="shared" si="94"/>
        <v>0</v>
      </c>
      <c r="X106" s="26">
        <f t="shared" si="94"/>
        <v>0</v>
      </c>
      <c r="Y106" s="26">
        <f t="shared" si="94"/>
        <v>0</v>
      </c>
      <c r="Z106" s="26">
        <f t="shared" si="94"/>
        <v>0</v>
      </c>
      <c r="AA106" s="26">
        <f t="shared" ref="AA106:AD106" si="95">+AA107+AA108</f>
        <v>0</v>
      </c>
      <c r="AB106" s="26">
        <f t="shared" si="95"/>
        <v>0</v>
      </c>
      <c r="AC106" s="26">
        <f t="shared" si="95"/>
        <v>0</v>
      </c>
      <c r="AD106" s="26">
        <f t="shared" si="95"/>
        <v>0</v>
      </c>
      <c r="AE106" s="26">
        <f t="shared" si="94"/>
        <v>0</v>
      </c>
    </row>
    <row r="107" spans="1:31" x14ac:dyDescent="0.2">
      <c r="A107" s="13" t="s">
        <v>216</v>
      </c>
      <c r="B107" s="6" t="s">
        <v>217</v>
      </c>
      <c r="C107" s="26">
        <f t="shared" si="65"/>
        <v>0</v>
      </c>
      <c r="D107" s="32">
        <f>'[3]2016'!C106</f>
        <v>0</v>
      </c>
      <c r="E107" s="32">
        <v>0</v>
      </c>
      <c r="F107" s="27"/>
      <c r="G107" s="27"/>
      <c r="H107" s="27"/>
      <c r="I107" s="27"/>
      <c r="J107" s="27"/>
      <c r="K107" s="32">
        <f>'[3]2016'!F106</f>
        <v>0</v>
      </c>
      <c r="L107" s="32">
        <f>'[3]2016'!G106</f>
        <v>0</v>
      </c>
      <c r="M107" s="32">
        <f>'[3]2016'!H106</f>
        <v>0</v>
      </c>
      <c r="N107" s="32">
        <f>'[3]2016'!I106</f>
        <v>0</v>
      </c>
      <c r="O107" s="31"/>
      <c r="P107" s="26">
        <f>+C107+F107*PCG!$C$4+G107*PCG!$C$5+H107+I107+J107</f>
        <v>0</v>
      </c>
      <c r="R107" s="13" t="s">
        <v>216</v>
      </c>
      <c r="S107" s="6" t="s">
        <v>217</v>
      </c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</row>
    <row r="108" spans="1:31" x14ac:dyDescent="0.2">
      <c r="A108" s="13" t="s">
        <v>218</v>
      </c>
      <c r="B108" s="6" t="s">
        <v>219</v>
      </c>
      <c r="C108" s="26">
        <f t="shared" si="65"/>
        <v>0</v>
      </c>
      <c r="D108" s="32">
        <f>'[3]2016'!C107</f>
        <v>0</v>
      </c>
      <c r="E108" s="32">
        <v>0</v>
      </c>
      <c r="F108" s="27"/>
      <c r="G108" s="27"/>
      <c r="H108" s="27"/>
      <c r="I108" s="27"/>
      <c r="J108" s="27"/>
      <c r="K108" s="32">
        <f>'[3]2016'!F107</f>
        <v>0</v>
      </c>
      <c r="L108" s="32">
        <f>'[3]2016'!G107</f>
        <v>0</v>
      </c>
      <c r="M108" s="32">
        <f>'[3]2016'!H107</f>
        <v>0</v>
      </c>
      <c r="N108" s="32">
        <f>'[3]2016'!I107</f>
        <v>0</v>
      </c>
      <c r="O108" s="31"/>
      <c r="P108" s="26">
        <f>+C108+F108*PCG!$C$4+G108*PCG!$C$5+H108+I108+J108</f>
        <v>0</v>
      </c>
      <c r="R108" s="13" t="s">
        <v>218</v>
      </c>
      <c r="S108" s="6" t="s">
        <v>219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220</v>
      </c>
      <c r="B109" s="6" t="s">
        <v>187</v>
      </c>
      <c r="C109" s="26">
        <f t="shared" si="65"/>
        <v>0</v>
      </c>
      <c r="D109" s="32">
        <f>'[3]2016'!C108</f>
        <v>0</v>
      </c>
      <c r="E109" s="32">
        <v>0</v>
      </c>
      <c r="F109" s="27"/>
      <c r="G109" s="27"/>
      <c r="H109" s="27"/>
      <c r="I109" s="27"/>
      <c r="J109" s="27"/>
      <c r="K109" s="32">
        <f>'[3]2016'!F108</f>
        <v>0</v>
      </c>
      <c r="L109" s="32">
        <f>'[3]2016'!G108</f>
        <v>0</v>
      </c>
      <c r="M109" s="32">
        <f>'[3]2016'!H108</f>
        <v>0</v>
      </c>
      <c r="N109" s="32">
        <f>'[3]2016'!I108</f>
        <v>0</v>
      </c>
      <c r="O109" s="31"/>
      <c r="P109" s="26">
        <f>+C109+F109*PCG!$C$4+G109*PCG!$C$5+H109+I109+J109</f>
        <v>0</v>
      </c>
      <c r="R109" s="13" t="s">
        <v>220</v>
      </c>
      <c r="S109" s="6" t="s">
        <v>187</v>
      </c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31"/>
      <c r="P110" s="29"/>
      <c r="R110" s="14"/>
      <c r="S110" s="15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</row>
    <row r="111" spans="1:31" x14ac:dyDescent="0.2">
      <c r="A111" s="16" t="s">
        <v>221</v>
      </c>
      <c r="B111" s="10" t="s">
        <v>222</v>
      </c>
      <c r="C111" s="31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1"/>
      <c r="P111" s="27"/>
      <c r="R111" s="16" t="s">
        <v>221</v>
      </c>
      <c r="S111" s="10" t="s">
        <v>222</v>
      </c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13" t="s">
        <v>223</v>
      </c>
      <c r="B112" s="6" t="s">
        <v>224</v>
      </c>
      <c r="C112" s="26">
        <f>+D112+E112</f>
        <v>2249.0557249690819</v>
      </c>
      <c r="D112" s="26">
        <f>+D113+D114</f>
        <v>2249.0557249690819</v>
      </c>
      <c r="E112" s="26">
        <f t="shared" ref="E112:N112" si="96">+E113+E114</f>
        <v>0</v>
      </c>
      <c r="F112" s="26">
        <f t="shared" si="96"/>
        <v>8.0273969806173739E-2</v>
      </c>
      <c r="G112" s="26">
        <f t="shared" si="96"/>
        <v>6.136891613438674E-2</v>
      </c>
      <c r="H112" s="26">
        <f t="shared" si="96"/>
        <v>0</v>
      </c>
      <c r="I112" s="26">
        <f t="shared" si="96"/>
        <v>0</v>
      </c>
      <c r="J112" s="26">
        <f t="shared" si="96"/>
        <v>0</v>
      </c>
      <c r="K112" s="26">
        <f t="shared" si="96"/>
        <v>2.6974881278887999</v>
      </c>
      <c r="L112" s="26">
        <f t="shared" si="96"/>
        <v>23.698063858627322</v>
      </c>
      <c r="M112" s="26">
        <f t="shared" si="96"/>
        <v>1.02499525115552</v>
      </c>
      <c r="N112" s="26">
        <f t="shared" si="96"/>
        <v>21.91</v>
      </c>
      <c r="O112" s="31"/>
      <c r="P112" s="26">
        <f>+P113+P114</f>
        <v>2269.3505112222833</v>
      </c>
      <c r="R112" s="13" t="s">
        <v>223</v>
      </c>
      <c r="S112" s="6" t="s">
        <v>224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x14ac:dyDescent="0.2">
      <c r="A113" s="13" t="s">
        <v>225</v>
      </c>
      <c r="B113" s="6" t="s">
        <v>226</v>
      </c>
      <c r="C113" s="26">
        <f t="shared" ref="C113:C116" si="97">+D113+E113</f>
        <v>1479.6896033059784</v>
      </c>
      <c r="D113" s="32">
        <f>'[3]2016'!C115</f>
        <v>1479.6896033059784</v>
      </c>
      <c r="E113" s="32">
        <v>0</v>
      </c>
      <c r="F113" s="32">
        <f>'[3]2016'!D115</f>
        <v>1.034747974339845E-2</v>
      </c>
      <c r="G113" s="32">
        <f>'[3]2016'!E115</f>
        <v>4.1389918973593801E-2</v>
      </c>
      <c r="H113" s="27"/>
      <c r="I113" s="27"/>
      <c r="J113" s="27"/>
      <c r="K113" s="32">
        <f>'[3]2016'!F115</f>
        <v>0.93748812788879987</v>
      </c>
      <c r="L113" s="32">
        <f>'[3]2016'!G115</f>
        <v>4.8280638586273206</v>
      </c>
      <c r="M113" s="32">
        <f>'[3]2016'!H115</f>
        <v>0.37499525115552002</v>
      </c>
      <c r="N113" s="32">
        <f>'[3]2016'!I115</f>
        <v>6.4</v>
      </c>
      <c r="O113" s="31"/>
      <c r="P113" s="26">
        <f>+C113+F113*PCG!$C$4+G113*PCG!$C$5+H113+I113+J113</f>
        <v>1492.2824861536942</v>
      </c>
      <c r="R113" s="13" t="s">
        <v>225</v>
      </c>
      <c r="S113" s="6" t="s">
        <v>226</v>
      </c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</row>
    <row r="114" spans="1:31" x14ac:dyDescent="0.2">
      <c r="A114" s="13" t="s">
        <v>227</v>
      </c>
      <c r="B114" s="6" t="s">
        <v>228</v>
      </c>
      <c r="C114" s="26">
        <f t="shared" si="97"/>
        <v>769.36612166310351</v>
      </c>
      <c r="D114" s="32">
        <f>'[3]2016'!C116</f>
        <v>769.36612166310351</v>
      </c>
      <c r="E114" s="32">
        <v>0</v>
      </c>
      <c r="F114" s="32">
        <f>'[3]2016'!D116</f>
        <v>6.9926490062775293E-2</v>
      </c>
      <c r="G114" s="32">
        <f>'[3]2016'!E116</f>
        <v>1.997899716079294E-2</v>
      </c>
      <c r="H114" s="27"/>
      <c r="I114" s="27"/>
      <c r="J114" s="27"/>
      <c r="K114" s="32">
        <f>'[3]2016'!F116</f>
        <v>1.76</v>
      </c>
      <c r="L114" s="32">
        <f>'[3]2016'!G116</f>
        <v>18.87</v>
      </c>
      <c r="M114" s="32">
        <f>'[3]2016'!H116</f>
        <v>0.65</v>
      </c>
      <c r="N114" s="32">
        <f>'[3]2016'!I116</f>
        <v>15.51</v>
      </c>
      <c r="O114" s="31"/>
      <c r="P114" s="26">
        <f>+C114+F114*PCG!$C$4+G114*PCG!$C$5+H114+I114+J114</f>
        <v>777.06802506858924</v>
      </c>
      <c r="R114" s="13" t="s">
        <v>227</v>
      </c>
      <c r="S114" s="6" t="s">
        <v>228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</row>
    <row r="115" spans="1:31" x14ac:dyDescent="0.2">
      <c r="A115" s="13" t="s">
        <v>229</v>
      </c>
      <c r="B115" s="6" t="s">
        <v>144</v>
      </c>
      <c r="C115" s="26">
        <f t="shared" si="97"/>
        <v>0</v>
      </c>
      <c r="D115" s="33"/>
      <c r="E115" s="32">
        <v>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31"/>
      <c r="P115" s="26">
        <f>+C115+F115*PCG!$C$4+G115*PCG!$C$5+H115+I115+J115</f>
        <v>0</v>
      </c>
      <c r="R115" s="13" t="s">
        <v>229</v>
      </c>
      <c r="S115" s="6" t="s">
        <v>144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</row>
    <row r="116" spans="1:31" x14ac:dyDescent="0.2">
      <c r="A116" s="13" t="s">
        <v>230</v>
      </c>
      <c r="B116" s="17" t="s">
        <v>231</v>
      </c>
      <c r="C116" s="26">
        <f t="shared" si="97"/>
        <v>35042.330526000005</v>
      </c>
      <c r="D116" s="32">
        <f>'[3]2016'!C119</f>
        <v>35042.330526000005</v>
      </c>
      <c r="E116" s="32">
        <v>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31"/>
      <c r="P116" s="26">
        <f>+C116+F116*PCG!$C$4+G116*PCG!$C$5+H116+I116+J116</f>
        <v>35042.330526000005</v>
      </c>
      <c r="R116" s="13" t="s">
        <v>230</v>
      </c>
      <c r="S116" s="17" t="s">
        <v>231</v>
      </c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</row>
    <row r="125" spans="1:31" x14ac:dyDescent="0.2">
      <c r="A125" s="7" t="s">
        <v>232</v>
      </c>
      <c r="R125" s="7" t="s">
        <v>232</v>
      </c>
      <c r="T125" s="77" t="s">
        <v>239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9"/>
      <c r="AE125" s="20" t="s">
        <v>240</v>
      </c>
    </row>
    <row r="126" spans="1:31" ht="25.5" x14ac:dyDescent="0.2">
      <c r="A126" s="41" t="s">
        <v>19</v>
      </c>
      <c r="B126" s="41" t="s">
        <v>20</v>
      </c>
      <c r="C126" s="41" t="s">
        <v>280</v>
      </c>
      <c r="D126" s="41" t="s">
        <v>255</v>
      </c>
      <c r="E126" s="41" t="s">
        <v>256</v>
      </c>
      <c r="F126" s="41" t="s">
        <v>257</v>
      </c>
      <c r="G126" s="41" t="s">
        <v>258</v>
      </c>
      <c r="H126" s="41" t="s">
        <v>282</v>
      </c>
      <c r="I126" s="41" t="s">
        <v>283</v>
      </c>
      <c r="J126" s="41" t="s">
        <v>284</v>
      </c>
      <c r="K126" s="41" t="s">
        <v>259</v>
      </c>
      <c r="L126" s="41" t="s">
        <v>260</v>
      </c>
      <c r="M126" s="41" t="s">
        <v>261</v>
      </c>
      <c r="N126" s="41" t="s">
        <v>262</v>
      </c>
      <c r="P126" s="41" t="s">
        <v>285</v>
      </c>
      <c r="R126" s="41" t="s">
        <v>19</v>
      </c>
      <c r="S126" s="41" t="s">
        <v>20</v>
      </c>
      <c r="T126" s="20" t="s">
        <v>249</v>
      </c>
      <c r="U126" s="20" t="s">
        <v>10</v>
      </c>
      <c r="V126" s="20" t="s">
        <v>11</v>
      </c>
      <c r="W126" s="20" t="s">
        <v>12</v>
      </c>
      <c r="X126" s="20" t="s">
        <v>14</v>
      </c>
      <c r="Y126" s="20" t="s">
        <v>13</v>
      </c>
      <c r="Z126" s="20" t="s">
        <v>15</v>
      </c>
      <c r="AA126" s="20" t="s">
        <v>16</v>
      </c>
      <c r="AB126" s="20" t="s">
        <v>252</v>
      </c>
      <c r="AC126" s="20" t="s">
        <v>250</v>
      </c>
      <c r="AD126" s="20" t="s">
        <v>251</v>
      </c>
      <c r="AE126" s="20" t="s">
        <v>21</v>
      </c>
    </row>
    <row r="127" spans="1:31" x14ac:dyDescent="0.2">
      <c r="A127" s="9" t="s">
        <v>22</v>
      </c>
      <c r="B127" s="10" t="s">
        <v>23</v>
      </c>
      <c r="C127" s="26">
        <f t="shared" ref="C127" si="98">+D127+E127</f>
        <v>84120.987616838611</v>
      </c>
      <c r="D127" s="26">
        <f>+D128+D134+D138</f>
        <v>84120.987616838611</v>
      </c>
      <c r="E127" s="26">
        <f t="shared" ref="E127:N127" si="99">+E128+E134+E138</f>
        <v>0</v>
      </c>
      <c r="F127" s="26">
        <f t="shared" si="99"/>
        <v>75.530111223725271</v>
      </c>
      <c r="G127" s="26">
        <f t="shared" si="99"/>
        <v>3.7796279768979266</v>
      </c>
      <c r="H127" s="26">
        <f t="shared" si="99"/>
        <v>0</v>
      </c>
      <c r="I127" s="26">
        <f t="shared" si="99"/>
        <v>0</v>
      </c>
      <c r="J127" s="26">
        <f t="shared" si="99"/>
        <v>0</v>
      </c>
      <c r="K127" s="26">
        <f t="shared" si="99"/>
        <v>288.04868895817049</v>
      </c>
      <c r="L127" s="26">
        <f t="shared" si="99"/>
        <v>811.02463197139855</v>
      </c>
      <c r="M127" s="26">
        <f t="shared" si="99"/>
        <v>254.02699385380035</v>
      </c>
      <c r="N127" s="26">
        <f t="shared" si="99"/>
        <v>357.34999999999997</v>
      </c>
      <c r="O127" s="31"/>
      <c r="P127" s="26">
        <f t="shared" ref="P127" si="100">+P128+P134+P138</f>
        <v>87135.569534547307</v>
      </c>
      <c r="R127" s="9" t="s">
        <v>22</v>
      </c>
      <c r="S127" s="10" t="s">
        <v>23</v>
      </c>
      <c r="T127" s="26">
        <f t="shared" ref="T127:AE127" si="101">+T128+T134+T138</f>
        <v>0</v>
      </c>
      <c r="U127" s="26">
        <f t="shared" si="101"/>
        <v>0</v>
      </c>
      <c r="V127" s="26">
        <f t="shared" si="101"/>
        <v>0</v>
      </c>
      <c r="W127" s="26">
        <f t="shared" si="101"/>
        <v>0</v>
      </c>
      <c r="X127" s="26">
        <f t="shared" si="101"/>
        <v>0</v>
      </c>
      <c r="Y127" s="26">
        <f t="shared" si="101"/>
        <v>0</v>
      </c>
      <c r="Z127" s="26">
        <f t="shared" si="101"/>
        <v>0</v>
      </c>
      <c r="AA127" s="26">
        <f t="shared" ref="AA127:AD127" si="102">+AA128+AA134+AA138</f>
        <v>0</v>
      </c>
      <c r="AB127" s="26">
        <f t="shared" si="102"/>
        <v>0</v>
      </c>
      <c r="AC127" s="26">
        <f t="shared" si="102"/>
        <v>0</v>
      </c>
      <c r="AD127" s="26">
        <f t="shared" si="102"/>
        <v>0</v>
      </c>
      <c r="AE127" s="26">
        <f t="shared" si="101"/>
        <v>0</v>
      </c>
    </row>
    <row r="128" spans="1:31" x14ac:dyDescent="0.2">
      <c r="A128" s="11" t="s">
        <v>26</v>
      </c>
      <c r="B128" s="6" t="s">
        <v>27</v>
      </c>
      <c r="C128" s="26">
        <f>+D128+E128</f>
        <v>84119.779632486112</v>
      </c>
      <c r="D128" s="26">
        <f>+D129+D130+D131+D132+D133</f>
        <v>84119.779632486112</v>
      </c>
      <c r="E128" s="26">
        <f t="shared" ref="E128:N128" si="103">+E129+E130+E131+E132+E133</f>
        <v>0</v>
      </c>
      <c r="F128" s="26">
        <f t="shared" si="103"/>
        <v>35.51317533890996</v>
      </c>
      <c r="G128" s="26">
        <f t="shared" si="103"/>
        <v>3.7796279768979266</v>
      </c>
      <c r="H128" s="26">
        <f t="shared" si="103"/>
        <v>0</v>
      </c>
      <c r="I128" s="26">
        <f t="shared" si="103"/>
        <v>0</v>
      </c>
      <c r="J128" s="26">
        <f t="shared" si="103"/>
        <v>0</v>
      </c>
      <c r="K128" s="26">
        <f t="shared" si="103"/>
        <v>285.94868895817046</v>
      </c>
      <c r="L128" s="26">
        <f t="shared" si="103"/>
        <v>794.16463197139853</v>
      </c>
      <c r="M128" s="26">
        <f t="shared" si="103"/>
        <v>248.61699385380035</v>
      </c>
      <c r="N128" s="26">
        <f t="shared" si="103"/>
        <v>357.34999999999997</v>
      </c>
      <c r="O128" s="31"/>
      <c r="P128" s="26">
        <f t="shared" ref="P128" si="104">+P129+P130+P131+P132+P133</f>
        <v>86133.938153074429</v>
      </c>
      <c r="R128" s="11" t="s">
        <v>26</v>
      </c>
      <c r="S128" s="6" t="s">
        <v>27</v>
      </c>
      <c r="T128" s="26">
        <f t="shared" ref="T128:AE128" si="105">+T129+T130+T131+T132+T133</f>
        <v>0</v>
      </c>
      <c r="U128" s="26">
        <f t="shared" si="105"/>
        <v>0</v>
      </c>
      <c r="V128" s="26">
        <f t="shared" si="105"/>
        <v>0</v>
      </c>
      <c r="W128" s="26">
        <f t="shared" si="105"/>
        <v>0</v>
      </c>
      <c r="X128" s="26">
        <f t="shared" si="105"/>
        <v>0</v>
      </c>
      <c r="Y128" s="26">
        <f t="shared" si="105"/>
        <v>0</v>
      </c>
      <c r="Z128" s="26">
        <f t="shared" si="105"/>
        <v>0</v>
      </c>
      <c r="AA128" s="26">
        <f t="shared" ref="AA128:AD128" si="106">+AA129+AA130+AA131+AA132+AA133</f>
        <v>0</v>
      </c>
      <c r="AB128" s="26">
        <f t="shared" si="106"/>
        <v>0</v>
      </c>
      <c r="AC128" s="26">
        <f t="shared" si="106"/>
        <v>0</v>
      </c>
      <c r="AD128" s="26">
        <f t="shared" si="106"/>
        <v>0</v>
      </c>
      <c r="AE128" s="26">
        <f t="shared" si="105"/>
        <v>0</v>
      </c>
    </row>
    <row r="129" spans="1:31" x14ac:dyDescent="0.2">
      <c r="A129" s="11" t="s">
        <v>28</v>
      </c>
      <c r="B129" s="6" t="s">
        <v>29</v>
      </c>
      <c r="C129" s="26">
        <f t="shared" ref="C129:C141" si="107">+D129+E129</f>
        <v>35483.710344999992</v>
      </c>
      <c r="D129" s="39">
        <f>+D7</f>
        <v>35483.710344999992</v>
      </c>
      <c r="E129" s="39">
        <f t="shared" ref="E129:G129" si="108">+E7</f>
        <v>0</v>
      </c>
      <c r="F129" s="39">
        <f t="shared" si="108"/>
        <v>1.64655989</v>
      </c>
      <c r="G129" s="39">
        <f t="shared" si="108"/>
        <v>0.62485005700000007</v>
      </c>
      <c r="H129" s="27"/>
      <c r="I129" s="27"/>
      <c r="J129" s="27"/>
      <c r="K129" s="39">
        <f t="shared" ref="K129:N129" si="109">+K7</f>
        <v>104.81</v>
      </c>
      <c r="L129" s="39">
        <f t="shared" si="109"/>
        <v>52.489999999999995</v>
      </c>
      <c r="M129" s="39">
        <f t="shared" si="109"/>
        <v>0.92</v>
      </c>
      <c r="N129" s="39">
        <f t="shared" si="109"/>
        <v>119.92</v>
      </c>
      <c r="O129" s="31"/>
      <c r="P129" s="26">
        <f>+C129+F129*PCG!$C$4+G129*PCG!$C$5+H129+I129+J129</f>
        <v>35711.079659235991</v>
      </c>
      <c r="R129" s="11" t="s">
        <v>28</v>
      </c>
      <c r="S129" s="6" t="s">
        <v>29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1" t="s">
        <v>46</v>
      </c>
      <c r="B130" s="6" t="s">
        <v>47</v>
      </c>
      <c r="C130" s="26">
        <f t="shared" si="107"/>
        <v>15684.670219</v>
      </c>
      <c r="D130" s="39">
        <f>+D16</f>
        <v>15684.670219</v>
      </c>
      <c r="E130" s="39">
        <f t="shared" ref="E130:G130" si="110">+E16</f>
        <v>0</v>
      </c>
      <c r="F130" s="39">
        <f t="shared" si="110"/>
        <v>6.7254144999999985</v>
      </c>
      <c r="G130" s="39">
        <f t="shared" si="110"/>
        <v>0.92746850599999997</v>
      </c>
      <c r="H130" s="27"/>
      <c r="I130" s="27"/>
      <c r="J130" s="27"/>
      <c r="K130" s="39">
        <f t="shared" ref="K130:N130" si="111">+K16</f>
        <v>97.97999999999999</v>
      </c>
      <c r="L130" s="39">
        <f t="shared" si="111"/>
        <v>143.11000000000001</v>
      </c>
      <c r="M130" s="39">
        <f t="shared" si="111"/>
        <v>66.55</v>
      </c>
      <c r="N130" s="39">
        <f t="shared" si="111"/>
        <v>88.669999999999987</v>
      </c>
      <c r="O130" s="31"/>
      <c r="P130" s="26">
        <f>+C130+F130*PCG!$C$4+G130*PCG!$C$5+H130+I130+J130</f>
        <v>16129.191196287999</v>
      </c>
      <c r="R130" s="11" t="s">
        <v>46</v>
      </c>
      <c r="S130" s="6" t="s">
        <v>47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</row>
    <row r="131" spans="1:31" x14ac:dyDescent="0.2">
      <c r="A131" s="13" t="s">
        <v>74</v>
      </c>
      <c r="B131" s="6" t="s">
        <v>75</v>
      </c>
      <c r="C131" s="26">
        <f t="shared" si="107"/>
        <v>26231.202361847445</v>
      </c>
      <c r="D131" s="39">
        <f>+D30</f>
        <v>26231.202361847445</v>
      </c>
      <c r="E131" s="39">
        <f t="shared" ref="E131:G131" si="112">+E30</f>
        <v>0</v>
      </c>
      <c r="F131" s="39">
        <f t="shared" si="112"/>
        <v>5.3357321067873391</v>
      </c>
      <c r="G131" s="39">
        <f t="shared" si="112"/>
        <v>1.918698527370569</v>
      </c>
      <c r="H131" s="27"/>
      <c r="I131" s="27"/>
      <c r="J131" s="27"/>
      <c r="K131" s="39">
        <f t="shared" ref="K131:N131" si="113">+K30</f>
        <v>64.778688958170449</v>
      </c>
      <c r="L131" s="39">
        <f t="shared" si="113"/>
        <v>313.3246319713985</v>
      </c>
      <c r="M131" s="39">
        <f t="shared" si="113"/>
        <v>138.16699385380036</v>
      </c>
      <c r="N131" s="39">
        <f t="shared" si="113"/>
        <v>113.97</v>
      </c>
      <c r="O131" s="31"/>
      <c r="P131" s="26">
        <f>+C131+F131*PCG!$C$4+G131*PCG!$C$5+H131+I131+J131</f>
        <v>26936.367825673558</v>
      </c>
      <c r="R131" s="13" t="s">
        <v>74</v>
      </c>
      <c r="S131" s="6" t="s">
        <v>75</v>
      </c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</row>
    <row r="132" spans="1:31" x14ac:dyDescent="0.2">
      <c r="A132" s="11" t="s">
        <v>118</v>
      </c>
      <c r="B132" s="6" t="s">
        <v>119</v>
      </c>
      <c r="C132" s="26">
        <f t="shared" si="107"/>
        <v>6720.1967066386733</v>
      </c>
      <c r="D132" s="39">
        <f>+D52</f>
        <v>6720.1967066386733</v>
      </c>
      <c r="E132" s="39">
        <f t="shared" ref="E132:G132" si="114">+E52</f>
        <v>0</v>
      </c>
      <c r="F132" s="39">
        <f t="shared" si="114"/>
        <v>21.805468842122622</v>
      </c>
      <c r="G132" s="39">
        <f t="shared" si="114"/>
        <v>0.30861088652735763</v>
      </c>
      <c r="H132" s="27"/>
      <c r="I132" s="27"/>
      <c r="J132" s="27"/>
      <c r="K132" s="39">
        <f t="shared" ref="K132:N132" si="115">+K52</f>
        <v>18.38</v>
      </c>
      <c r="L132" s="39">
        <f t="shared" si="115"/>
        <v>285.24</v>
      </c>
      <c r="M132" s="39">
        <f t="shared" si="115"/>
        <v>42.98</v>
      </c>
      <c r="N132" s="39">
        <f t="shared" si="115"/>
        <v>34.79</v>
      </c>
      <c r="O132" s="31"/>
      <c r="P132" s="26">
        <f>+C132+F132*PCG!$C$4+G132*PCG!$C$5+H132+I132+J132</f>
        <v>7357.2994718768914</v>
      </c>
      <c r="R132" s="11" t="s">
        <v>118</v>
      </c>
      <c r="S132" s="6" t="s">
        <v>119</v>
      </c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</row>
    <row r="133" spans="1:31" x14ac:dyDescent="0.2">
      <c r="A133" s="11" t="s">
        <v>132</v>
      </c>
      <c r="B133" s="6" t="s">
        <v>133</v>
      </c>
      <c r="C133" s="26">
        <f t="shared" si="107"/>
        <v>0</v>
      </c>
      <c r="D133" s="39">
        <f>+D59</f>
        <v>0</v>
      </c>
      <c r="E133" s="39">
        <f t="shared" ref="E133:G133" si="116">+E59</f>
        <v>0</v>
      </c>
      <c r="F133" s="39">
        <f t="shared" si="116"/>
        <v>0</v>
      </c>
      <c r="G133" s="39">
        <f t="shared" si="116"/>
        <v>0</v>
      </c>
      <c r="H133" s="27"/>
      <c r="I133" s="27"/>
      <c r="J133" s="27"/>
      <c r="K133" s="39">
        <f t="shared" ref="K133:N133" si="117">+K59</f>
        <v>0</v>
      </c>
      <c r="L133" s="39">
        <f t="shared" si="117"/>
        <v>0</v>
      </c>
      <c r="M133" s="39">
        <f t="shared" si="117"/>
        <v>0</v>
      </c>
      <c r="N133" s="39">
        <f t="shared" si="117"/>
        <v>0</v>
      </c>
      <c r="O133" s="31"/>
      <c r="P133" s="26">
        <f>+C133+F133*PCG!$C$4+G133*PCG!$C$5+H133+I133+J133</f>
        <v>0</v>
      </c>
      <c r="R133" s="11" t="s">
        <v>132</v>
      </c>
      <c r="S133" s="6" t="s">
        <v>133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145</v>
      </c>
      <c r="B134" s="6" t="s">
        <v>146</v>
      </c>
      <c r="C134" s="26">
        <f>+D134+E134</f>
        <v>1.2079843524931957</v>
      </c>
      <c r="D134" s="26">
        <f>+D135+D136+D137</f>
        <v>1.2079843524931957</v>
      </c>
      <c r="E134" s="26">
        <f t="shared" ref="E134:N134" si="118">+E135+E136+E137</f>
        <v>0</v>
      </c>
      <c r="F134" s="26">
        <f t="shared" si="118"/>
        <v>40.016935884815318</v>
      </c>
      <c r="G134" s="26">
        <f t="shared" si="118"/>
        <v>0</v>
      </c>
      <c r="H134" s="26">
        <f t="shared" si="118"/>
        <v>0</v>
      </c>
      <c r="I134" s="26">
        <f t="shared" si="118"/>
        <v>0</v>
      </c>
      <c r="J134" s="26">
        <f t="shared" si="118"/>
        <v>0</v>
      </c>
      <c r="K134" s="26">
        <f t="shared" si="118"/>
        <v>2.1</v>
      </c>
      <c r="L134" s="26">
        <f t="shared" si="118"/>
        <v>16.86</v>
      </c>
      <c r="M134" s="26">
        <f t="shared" si="118"/>
        <v>5.41</v>
      </c>
      <c r="N134" s="26">
        <f t="shared" si="118"/>
        <v>0</v>
      </c>
      <c r="O134" s="31"/>
      <c r="P134" s="26">
        <f t="shared" ref="P134" si="119">+P135+P136+P137</f>
        <v>1001.6313814728762</v>
      </c>
      <c r="R134" s="13" t="s">
        <v>145</v>
      </c>
      <c r="S134" s="6" t="s">
        <v>146</v>
      </c>
      <c r="T134" s="26">
        <f t="shared" ref="T134:AE134" si="120">+T135+T136+T137</f>
        <v>0</v>
      </c>
      <c r="U134" s="26">
        <f t="shared" si="120"/>
        <v>0</v>
      </c>
      <c r="V134" s="26">
        <f t="shared" si="120"/>
        <v>0</v>
      </c>
      <c r="W134" s="26">
        <f t="shared" si="120"/>
        <v>0</v>
      </c>
      <c r="X134" s="26">
        <f t="shared" si="120"/>
        <v>0</v>
      </c>
      <c r="Y134" s="26">
        <f t="shared" si="120"/>
        <v>0</v>
      </c>
      <c r="Z134" s="26">
        <f t="shared" si="120"/>
        <v>0</v>
      </c>
      <c r="AA134" s="26">
        <f t="shared" ref="AA134:AD134" si="121">+AA135+AA136+AA137</f>
        <v>0</v>
      </c>
      <c r="AB134" s="26">
        <f t="shared" si="121"/>
        <v>0</v>
      </c>
      <c r="AC134" s="26">
        <f t="shared" si="121"/>
        <v>0</v>
      </c>
      <c r="AD134" s="26">
        <f t="shared" si="121"/>
        <v>0</v>
      </c>
      <c r="AE134" s="26">
        <f t="shared" si="120"/>
        <v>0</v>
      </c>
    </row>
    <row r="135" spans="1:31" x14ac:dyDescent="0.2">
      <c r="A135" s="13" t="s">
        <v>147</v>
      </c>
      <c r="B135" s="6" t="s">
        <v>148</v>
      </c>
      <c r="C135" s="26">
        <f t="shared" si="107"/>
        <v>0</v>
      </c>
      <c r="D135" s="39">
        <f>+D67</f>
        <v>0</v>
      </c>
      <c r="E135" s="39">
        <f t="shared" ref="E135:G135" si="122">+E67</f>
        <v>0</v>
      </c>
      <c r="F135" s="39">
        <f t="shared" si="122"/>
        <v>3.6773303089999998</v>
      </c>
      <c r="G135" s="39">
        <f t="shared" si="122"/>
        <v>0</v>
      </c>
      <c r="H135" s="27"/>
      <c r="I135" s="27"/>
      <c r="J135" s="27"/>
      <c r="K135" s="39">
        <f t="shared" ref="K135:N135" si="123">+K67</f>
        <v>0</v>
      </c>
      <c r="L135" s="39">
        <f t="shared" si="123"/>
        <v>0</v>
      </c>
      <c r="M135" s="39">
        <f t="shared" si="123"/>
        <v>1.1399999999999999</v>
      </c>
      <c r="N135" s="39">
        <f t="shared" si="123"/>
        <v>0</v>
      </c>
      <c r="O135" s="31"/>
      <c r="P135" s="26">
        <f>+C135+F135*PCG!$C$4+G135*PCG!$C$5+H135+I135+J135</f>
        <v>91.93325772499999</v>
      </c>
      <c r="R135" s="13" t="s">
        <v>147</v>
      </c>
      <c r="S135" s="6" t="s">
        <v>148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1" t="s">
        <v>167</v>
      </c>
      <c r="B136" s="6" t="s">
        <v>168</v>
      </c>
      <c r="C136" s="26">
        <f t="shared" si="107"/>
        <v>1.2079843524931957</v>
      </c>
      <c r="D136" s="39">
        <f>+D79</f>
        <v>1.2079843524931957</v>
      </c>
      <c r="E136" s="39">
        <f t="shared" ref="E136:G136" si="124">+E79</f>
        <v>0</v>
      </c>
      <c r="F136" s="39">
        <f t="shared" si="124"/>
        <v>36.33960557581532</v>
      </c>
      <c r="G136" s="39">
        <f t="shared" si="124"/>
        <v>0</v>
      </c>
      <c r="H136" s="27"/>
      <c r="I136" s="27"/>
      <c r="J136" s="27"/>
      <c r="K136" s="39">
        <f t="shared" ref="K136:N136" si="125">+K79</f>
        <v>2.1</v>
      </c>
      <c r="L136" s="39">
        <f t="shared" si="125"/>
        <v>16.86</v>
      </c>
      <c r="M136" s="39">
        <f t="shared" si="125"/>
        <v>4.2700000000000005</v>
      </c>
      <c r="N136" s="39">
        <f t="shared" si="125"/>
        <v>0</v>
      </c>
      <c r="O136" s="31"/>
      <c r="P136" s="26">
        <f>+C136+F136*PCG!$C$4+G136*PCG!$C$5+H136+I136+J136</f>
        <v>909.69812374787625</v>
      </c>
      <c r="R136" s="11" t="s">
        <v>167</v>
      </c>
      <c r="S136" s="6" t="s">
        <v>168</v>
      </c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1" t="s">
        <v>202</v>
      </c>
      <c r="B137" s="6" t="s">
        <v>203</v>
      </c>
      <c r="C137" s="26">
        <f t="shared" si="107"/>
        <v>0</v>
      </c>
      <c r="D137" s="39">
        <f>+D100</f>
        <v>0</v>
      </c>
      <c r="E137" s="39">
        <f t="shared" ref="E137:G137" si="126">+E100</f>
        <v>0</v>
      </c>
      <c r="F137" s="39">
        <f t="shared" si="126"/>
        <v>0</v>
      </c>
      <c r="G137" s="39">
        <f t="shared" si="126"/>
        <v>0</v>
      </c>
      <c r="H137" s="27"/>
      <c r="I137" s="27"/>
      <c r="J137" s="27"/>
      <c r="K137" s="39">
        <f t="shared" ref="K137:N137" si="127">+K100</f>
        <v>0</v>
      </c>
      <c r="L137" s="39">
        <f t="shared" si="127"/>
        <v>0</v>
      </c>
      <c r="M137" s="39">
        <f t="shared" si="127"/>
        <v>0</v>
      </c>
      <c r="N137" s="39">
        <f t="shared" si="127"/>
        <v>0</v>
      </c>
      <c r="O137" s="31"/>
      <c r="P137" s="26">
        <f>+C137+F137*PCG!$C$4+G137*PCG!$C$5+H137+I137+J137</f>
        <v>0</v>
      </c>
      <c r="R137" s="11" t="s">
        <v>202</v>
      </c>
      <c r="S137" s="6" t="s">
        <v>203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</row>
    <row r="138" spans="1:31" x14ac:dyDescent="0.2">
      <c r="A138" s="13" t="s">
        <v>204</v>
      </c>
      <c r="B138" s="6" t="s">
        <v>205</v>
      </c>
      <c r="C138" s="26">
        <f t="shared" si="107"/>
        <v>0</v>
      </c>
      <c r="D138" s="26">
        <f>+D139+D140+D141</f>
        <v>0</v>
      </c>
      <c r="E138" s="26">
        <f>+E139+E140+E141</f>
        <v>0</v>
      </c>
      <c r="F138" s="26">
        <f t="shared" ref="F138:N138" si="128">+F139+F140+F141</f>
        <v>0</v>
      </c>
      <c r="G138" s="26">
        <f t="shared" si="128"/>
        <v>0</v>
      </c>
      <c r="H138" s="26">
        <f t="shared" si="128"/>
        <v>0</v>
      </c>
      <c r="I138" s="26">
        <f t="shared" si="128"/>
        <v>0</v>
      </c>
      <c r="J138" s="26">
        <f t="shared" si="128"/>
        <v>0</v>
      </c>
      <c r="K138" s="26">
        <f t="shared" si="128"/>
        <v>0</v>
      </c>
      <c r="L138" s="26">
        <f t="shared" si="128"/>
        <v>0</v>
      </c>
      <c r="M138" s="26">
        <f t="shared" si="128"/>
        <v>0</v>
      </c>
      <c r="N138" s="26">
        <f t="shared" si="128"/>
        <v>0</v>
      </c>
      <c r="O138" s="31"/>
      <c r="P138" s="26">
        <f t="shared" ref="P138" si="129">+P139+P140+P141</f>
        <v>0</v>
      </c>
      <c r="R138" s="13" t="s">
        <v>204</v>
      </c>
      <c r="S138" s="6" t="s">
        <v>205</v>
      </c>
      <c r="T138" s="26">
        <f t="shared" ref="T138:AE138" si="130">+T139+T140+T141</f>
        <v>0</v>
      </c>
      <c r="U138" s="26">
        <f t="shared" si="130"/>
        <v>0</v>
      </c>
      <c r="V138" s="26">
        <f t="shared" si="130"/>
        <v>0</v>
      </c>
      <c r="W138" s="26">
        <f t="shared" si="130"/>
        <v>0</v>
      </c>
      <c r="X138" s="26">
        <f t="shared" si="130"/>
        <v>0</v>
      </c>
      <c r="Y138" s="26">
        <f t="shared" si="130"/>
        <v>0</v>
      </c>
      <c r="Z138" s="26">
        <f t="shared" si="130"/>
        <v>0</v>
      </c>
      <c r="AA138" s="26">
        <f t="shared" ref="AA138:AD138" si="131">+AA139+AA140+AA141</f>
        <v>0</v>
      </c>
      <c r="AB138" s="26">
        <f t="shared" si="131"/>
        <v>0</v>
      </c>
      <c r="AC138" s="26">
        <f t="shared" si="131"/>
        <v>0</v>
      </c>
      <c r="AD138" s="26">
        <f t="shared" si="131"/>
        <v>0</v>
      </c>
      <c r="AE138" s="26">
        <f t="shared" si="130"/>
        <v>0</v>
      </c>
    </row>
    <row r="139" spans="1:31" x14ac:dyDescent="0.2">
      <c r="A139" s="13" t="s">
        <v>206</v>
      </c>
      <c r="B139" s="6" t="s">
        <v>207</v>
      </c>
      <c r="C139" s="26">
        <f t="shared" si="107"/>
        <v>0</v>
      </c>
      <c r="D139" s="39">
        <f>+D102</f>
        <v>0</v>
      </c>
      <c r="E139" s="39">
        <f>+E102</f>
        <v>0</v>
      </c>
      <c r="F139" s="27"/>
      <c r="G139" s="27"/>
      <c r="H139" s="27"/>
      <c r="I139" s="27"/>
      <c r="J139" s="27"/>
      <c r="K139" s="39">
        <f t="shared" ref="K139:N139" si="132">+K102</f>
        <v>0</v>
      </c>
      <c r="L139" s="39">
        <f t="shared" si="132"/>
        <v>0</v>
      </c>
      <c r="M139" s="39">
        <f t="shared" si="132"/>
        <v>0</v>
      </c>
      <c r="N139" s="39">
        <f t="shared" si="132"/>
        <v>0</v>
      </c>
      <c r="O139" s="31"/>
      <c r="P139" s="26">
        <f>+C139+F139*PCG!$C$4+G139*PCG!$C$5+H139+I139+J139</f>
        <v>0</v>
      </c>
      <c r="R139" s="13" t="s">
        <v>206</v>
      </c>
      <c r="S139" s="6" t="s">
        <v>207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214</v>
      </c>
      <c r="B140" s="6" t="s">
        <v>215</v>
      </c>
      <c r="C140" s="26">
        <f t="shared" si="107"/>
        <v>0</v>
      </c>
      <c r="D140" s="39">
        <f>+D106</f>
        <v>0</v>
      </c>
      <c r="E140" s="39">
        <f>+E106</f>
        <v>0</v>
      </c>
      <c r="F140" s="27"/>
      <c r="G140" s="27"/>
      <c r="H140" s="27"/>
      <c r="I140" s="27"/>
      <c r="J140" s="27"/>
      <c r="K140" s="39">
        <f t="shared" ref="K140:N140" si="133">+K106</f>
        <v>0</v>
      </c>
      <c r="L140" s="39">
        <f t="shared" si="133"/>
        <v>0</v>
      </c>
      <c r="M140" s="39">
        <f t="shared" si="133"/>
        <v>0</v>
      </c>
      <c r="N140" s="39">
        <f t="shared" si="133"/>
        <v>0</v>
      </c>
      <c r="O140" s="31"/>
      <c r="P140" s="26">
        <f>+C140+F140*PCG!$C$4+G140*PCG!$C$5+H140+I140+J140</f>
        <v>0</v>
      </c>
      <c r="R140" s="13" t="s">
        <v>214</v>
      </c>
      <c r="S140" s="6" t="s">
        <v>215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1" t="s">
        <v>220</v>
      </c>
      <c r="B141" s="6" t="s">
        <v>187</v>
      </c>
      <c r="C141" s="26">
        <f t="shared" si="107"/>
        <v>0</v>
      </c>
      <c r="D141" s="39">
        <f>+D109</f>
        <v>0</v>
      </c>
      <c r="E141" s="39">
        <f>+E109</f>
        <v>0</v>
      </c>
      <c r="F141" s="27"/>
      <c r="G141" s="27"/>
      <c r="H141" s="27"/>
      <c r="I141" s="27"/>
      <c r="J141" s="27"/>
      <c r="K141" s="39">
        <f t="shared" ref="K141:N141" si="134">+K109</f>
        <v>0</v>
      </c>
      <c r="L141" s="39">
        <f t="shared" si="134"/>
        <v>0</v>
      </c>
      <c r="M141" s="39">
        <f t="shared" si="134"/>
        <v>0</v>
      </c>
      <c r="N141" s="39">
        <f t="shared" si="134"/>
        <v>0</v>
      </c>
      <c r="O141" s="31"/>
      <c r="P141" s="26">
        <f>+C141+F141*PCG!$C$4+G141*PCG!$C$5+H141+I141+J141</f>
        <v>0</v>
      </c>
      <c r="R141" s="11" t="s">
        <v>220</v>
      </c>
      <c r="S141" s="6" t="s">
        <v>187</v>
      </c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1"/>
      <c r="P142" s="30"/>
      <c r="R142" s="14"/>
      <c r="S142" s="15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</row>
    <row r="143" spans="1:31" x14ac:dyDescent="0.2">
      <c r="A143" s="16" t="s">
        <v>221</v>
      </c>
      <c r="B143" s="10" t="s">
        <v>222</v>
      </c>
      <c r="C143" s="26">
        <f t="shared" ref="C143:C148" si="135">+D143+E143</f>
        <v>0</v>
      </c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1"/>
      <c r="P143" s="27"/>
      <c r="R143" s="16" t="s">
        <v>221</v>
      </c>
      <c r="S143" s="10" t="s">
        <v>222</v>
      </c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13" t="s">
        <v>223</v>
      </c>
      <c r="B144" s="6" t="s">
        <v>224</v>
      </c>
      <c r="C144" s="26">
        <f>+D144+E144</f>
        <v>2249.0557249690819</v>
      </c>
      <c r="D144" s="26">
        <f>+D145+D146</f>
        <v>2249.0557249690819</v>
      </c>
      <c r="E144" s="26"/>
      <c r="F144" s="26">
        <f t="shared" ref="F144:N144" si="136">+F145+F146</f>
        <v>8.0273969806173739E-2</v>
      </c>
      <c r="G144" s="26">
        <f t="shared" si="136"/>
        <v>6.136891613438674E-2</v>
      </c>
      <c r="H144" s="26">
        <f t="shared" si="136"/>
        <v>0</v>
      </c>
      <c r="I144" s="26">
        <f t="shared" si="136"/>
        <v>0</v>
      </c>
      <c r="J144" s="26">
        <f t="shared" si="136"/>
        <v>0</v>
      </c>
      <c r="K144" s="26">
        <f t="shared" si="136"/>
        <v>2.6974881278887999</v>
      </c>
      <c r="L144" s="26">
        <f t="shared" si="136"/>
        <v>23.698063858627322</v>
      </c>
      <c r="M144" s="26">
        <f t="shared" si="136"/>
        <v>1.02499525115552</v>
      </c>
      <c r="N144" s="26">
        <f t="shared" si="136"/>
        <v>21.91</v>
      </c>
      <c r="O144" s="31"/>
      <c r="P144" s="26">
        <f t="shared" ref="P144" si="137">+P145+P146</f>
        <v>2269.3505112222833</v>
      </c>
      <c r="R144" s="13" t="s">
        <v>223</v>
      </c>
      <c r="S144" s="6" t="s">
        <v>224</v>
      </c>
      <c r="T144" s="26">
        <f t="shared" ref="T144:AE144" si="138">+T145+T146</f>
        <v>0</v>
      </c>
      <c r="U144" s="26">
        <f t="shared" si="138"/>
        <v>0</v>
      </c>
      <c r="V144" s="26">
        <f t="shared" si="138"/>
        <v>0</v>
      </c>
      <c r="W144" s="26">
        <f t="shared" si="138"/>
        <v>0</v>
      </c>
      <c r="X144" s="26">
        <f t="shared" si="138"/>
        <v>0</v>
      </c>
      <c r="Y144" s="26">
        <f t="shared" si="138"/>
        <v>0</v>
      </c>
      <c r="Z144" s="26">
        <f t="shared" si="138"/>
        <v>0</v>
      </c>
      <c r="AA144" s="26">
        <f t="shared" ref="AA144:AD144" si="139">+AA145+AA146</f>
        <v>0</v>
      </c>
      <c r="AB144" s="26">
        <f t="shared" si="139"/>
        <v>0</v>
      </c>
      <c r="AC144" s="26">
        <f t="shared" si="139"/>
        <v>0</v>
      </c>
      <c r="AD144" s="26">
        <f t="shared" si="139"/>
        <v>0</v>
      </c>
      <c r="AE144" s="26">
        <f t="shared" si="138"/>
        <v>0</v>
      </c>
    </row>
    <row r="145" spans="1:31" x14ac:dyDescent="0.2">
      <c r="A145" s="13" t="s">
        <v>225</v>
      </c>
      <c r="B145" s="6" t="s">
        <v>226</v>
      </c>
      <c r="C145" s="26">
        <f t="shared" si="135"/>
        <v>1479.6896033059784</v>
      </c>
      <c r="D145" s="39">
        <f>+D113</f>
        <v>1479.6896033059784</v>
      </c>
      <c r="E145" s="39">
        <f t="shared" ref="E145:G145" si="140">+E113</f>
        <v>0</v>
      </c>
      <c r="F145" s="39">
        <f t="shared" si="140"/>
        <v>1.034747974339845E-2</v>
      </c>
      <c r="G145" s="39">
        <f t="shared" si="140"/>
        <v>4.1389918973593801E-2</v>
      </c>
      <c r="H145" s="27"/>
      <c r="I145" s="27"/>
      <c r="J145" s="27"/>
      <c r="K145" s="39">
        <f t="shared" ref="K145:N145" si="141">+K113</f>
        <v>0.93748812788879987</v>
      </c>
      <c r="L145" s="39">
        <f t="shared" si="141"/>
        <v>4.8280638586273206</v>
      </c>
      <c r="M145" s="39">
        <f t="shared" si="141"/>
        <v>0.37499525115552002</v>
      </c>
      <c r="N145" s="39">
        <f t="shared" si="141"/>
        <v>6.4</v>
      </c>
      <c r="O145" s="31"/>
      <c r="P145" s="26">
        <f>+C145+F145*PCG!$C$4+G145*PCG!$C$5+H145+I145+J145</f>
        <v>1492.2824861536942</v>
      </c>
      <c r="R145" s="13" t="s">
        <v>225</v>
      </c>
      <c r="S145" s="6" t="s">
        <v>226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227</v>
      </c>
      <c r="B146" s="6" t="s">
        <v>228</v>
      </c>
      <c r="C146" s="26">
        <f t="shared" si="135"/>
        <v>769.36612166310351</v>
      </c>
      <c r="D146" s="39">
        <f t="shared" ref="D146:G147" si="142">+D114</f>
        <v>769.36612166310351</v>
      </c>
      <c r="E146" s="39">
        <f t="shared" si="142"/>
        <v>0</v>
      </c>
      <c r="F146" s="39">
        <f t="shared" si="142"/>
        <v>6.9926490062775293E-2</v>
      </c>
      <c r="G146" s="39">
        <f t="shared" si="142"/>
        <v>1.997899716079294E-2</v>
      </c>
      <c r="H146" s="27"/>
      <c r="I146" s="27"/>
      <c r="J146" s="27"/>
      <c r="K146" s="39">
        <f t="shared" ref="K146:N146" si="143">+K114</f>
        <v>1.76</v>
      </c>
      <c r="L146" s="39">
        <f t="shared" si="143"/>
        <v>18.87</v>
      </c>
      <c r="M146" s="39">
        <f t="shared" si="143"/>
        <v>0.65</v>
      </c>
      <c r="N146" s="39">
        <f t="shared" si="143"/>
        <v>15.51</v>
      </c>
      <c r="O146" s="31"/>
      <c r="P146" s="26">
        <f>+C146+F146*PCG!$C$4+G146*PCG!$C$5+H146+I146+J146</f>
        <v>777.06802506858924</v>
      </c>
      <c r="R146" s="13" t="s">
        <v>227</v>
      </c>
      <c r="S146" s="6" t="s">
        <v>228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229</v>
      </c>
      <c r="B147" s="6" t="s">
        <v>144</v>
      </c>
      <c r="C147" s="26">
        <f t="shared" si="135"/>
        <v>0</v>
      </c>
      <c r="D147" s="26">
        <f t="shared" si="142"/>
        <v>0</v>
      </c>
      <c r="E147" s="26">
        <f t="shared" si="142"/>
        <v>0</v>
      </c>
      <c r="F147" s="26">
        <f t="shared" si="142"/>
        <v>0</v>
      </c>
      <c r="G147" s="26">
        <f t="shared" si="142"/>
        <v>0</v>
      </c>
      <c r="H147" s="27"/>
      <c r="I147" s="27"/>
      <c r="J147" s="27"/>
      <c r="K147" s="32"/>
      <c r="L147" s="32"/>
      <c r="M147" s="32"/>
      <c r="N147" s="32"/>
      <c r="O147" s="31"/>
      <c r="P147" s="26">
        <f>+C147+F147*PCG!$C$4+G147*PCG!$C$5+H147+I147+J147</f>
        <v>0</v>
      </c>
      <c r="R147" s="13" t="s">
        <v>229</v>
      </c>
      <c r="S147" s="6" t="s">
        <v>144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230</v>
      </c>
      <c r="B148" s="17" t="s">
        <v>231</v>
      </c>
      <c r="C148" s="26">
        <f t="shared" si="135"/>
        <v>35042.330526000005</v>
      </c>
      <c r="D148" s="26">
        <f>+D116</f>
        <v>35042.330526000005</v>
      </c>
      <c r="E148" s="26">
        <f>+E116</f>
        <v>0</v>
      </c>
      <c r="F148" s="27"/>
      <c r="G148" s="27"/>
      <c r="H148" s="27"/>
      <c r="I148" s="27"/>
      <c r="J148" s="27"/>
      <c r="K148" s="32"/>
      <c r="L148" s="32"/>
      <c r="M148" s="32"/>
      <c r="N148" s="32"/>
      <c r="O148" s="31"/>
      <c r="P148" s="26">
        <f>+C148+F148*PCG!$C$4+G148*PCG!$C$5+H148+I148+J148</f>
        <v>35042.330526000005</v>
      </c>
      <c r="R148" s="13" t="s">
        <v>230</v>
      </c>
      <c r="S148" s="17" t="s">
        <v>231</v>
      </c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</row>
    <row r="157" spans="1:31" x14ac:dyDescent="0.2">
      <c r="A157" s="6" t="s">
        <v>233</v>
      </c>
      <c r="R157" s="6" t="s">
        <v>233</v>
      </c>
      <c r="T157" s="77" t="s">
        <v>239</v>
      </c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20" t="s">
        <v>240</v>
      </c>
    </row>
    <row r="158" spans="1:31" ht="25.5" x14ac:dyDescent="0.2">
      <c r="A158" s="41" t="s">
        <v>19</v>
      </c>
      <c r="B158" s="41" t="s">
        <v>20</v>
      </c>
      <c r="C158" s="41" t="s">
        <v>280</v>
      </c>
      <c r="D158" s="41" t="s">
        <v>255</v>
      </c>
      <c r="E158" s="41" t="s">
        <v>256</v>
      </c>
      <c r="F158" s="41" t="s">
        <v>257</v>
      </c>
      <c r="G158" s="41" t="s">
        <v>258</v>
      </c>
      <c r="H158" s="41" t="s">
        <v>282</v>
      </c>
      <c r="I158" s="41" t="s">
        <v>283</v>
      </c>
      <c r="J158" s="41" t="s">
        <v>284</v>
      </c>
      <c r="K158" s="41" t="s">
        <v>259</v>
      </c>
      <c r="L158" s="41" t="s">
        <v>260</v>
      </c>
      <c r="M158" s="41" t="s">
        <v>261</v>
      </c>
      <c r="N158" s="41" t="s">
        <v>262</v>
      </c>
      <c r="P158" s="41" t="s">
        <v>285</v>
      </c>
      <c r="R158" s="41" t="s">
        <v>19</v>
      </c>
      <c r="S158" s="41" t="s">
        <v>20</v>
      </c>
      <c r="T158" s="20" t="s">
        <v>249</v>
      </c>
      <c r="U158" s="20" t="s">
        <v>10</v>
      </c>
      <c r="V158" s="20" t="s">
        <v>11</v>
      </c>
      <c r="W158" s="20" t="s">
        <v>12</v>
      </c>
      <c r="X158" s="20" t="s">
        <v>14</v>
      </c>
      <c r="Y158" s="20" t="s">
        <v>13</v>
      </c>
      <c r="Z158" s="20" t="s">
        <v>15</v>
      </c>
      <c r="AA158" s="20" t="s">
        <v>16</v>
      </c>
      <c r="AB158" s="20" t="s">
        <v>252</v>
      </c>
      <c r="AC158" s="20" t="s">
        <v>250</v>
      </c>
      <c r="AD158" s="20" t="s">
        <v>251</v>
      </c>
      <c r="AE158" s="20" t="s">
        <v>21</v>
      </c>
    </row>
    <row r="159" spans="1:31" x14ac:dyDescent="0.2">
      <c r="A159" s="9" t="s">
        <v>22</v>
      </c>
      <c r="B159" s="10" t="s">
        <v>23</v>
      </c>
      <c r="C159" s="26">
        <f t="shared" ref="C159:C162" si="144">+D159+E159</f>
        <v>84120.987616838611</v>
      </c>
      <c r="D159" s="26">
        <f>+D160+D161+D162</f>
        <v>84120.987616838611</v>
      </c>
      <c r="E159" s="26">
        <f t="shared" ref="E159:N159" si="145">+E160+E161+E162</f>
        <v>0</v>
      </c>
      <c r="F159" s="26">
        <f t="shared" si="145"/>
        <v>75.530111223725271</v>
      </c>
      <c r="G159" s="26">
        <f t="shared" si="145"/>
        <v>3.7796279768979266</v>
      </c>
      <c r="H159" s="26">
        <f t="shared" si="145"/>
        <v>0</v>
      </c>
      <c r="I159" s="26">
        <f t="shared" si="145"/>
        <v>0</v>
      </c>
      <c r="J159" s="26">
        <f t="shared" si="145"/>
        <v>0</v>
      </c>
      <c r="K159" s="26">
        <f t="shared" si="145"/>
        <v>288.04868895817049</v>
      </c>
      <c r="L159" s="26">
        <f t="shared" si="145"/>
        <v>811.02463197139855</v>
      </c>
      <c r="M159" s="26">
        <f t="shared" si="145"/>
        <v>254.02699385380035</v>
      </c>
      <c r="N159" s="26">
        <f t="shared" si="145"/>
        <v>357.34999999999997</v>
      </c>
      <c r="O159" s="31"/>
      <c r="P159" s="26">
        <f t="shared" ref="P159" si="146">+P160+P161+P162</f>
        <v>87135.569534547321</v>
      </c>
      <c r="R159" s="9" t="s">
        <v>22</v>
      </c>
      <c r="S159" s="10" t="s">
        <v>23</v>
      </c>
      <c r="T159" s="26">
        <f t="shared" ref="T159:AE159" si="147">+T160+T161+T162</f>
        <v>0</v>
      </c>
      <c r="U159" s="26">
        <f t="shared" si="147"/>
        <v>0</v>
      </c>
      <c r="V159" s="26">
        <f t="shared" si="147"/>
        <v>0</v>
      </c>
      <c r="W159" s="26">
        <f t="shared" si="147"/>
        <v>0</v>
      </c>
      <c r="X159" s="26">
        <f t="shared" si="147"/>
        <v>0</v>
      </c>
      <c r="Y159" s="26">
        <f t="shared" si="147"/>
        <v>0</v>
      </c>
      <c r="Z159" s="26">
        <f t="shared" si="147"/>
        <v>0</v>
      </c>
      <c r="AA159" s="26">
        <f t="shared" ref="AA159:AD159" si="148">+AA160+AA161+AA162</f>
        <v>0</v>
      </c>
      <c r="AB159" s="26">
        <f t="shared" si="148"/>
        <v>0</v>
      </c>
      <c r="AC159" s="26">
        <f t="shared" si="148"/>
        <v>0</v>
      </c>
      <c r="AD159" s="26">
        <f t="shared" si="148"/>
        <v>0</v>
      </c>
      <c r="AE159" s="26">
        <f t="shared" si="147"/>
        <v>0</v>
      </c>
    </row>
    <row r="160" spans="1:31" x14ac:dyDescent="0.2">
      <c r="A160" s="11" t="s">
        <v>26</v>
      </c>
      <c r="B160" s="6" t="s">
        <v>27</v>
      </c>
      <c r="C160" s="26">
        <f t="shared" si="144"/>
        <v>84119.779632486112</v>
      </c>
      <c r="D160" s="26">
        <f>+D6</f>
        <v>84119.779632486112</v>
      </c>
      <c r="E160" s="26">
        <f t="shared" ref="E160:G160" si="149">+E6</f>
        <v>0</v>
      </c>
      <c r="F160" s="26">
        <f t="shared" si="149"/>
        <v>35.51317533890996</v>
      </c>
      <c r="G160" s="26">
        <f t="shared" si="149"/>
        <v>3.7796279768979266</v>
      </c>
      <c r="H160" s="27"/>
      <c r="I160" s="27"/>
      <c r="J160" s="27"/>
      <c r="K160" s="26">
        <f t="shared" ref="K160:N160" si="150">+K6</f>
        <v>285.94868895817046</v>
      </c>
      <c r="L160" s="26">
        <f t="shared" si="150"/>
        <v>794.16463197139853</v>
      </c>
      <c r="M160" s="26">
        <f t="shared" si="150"/>
        <v>248.61699385380035</v>
      </c>
      <c r="N160" s="26">
        <f t="shared" si="150"/>
        <v>357.34999999999997</v>
      </c>
      <c r="O160" s="31"/>
      <c r="P160" s="26">
        <f>+C160+F160*PCG!$C$4+G160*PCG!$C$5+H160+I160+J160</f>
        <v>86133.938153074443</v>
      </c>
      <c r="R160" s="11" t="s">
        <v>26</v>
      </c>
      <c r="S160" s="6" t="s">
        <v>27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</row>
    <row r="161" spans="1:31" x14ac:dyDescent="0.2">
      <c r="A161" s="13" t="s">
        <v>145</v>
      </c>
      <c r="B161" s="6" t="s">
        <v>146</v>
      </c>
      <c r="C161" s="26">
        <f t="shared" si="144"/>
        <v>1.2079843524931957</v>
      </c>
      <c r="D161" s="26">
        <f>+D66</f>
        <v>1.2079843524931957</v>
      </c>
      <c r="E161" s="26">
        <f t="shared" ref="E161:G161" si="151">+E66</f>
        <v>0</v>
      </c>
      <c r="F161" s="26">
        <f t="shared" si="151"/>
        <v>40.016935884815318</v>
      </c>
      <c r="G161" s="26">
        <f t="shared" si="151"/>
        <v>0</v>
      </c>
      <c r="H161" s="27"/>
      <c r="I161" s="27"/>
      <c r="J161" s="27"/>
      <c r="K161" s="26">
        <f t="shared" ref="K161:N161" si="152">+K66</f>
        <v>2.1</v>
      </c>
      <c r="L161" s="26">
        <f t="shared" si="152"/>
        <v>16.86</v>
      </c>
      <c r="M161" s="26">
        <f t="shared" si="152"/>
        <v>5.41</v>
      </c>
      <c r="N161" s="26">
        <f t="shared" si="152"/>
        <v>0</v>
      </c>
      <c r="O161" s="31"/>
      <c r="P161" s="26">
        <f>+C161+F161*PCG!$C$4+G161*PCG!$C$5+H161+I161+J161</f>
        <v>1001.6313814728761</v>
      </c>
      <c r="R161" s="13" t="s">
        <v>145</v>
      </c>
      <c r="S161" s="6" t="s">
        <v>146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</row>
    <row r="162" spans="1:31" x14ac:dyDescent="0.2">
      <c r="A162" s="13" t="s">
        <v>204</v>
      </c>
      <c r="B162" s="6" t="s">
        <v>205</v>
      </c>
      <c r="C162" s="26">
        <f t="shared" si="144"/>
        <v>0</v>
      </c>
      <c r="D162" s="26">
        <f>+D101</f>
        <v>0</v>
      </c>
      <c r="E162" s="26">
        <f>+E101</f>
        <v>0</v>
      </c>
      <c r="F162" s="27"/>
      <c r="G162" s="27"/>
      <c r="H162" s="27"/>
      <c r="I162" s="27"/>
      <c r="J162" s="27"/>
      <c r="K162" s="26">
        <f t="shared" ref="K162:N162" si="153">+K101</f>
        <v>0</v>
      </c>
      <c r="L162" s="26">
        <f t="shared" si="153"/>
        <v>0</v>
      </c>
      <c r="M162" s="26">
        <f t="shared" si="153"/>
        <v>0</v>
      </c>
      <c r="N162" s="26">
        <f t="shared" si="153"/>
        <v>0</v>
      </c>
      <c r="O162" s="31"/>
      <c r="P162" s="26">
        <f>+C162+F162*PCG!$C$4+G162*PCG!$C$5+H162+I162+J162</f>
        <v>0</v>
      </c>
      <c r="R162" s="13" t="s">
        <v>204</v>
      </c>
      <c r="S162" s="6" t="s">
        <v>205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1"/>
      <c r="P163" s="30"/>
      <c r="R163" s="14"/>
      <c r="S163" s="15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</row>
    <row r="164" spans="1:31" x14ac:dyDescent="0.2">
      <c r="A164" s="16" t="s">
        <v>221</v>
      </c>
      <c r="B164" s="10" t="s">
        <v>222</v>
      </c>
      <c r="C164" s="26">
        <f t="shared" ref="C164:C169" si="154">+D164+E164</f>
        <v>0</v>
      </c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1"/>
      <c r="P164" s="27"/>
      <c r="R164" s="16" t="s">
        <v>221</v>
      </c>
      <c r="S164" s="10" t="s">
        <v>222</v>
      </c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13" t="s">
        <v>223</v>
      </c>
      <c r="B165" s="6" t="s">
        <v>224</v>
      </c>
      <c r="C165" s="26">
        <f>+D165+E165</f>
        <v>2249.0557249690819</v>
      </c>
      <c r="D165" s="26">
        <f>+D166+D167</f>
        <v>2249.0557249690819</v>
      </c>
      <c r="E165" s="26">
        <f t="shared" ref="E165:N165" si="155">+E166+E167</f>
        <v>0</v>
      </c>
      <c r="F165" s="26">
        <f t="shared" si="155"/>
        <v>8.0273969806173739E-2</v>
      </c>
      <c r="G165" s="26">
        <f t="shared" si="155"/>
        <v>6.136891613438674E-2</v>
      </c>
      <c r="H165" s="26">
        <f t="shared" si="155"/>
        <v>0</v>
      </c>
      <c r="I165" s="26">
        <f t="shared" si="155"/>
        <v>0</v>
      </c>
      <c r="J165" s="26">
        <f t="shared" si="155"/>
        <v>0</v>
      </c>
      <c r="K165" s="26">
        <f t="shared" si="155"/>
        <v>0</v>
      </c>
      <c r="L165" s="26">
        <f t="shared" si="155"/>
        <v>0</v>
      </c>
      <c r="M165" s="26">
        <f t="shared" si="155"/>
        <v>0</v>
      </c>
      <c r="N165" s="26">
        <f t="shared" si="155"/>
        <v>0</v>
      </c>
      <c r="O165" s="31"/>
      <c r="P165" s="26">
        <f t="shared" ref="P165" si="156">+P166+P167</f>
        <v>2269.3505112222833</v>
      </c>
      <c r="R165" s="13" t="s">
        <v>223</v>
      </c>
      <c r="S165" s="6" t="s">
        <v>224</v>
      </c>
      <c r="T165" s="26">
        <f t="shared" ref="T165:AE165" si="157">+T166+T167</f>
        <v>0</v>
      </c>
      <c r="U165" s="26">
        <f t="shared" si="157"/>
        <v>0</v>
      </c>
      <c r="V165" s="26">
        <f t="shared" si="157"/>
        <v>0</v>
      </c>
      <c r="W165" s="26">
        <f t="shared" si="157"/>
        <v>0</v>
      </c>
      <c r="X165" s="26">
        <f t="shared" si="157"/>
        <v>0</v>
      </c>
      <c r="Y165" s="26">
        <f t="shared" si="157"/>
        <v>0</v>
      </c>
      <c r="Z165" s="26">
        <f t="shared" si="157"/>
        <v>0</v>
      </c>
      <c r="AA165" s="26">
        <f t="shared" ref="AA165:AD165" si="158">+AA166+AA167</f>
        <v>0</v>
      </c>
      <c r="AB165" s="26">
        <f t="shared" si="158"/>
        <v>0</v>
      </c>
      <c r="AC165" s="26">
        <f t="shared" si="158"/>
        <v>0</v>
      </c>
      <c r="AD165" s="26">
        <f t="shared" si="158"/>
        <v>0</v>
      </c>
      <c r="AE165" s="26">
        <f t="shared" si="157"/>
        <v>0</v>
      </c>
    </row>
    <row r="166" spans="1:31" x14ac:dyDescent="0.2">
      <c r="A166" s="13" t="s">
        <v>225</v>
      </c>
      <c r="B166" s="6" t="s">
        <v>226</v>
      </c>
      <c r="C166" s="26">
        <f t="shared" si="154"/>
        <v>1479.6896033059784</v>
      </c>
      <c r="D166" s="39">
        <f>+D113</f>
        <v>1479.6896033059784</v>
      </c>
      <c r="E166" s="39">
        <f t="shared" ref="E166:G166" si="159">+E113</f>
        <v>0</v>
      </c>
      <c r="F166" s="39">
        <f t="shared" si="159"/>
        <v>1.034747974339845E-2</v>
      </c>
      <c r="G166" s="39">
        <f t="shared" si="159"/>
        <v>4.1389918973593801E-2</v>
      </c>
      <c r="H166" s="27"/>
      <c r="I166" s="27"/>
      <c r="J166" s="27"/>
      <c r="K166" s="32"/>
      <c r="L166" s="32"/>
      <c r="M166" s="32"/>
      <c r="N166" s="32"/>
      <c r="O166" s="31"/>
      <c r="P166" s="26">
        <f>+P113</f>
        <v>1492.2824861536942</v>
      </c>
      <c r="R166" s="13" t="s">
        <v>225</v>
      </c>
      <c r="S166" s="6" t="s">
        <v>226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227</v>
      </c>
      <c r="B167" s="6" t="s">
        <v>228</v>
      </c>
      <c r="C167" s="26">
        <f t="shared" si="154"/>
        <v>769.36612166310351</v>
      </c>
      <c r="D167" s="39">
        <f t="shared" ref="D167:G168" si="160">+D114</f>
        <v>769.36612166310351</v>
      </c>
      <c r="E167" s="39">
        <f t="shared" si="160"/>
        <v>0</v>
      </c>
      <c r="F167" s="39">
        <f t="shared" si="160"/>
        <v>6.9926490062775293E-2</v>
      </c>
      <c r="G167" s="39">
        <f t="shared" si="160"/>
        <v>1.997899716079294E-2</v>
      </c>
      <c r="H167" s="27"/>
      <c r="I167" s="27"/>
      <c r="J167" s="27"/>
      <c r="K167" s="32"/>
      <c r="L167" s="32"/>
      <c r="M167" s="32"/>
      <c r="N167" s="32"/>
      <c r="O167" s="31"/>
      <c r="P167" s="26">
        <f>+P114</f>
        <v>777.06802506858924</v>
      </c>
      <c r="R167" s="13" t="s">
        <v>227</v>
      </c>
      <c r="S167" s="6" t="s">
        <v>228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229</v>
      </c>
      <c r="B168" s="6" t="s">
        <v>144</v>
      </c>
      <c r="C168" s="26">
        <f t="shared" si="154"/>
        <v>0</v>
      </c>
      <c r="D168" s="26">
        <f t="shared" si="160"/>
        <v>0</v>
      </c>
      <c r="E168" s="26">
        <f t="shared" si="160"/>
        <v>0</v>
      </c>
      <c r="F168" s="26">
        <f t="shared" si="160"/>
        <v>0</v>
      </c>
      <c r="G168" s="26">
        <f t="shared" si="160"/>
        <v>0</v>
      </c>
      <c r="H168" s="27"/>
      <c r="I168" s="27"/>
      <c r="J168" s="27"/>
      <c r="K168" s="32"/>
      <c r="L168" s="32"/>
      <c r="M168" s="32"/>
      <c r="N168" s="32"/>
      <c r="O168" s="31"/>
      <c r="P168" s="26">
        <f>+P115</f>
        <v>0</v>
      </c>
      <c r="R168" s="13" t="s">
        <v>229</v>
      </c>
      <c r="S168" s="6" t="s">
        <v>144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</row>
    <row r="169" spans="1:31" x14ac:dyDescent="0.2">
      <c r="A169" s="13" t="s">
        <v>230</v>
      </c>
      <c r="B169" s="17" t="s">
        <v>231</v>
      </c>
      <c r="C169" s="26">
        <f t="shared" si="154"/>
        <v>35042.330526000005</v>
      </c>
      <c r="D169" s="26">
        <f>+D148</f>
        <v>35042.330526000005</v>
      </c>
      <c r="E169" s="26">
        <f>+E148</f>
        <v>0</v>
      </c>
      <c r="F169" s="27"/>
      <c r="G169" s="27"/>
      <c r="H169" s="27"/>
      <c r="I169" s="27"/>
      <c r="J169" s="27"/>
      <c r="K169" s="32"/>
      <c r="L169" s="32"/>
      <c r="M169" s="32"/>
      <c r="N169" s="32"/>
      <c r="O169" s="31"/>
      <c r="P169" s="26">
        <f>+C169+F169*PCG!$C$4+G169*PCG!$C$5+H169+I169+J169</f>
        <v>35042.330526000005</v>
      </c>
      <c r="R169" s="13" t="s">
        <v>230</v>
      </c>
      <c r="S169" s="17" t="s">
        <v>231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</sheetData>
  <mergeCells count="3">
    <mergeCell ref="T2:AD2"/>
    <mergeCell ref="T125:AD125"/>
    <mergeCell ref="T157:AD157"/>
  </mergeCells>
  <conditionalFormatting sqref="P2">
    <cfRule type="cellIs" dxfId="13" priority="2" operator="lessThan">
      <formula>0</formula>
    </cfRule>
  </conditionalFormatting>
  <conditionalFormatting sqref="P2">
    <cfRule type="cellIs" dxfId="12" priority="1" operator="equal">
      <formula>0</formula>
    </cfRule>
  </conditionalFormatting>
  <dataValidations disablePrompts="1" count="1">
    <dataValidation allowBlank="1" showInputMessage="1" showErrorMessage="1" sqref="R111:S116 A143:B148 A111:B116 R164:S169 R143:S148 AE3 AE126 A164:B169 AE158" xr:uid="{00000000-0002-0000-1D00-000000000000}"/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00"/>
  </sheetPr>
  <dimension ref="A1:AE169"/>
  <sheetViews>
    <sheetView showGridLines="0" zoomScaleNormal="100" workbookViewId="0">
      <pane xSplit="2" ySplit="3" topLeftCell="V4" activePane="bottomRight" state="frozen"/>
      <selection pane="topRight" activeCell="C1" sqref="C1"/>
      <selection pane="bottomLeft" activeCell="A4" sqref="A4"/>
      <selection pane="bottomRight" activeCell="AC5" sqref="AC5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289</v>
      </c>
    </row>
    <row r="2" spans="1:31" ht="15" x14ac:dyDescent="0.25">
      <c r="C2" s="37">
        <f ca="1">+C4-INDIRECT("'"&amp;C3&amp;"'!$"&amp;"C"&amp;"4",1)</f>
        <v>0</v>
      </c>
      <c r="D2" s="37">
        <f t="shared" ref="D2:AC2" ca="1" si="0">+D4-INDIRECT("'"&amp;D3&amp;"'!$"&amp;"C"&amp;"4",1)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21" t="s">
        <v>19</v>
      </c>
      <c r="B3" s="21" t="s">
        <v>20</v>
      </c>
      <c r="C3" s="21">
        <v>1990</v>
      </c>
      <c r="D3" s="21">
        <v>1991</v>
      </c>
      <c r="E3" s="21">
        <v>1992</v>
      </c>
      <c r="F3" s="21">
        <v>1993</v>
      </c>
      <c r="G3" s="21">
        <v>1994</v>
      </c>
      <c r="H3" s="21">
        <v>1995</v>
      </c>
      <c r="I3" s="21">
        <v>1996</v>
      </c>
      <c r="J3" s="21">
        <v>1997</v>
      </c>
      <c r="K3" s="21">
        <v>1998</v>
      </c>
      <c r="L3" s="21">
        <v>1999</v>
      </c>
      <c r="M3" s="21">
        <v>2000</v>
      </c>
      <c r="N3" s="21">
        <v>2001</v>
      </c>
      <c r="O3" s="21">
        <v>2002</v>
      </c>
      <c r="P3" s="21">
        <v>2003</v>
      </c>
      <c r="Q3" s="21">
        <v>2004</v>
      </c>
      <c r="R3" s="21">
        <v>2005</v>
      </c>
      <c r="S3" s="21">
        <v>2006</v>
      </c>
      <c r="T3" s="21">
        <v>2007</v>
      </c>
      <c r="U3" s="21">
        <v>2008</v>
      </c>
      <c r="V3" s="21">
        <v>2009</v>
      </c>
      <c r="W3" s="21">
        <v>2010</v>
      </c>
      <c r="X3" s="21">
        <v>2011</v>
      </c>
      <c r="Y3" s="21">
        <v>2012</v>
      </c>
      <c r="Z3" s="21">
        <v>2013</v>
      </c>
      <c r="AA3" s="22">
        <v>2014</v>
      </c>
      <c r="AB3" s="22">
        <v>2015</v>
      </c>
      <c r="AC3" s="23">
        <v>2016</v>
      </c>
      <c r="AE3" s="2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30405.604626178592</v>
      </c>
      <c r="D4" s="26">
        <f>+D6+D66+D101</f>
        <v>28899.077633631994</v>
      </c>
      <c r="E4" s="26">
        <f t="shared" ref="E4:Z4" si="1">+E6+E66+E101</f>
        <v>29889.254532232124</v>
      </c>
      <c r="F4" s="26">
        <f t="shared" si="1"/>
        <v>32198.766966483556</v>
      </c>
      <c r="G4" s="26">
        <f t="shared" si="1"/>
        <v>34632.066709986</v>
      </c>
      <c r="H4" s="26">
        <f t="shared" si="1"/>
        <v>37622.225612442002</v>
      </c>
      <c r="I4" s="26">
        <f t="shared" si="1"/>
        <v>43406.394060268001</v>
      </c>
      <c r="J4" s="26">
        <f t="shared" si="1"/>
        <v>50024.562152026796</v>
      </c>
      <c r="K4" s="26">
        <f t="shared" si="1"/>
        <v>50508.821286576</v>
      </c>
      <c r="L4" s="26">
        <f t="shared" si="1"/>
        <v>53051.002392405993</v>
      </c>
      <c r="M4" s="26">
        <f t="shared" si="1"/>
        <v>49366.981357898003</v>
      </c>
      <c r="N4" s="26">
        <f t="shared" si="1"/>
        <v>47222.808927518003</v>
      </c>
      <c r="O4" s="26">
        <f t="shared" si="1"/>
        <v>47987.275492813991</v>
      </c>
      <c r="P4" s="26">
        <f t="shared" si="1"/>
        <v>48772.4141278928</v>
      </c>
      <c r="Q4" s="26">
        <f t="shared" si="1"/>
        <v>53370.02891899566</v>
      </c>
      <c r="R4" s="26">
        <f t="shared" ref="R4:S4" si="2">+R6+R66+R101</f>
        <v>54779.296360870758</v>
      </c>
      <c r="S4" s="26">
        <f t="shared" si="2"/>
        <v>55691.695804714029</v>
      </c>
      <c r="T4" s="26">
        <f t="shared" si="1"/>
        <v>65389.285549053486</v>
      </c>
      <c r="U4" s="26">
        <f t="shared" si="1"/>
        <v>66756.933551627691</v>
      </c>
      <c r="V4" s="26">
        <f t="shared" si="1"/>
        <v>64397.067811625209</v>
      </c>
      <c r="W4" s="26">
        <f t="shared" si="1"/>
        <v>65978.095219936222</v>
      </c>
      <c r="X4" s="26">
        <f t="shared" si="1"/>
        <v>73651.077905406288</v>
      </c>
      <c r="Y4" s="26">
        <f t="shared" si="1"/>
        <v>77451.440441660045</v>
      </c>
      <c r="Z4" s="26">
        <f t="shared" si="1"/>
        <v>77018.348398117203</v>
      </c>
      <c r="AA4" s="26">
        <f t="shared" ref="AA4:AB4" si="3">+AA6+AA66+AA101</f>
        <v>74430.394617969272</v>
      </c>
      <c r="AB4" s="26">
        <f t="shared" si="3"/>
        <v>80837.031776085467</v>
      </c>
      <c r="AC4" s="26">
        <f t="shared" ref="AC4" si="4">+AC6+AC66+AC101</f>
        <v>84120.987616838611</v>
      </c>
      <c r="AD4" s="31"/>
      <c r="AE4" s="26">
        <f>+IF(C4=0,"",IF(C4&lt;0,IF(AC4&lt;0,(AC4-C4)/C4,(AC4-C4)/ABS(C4)),(AC4-C4)/C4))</f>
        <v>1.7666276875945492</v>
      </c>
    </row>
    <row r="5" spans="1:31" x14ac:dyDescent="0.2">
      <c r="A5" s="11" t="s">
        <v>26</v>
      </c>
      <c r="B5" s="6" t="s">
        <v>25</v>
      </c>
      <c r="C5" s="26">
        <f>+'1990'!$C5</f>
        <v>30051.895343433327</v>
      </c>
      <c r="D5" s="26">
        <f>+'1991'!$C5</f>
        <v>28635.662882199998</v>
      </c>
      <c r="E5" s="26">
        <f>+'1992'!$C5</f>
        <v>29723.11240873333</v>
      </c>
      <c r="F5" s="26">
        <f>+'1993'!$C5</f>
        <v>31636.889029166676</v>
      </c>
      <c r="G5" s="26">
        <f>+'1994'!$C5</f>
        <v>34166.725324600004</v>
      </c>
      <c r="H5" s="26">
        <f>+'1995'!$C5</f>
        <v>37470.241944666661</v>
      </c>
      <c r="I5" s="26">
        <f>+'1996'!$C5</f>
        <v>44432.965850533335</v>
      </c>
      <c r="J5" s="26">
        <f>+'1997'!$C5</f>
        <v>49040.52248333332</v>
      </c>
      <c r="K5" s="26">
        <f>+'1998'!$C5</f>
        <v>49772.377169533342</v>
      </c>
      <c r="L5" s="26">
        <f>+'1999'!$C5</f>
        <v>54486.333150333339</v>
      </c>
      <c r="M5" s="26">
        <f>+'2000'!$C5</f>
        <v>51006.30193633333</v>
      </c>
      <c r="N5" s="26">
        <f>+'2001'!$C5</f>
        <v>47415.017533400001</v>
      </c>
      <c r="O5" s="26">
        <f>+'2002'!$C5</f>
        <v>48884.429507833338</v>
      </c>
      <c r="P5" s="26">
        <f>+'2003'!$C5</f>
        <v>49269.317828866675</v>
      </c>
      <c r="Q5" s="26">
        <f>+'2004'!$C5</f>
        <v>53367.922978333343</v>
      </c>
      <c r="R5" s="26">
        <f>+'2005'!$C5</f>
        <v>55718.863945433332</v>
      </c>
      <c r="S5" s="26">
        <f>+'2006'!$C5</f>
        <v>55449.836395433333</v>
      </c>
      <c r="T5" s="26">
        <f>+'2007'!$C5</f>
        <v>66079.523909666663</v>
      </c>
      <c r="U5" s="26">
        <f>+'2008'!$C5</f>
        <v>66079.523909666663</v>
      </c>
      <c r="V5" s="26">
        <f>+'2009'!$C5</f>
        <v>66079.523909666663</v>
      </c>
      <c r="W5" s="26">
        <f>+'2010'!$C5</f>
        <v>66079.523909666663</v>
      </c>
      <c r="X5" s="26">
        <f>+'2011'!$C5</f>
        <v>76091.863228333328</v>
      </c>
      <c r="Y5" s="26">
        <f>+'2012'!$C5</f>
        <v>79668.106176999994</v>
      </c>
      <c r="Z5" s="26">
        <f>+'2013'!$C5</f>
        <v>82255.109937000016</v>
      </c>
      <c r="AA5" s="26">
        <f>+'2014'!$C5</f>
        <v>77590.74197599999</v>
      </c>
      <c r="AB5" s="26">
        <f>+'2015'!$C5</f>
        <v>80085.849778000003</v>
      </c>
      <c r="AC5" s="26">
        <f>+'2016'!$C5</f>
        <v>84569.959752666677</v>
      </c>
      <c r="AD5" s="31"/>
      <c r="AE5" s="26">
        <f t="shared" ref="AE5:AE68" si="5">+IF(C5=0,"",IF(C5&lt;0,IF(AC5&lt;0,(AC5-C5)/C5,(AC5-C5)/ABS(C5)),(AC5-C5)/C5))</f>
        <v>1.8141306492053306</v>
      </c>
    </row>
    <row r="6" spans="1:31" x14ac:dyDescent="0.2">
      <c r="A6" s="11" t="s">
        <v>26</v>
      </c>
      <c r="B6" s="6" t="s">
        <v>27</v>
      </c>
      <c r="C6" s="26">
        <f>+C7+C16+C30+C52+C59</f>
        <v>30403.040451665998</v>
      </c>
      <c r="D6" s="26">
        <f>+D7+D16+D30+D52+D59</f>
        <v>28896.877777391994</v>
      </c>
      <c r="E6" s="26">
        <f t="shared" ref="E6:Z6" si="6">+E7+E16+E30+E52+E59</f>
        <v>29887.340363702126</v>
      </c>
      <c r="F6" s="26">
        <f t="shared" si="6"/>
        <v>32196.949377573557</v>
      </c>
      <c r="G6" s="26">
        <f t="shared" si="6"/>
        <v>34630.201933115997</v>
      </c>
      <c r="H6" s="26">
        <f t="shared" si="6"/>
        <v>37620.797813992001</v>
      </c>
      <c r="I6" s="26">
        <f t="shared" si="6"/>
        <v>43405.092838388002</v>
      </c>
      <c r="J6" s="26">
        <f t="shared" si="6"/>
        <v>50023.372840323995</v>
      </c>
      <c r="K6" s="26">
        <f t="shared" si="6"/>
        <v>50507.595730136003</v>
      </c>
      <c r="L6" s="26">
        <f t="shared" si="6"/>
        <v>53049.601878175992</v>
      </c>
      <c r="M6" s="26">
        <f t="shared" si="6"/>
        <v>49365.319165508001</v>
      </c>
      <c r="N6" s="26">
        <f t="shared" si="6"/>
        <v>47221.065039948</v>
      </c>
      <c r="O6" s="26">
        <f t="shared" si="6"/>
        <v>47985.632888423992</v>
      </c>
      <c r="P6" s="26">
        <f t="shared" si="6"/>
        <v>48770.8317342628</v>
      </c>
      <c r="Q6" s="26">
        <f t="shared" si="6"/>
        <v>53368.383342999987</v>
      </c>
      <c r="R6" s="26">
        <f t="shared" ref="R6:S6" si="7">+R7+R16+R30+R52+R59</f>
        <v>54777.691080968012</v>
      </c>
      <c r="S6" s="26">
        <f t="shared" si="7"/>
        <v>55690.219883532001</v>
      </c>
      <c r="T6" s="26">
        <f t="shared" si="6"/>
        <v>65388.237883695983</v>
      </c>
      <c r="U6" s="26">
        <f t="shared" si="6"/>
        <v>66756.089616787998</v>
      </c>
      <c r="V6" s="26">
        <f t="shared" si="6"/>
        <v>64395.988926435988</v>
      </c>
      <c r="W6" s="26">
        <f t="shared" si="6"/>
        <v>65976.776604999977</v>
      </c>
      <c r="X6" s="26">
        <f t="shared" si="6"/>
        <v>73649.744648000036</v>
      </c>
      <c r="Y6" s="26">
        <f t="shared" si="6"/>
        <v>77449.973967000042</v>
      </c>
      <c r="Z6" s="26">
        <f t="shared" si="6"/>
        <v>77016.838223999992</v>
      </c>
      <c r="AA6" s="26">
        <f t="shared" ref="AA6:AB6" si="8">+AA7+AA16+AA30+AA52+AA59</f>
        <v>74429.00065562813</v>
      </c>
      <c r="AB6" s="26">
        <f t="shared" si="8"/>
        <v>80835.833300831087</v>
      </c>
      <c r="AC6" s="26">
        <f t="shared" ref="AC6" si="9">+AC7+AC16+AC30+AC52+AC59</f>
        <v>84119.779632486112</v>
      </c>
      <c r="AD6" s="31"/>
      <c r="AE6" s="26">
        <f t="shared" si="5"/>
        <v>1.7668212909895527</v>
      </c>
    </row>
    <row r="7" spans="1:31" x14ac:dyDescent="0.2">
      <c r="A7" s="11" t="s">
        <v>28</v>
      </c>
      <c r="B7" s="6" t="s">
        <v>29</v>
      </c>
      <c r="C7" s="26">
        <f>+C8+C12+C13</f>
        <v>5822.1605890000001</v>
      </c>
      <c r="D7" s="26">
        <f>+D8+D12+D13</f>
        <v>4656.2454340000004</v>
      </c>
      <c r="E7" s="26">
        <f t="shared" ref="E7:Z7" si="10">+E8+E12+E13</f>
        <v>2843.813572</v>
      </c>
      <c r="F7" s="26">
        <f t="shared" si="10"/>
        <v>4341.4679509999996</v>
      </c>
      <c r="G7" s="26">
        <f t="shared" si="10"/>
        <v>4577.3970989999998</v>
      </c>
      <c r="H7" s="26">
        <f t="shared" si="10"/>
        <v>7863.3344900000011</v>
      </c>
      <c r="I7" s="26">
        <f t="shared" si="10"/>
        <v>12227.968829999998</v>
      </c>
      <c r="J7" s="26">
        <f t="shared" si="10"/>
        <v>13848.103334999998</v>
      </c>
      <c r="K7" s="26">
        <f t="shared" si="10"/>
        <v>16358.220472000001</v>
      </c>
      <c r="L7" s="26">
        <f t="shared" si="10"/>
        <v>18624.850062000001</v>
      </c>
      <c r="M7" s="26">
        <f t="shared" si="10"/>
        <v>14855.072134999999</v>
      </c>
      <c r="N7" s="26">
        <f t="shared" si="10"/>
        <v>13039.883570000002</v>
      </c>
      <c r="O7" s="26">
        <f t="shared" si="10"/>
        <v>14184.618802999998</v>
      </c>
      <c r="P7" s="26">
        <f t="shared" si="10"/>
        <v>15565.039327999999</v>
      </c>
      <c r="Q7" s="26">
        <f t="shared" si="10"/>
        <v>19579.885414</v>
      </c>
      <c r="R7" s="26">
        <f t="shared" ref="R7:S7" si="11">+R8+R12+R13</f>
        <v>18897.471936999998</v>
      </c>
      <c r="S7" s="26">
        <f t="shared" si="11"/>
        <v>19722.466816</v>
      </c>
      <c r="T7" s="26">
        <f t="shared" si="10"/>
        <v>26529.867890999998</v>
      </c>
      <c r="U7" s="26">
        <f t="shared" si="10"/>
        <v>27053.130099999998</v>
      </c>
      <c r="V7" s="26">
        <f t="shared" si="10"/>
        <v>25411.605186999997</v>
      </c>
      <c r="W7" s="26">
        <f t="shared" si="10"/>
        <v>25711.784495999997</v>
      </c>
      <c r="X7" s="26">
        <f t="shared" si="10"/>
        <v>31821.209007000001</v>
      </c>
      <c r="Y7" s="26">
        <f t="shared" si="10"/>
        <v>34025.053408</v>
      </c>
      <c r="Z7" s="26">
        <f t="shared" si="10"/>
        <v>32924.326123999999</v>
      </c>
      <c r="AA7" s="26">
        <f t="shared" ref="AA7:AB7" si="12">+AA8+AA12+AA13</f>
        <v>30028.234812000002</v>
      </c>
      <c r="AB7" s="26">
        <f t="shared" si="12"/>
        <v>34289.775016999993</v>
      </c>
      <c r="AC7" s="26">
        <f t="shared" ref="AC7" si="13">+AC8+AC12+AC13</f>
        <v>35483.710344999992</v>
      </c>
      <c r="AD7" s="31"/>
      <c r="AE7" s="26">
        <f t="shared" si="5"/>
        <v>5.0945949192883031</v>
      </c>
    </row>
    <row r="8" spans="1:31" x14ac:dyDescent="0.2">
      <c r="A8" s="11" t="s">
        <v>30</v>
      </c>
      <c r="B8" s="6" t="s">
        <v>31</v>
      </c>
      <c r="C8" s="26">
        <f>+C9+C10+C11</f>
        <v>3853.7677800000001</v>
      </c>
      <c r="D8" s="26">
        <f>+D9+D10+D11</f>
        <v>2595.4519359999999</v>
      </c>
      <c r="E8" s="26">
        <f t="shared" ref="E8:Z8" si="14">+E9+E10+E11</f>
        <v>662.56017499999996</v>
      </c>
      <c r="F8" s="26">
        <f t="shared" si="14"/>
        <v>1927.2610010000001</v>
      </c>
      <c r="G8" s="26">
        <f t="shared" si="14"/>
        <v>2478.053676</v>
      </c>
      <c r="H8" s="26">
        <f t="shared" si="14"/>
        <v>5903.8359580000006</v>
      </c>
      <c r="I8" s="26">
        <f t="shared" si="14"/>
        <v>10007.185818999998</v>
      </c>
      <c r="J8" s="26">
        <f t="shared" si="14"/>
        <v>11829.084108999999</v>
      </c>
      <c r="K8" s="26">
        <f t="shared" si="14"/>
        <v>13990.179941</v>
      </c>
      <c r="L8" s="26">
        <f t="shared" si="14"/>
        <v>16434.649429000001</v>
      </c>
      <c r="M8" s="26">
        <f t="shared" si="14"/>
        <v>12984.429016999999</v>
      </c>
      <c r="N8" s="26">
        <f t="shared" si="14"/>
        <v>10832.177336000001</v>
      </c>
      <c r="O8" s="26">
        <f t="shared" si="14"/>
        <v>11418.135487</v>
      </c>
      <c r="P8" s="26">
        <f t="shared" si="14"/>
        <v>13040.755045</v>
      </c>
      <c r="Q8" s="26">
        <f t="shared" si="14"/>
        <v>16028.770343</v>
      </c>
      <c r="R8" s="26">
        <f t="shared" si="14"/>
        <v>15376.293372</v>
      </c>
      <c r="S8" s="26">
        <f t="shared" si="14"/>
        <v>16265.018260000001</v>
      </c>
      <c r="T8" s="26">
        <f t="shared" si="14"/>
        <v>23870.42353</v>
      </c>
      <c r="U8" s="26">
        <f t="shared" si="14"/>
        <v>24347.355595000001</v>
      </c>
      <c r="V8" s="26">
        <f t="shared" si="14"/>
        <v>22704.559312999998</v>
      </c>
      <c r="W8" s="26">
        <f t="shared" si="14"/>
        <v>23932.473207999999</v>
      </c>
      <c r="X8" s="26">
        <f t="shared" si="14"/>
        <v>29642.251063</v>
      </c>
      <c r="Y8" s="26">
        <f t="shared" si="14"/>
        <v>32030.380422000002</v>
      </c>
      <c r="Z8" s="26">
        <f t="shared" si="14"/>
        <v>29912.020247</v>
      </c>
      <c r="AA8" s="26">
        <f t="shared" ref="AA8:AB8" si="15">+AA9+AA10+AA11</f>
        <v>28109.242669000003</v>
      </c>
      <c r="AB8" s="26">
        <f t="shared" si="15"/>
        <v>32543.765195999993</v>
      </c>
      <c r="AC8" s="26">
        <f t="shared" ref="AC8" si="16">+AC9+AC10+AC11</f>
        <v>34353.508130999995</v>
      </c>
      <c r="AD8" s="31"/>
      <c r="AE8" s="26">
        <f t="shared" si="5"/>
        <v>7.9142652313627453</v>
      </c>
    </row>
    <row r="9" spans="1:31" x14ac:dyDescent="0.2">
      <c r="A9" s="11" t="s">
        <v>32</v>
      </c>
      <c r="B9" s="6" t="s">
        <v>33</v>
      </c>
      <c r="C9" s="26">
        <f>+'1990'!$C9</f>
        <v>3853.7677800000001</v>
      </c>
      <c r="D9" s="26">
        <f>+'1991'!$C9</f>
        <v>2595.4519359999999</v>
      </c>
      <c r="E9" s="26">
        <f>+'1992'!$C9</f>
        <v>662.56017499999996</v>
      </c>
      <c r="F9" s="26">
        <f>+'1993'!$C9</f>
        <v>1927.2610010000001</v>
      </c>
      <c r="G9" s="26">
        <f>+'1994'!$C9</f>
        <v>2478.053676</v>
      </c>
      <c r="H9" s="26">
        <f>+'1995'!$C9</f>
        <v>5903.8359580000006</v>
      </c>
      <c r="I9" s="26">
        <f>+'1996'!$C9</f>
        <v>10007.185818999998</v>
      </c>
      <c r="J9" s="26">
        <f>+'1997'!$C9</f>
        <v>11829.084108999999</v>
      </c>
      <c r="K9" s="26">
        <f>+'1998'!$C9</f>
        <v>13990.179941</v>
      </c>
      <c r="L9" s="26">
        <f>+'1999'!$C9</f>
        <v>16434.649429000001</v>
      </c>
      <c r="M9" s="26">
        <f>+'2000'!$C9</f>
        <v>12984.429016999999</v>
      </c>
      <c r="N9" s="26">
        <f>+'2001'!$C9</f>
        <v>10832.177336000001</v>
      </c>
      <c r="O9" s="26">
        <f>+'2002'!$C9</f>
        <v>11418.135487</v>
      </c>
      <c r="P9" s="26">
        <f>+'2003'!$C9</f>
        <v>13040.755045</v>
      </c>
      <c r="Q9" s="26">
        <f>+'2004'!$C9</f>
        <v>16028.770343</v>
      </c>
      <c r="R9" s="26">
        <f>+'2005'!$C9</f>
        <v>15376.293372</v>
      </c>
      <c r="S9" s="26">
        <f>+'2006'!$C9</f>
        <v>16265.018260000001</v>
      </c>
      <c r="T9" s="26">
        <f>+'2007'!$C9</f>
        <v>23870.42353</v>
      </c>
      <c r="U9" s="26">
        <f>+'2008'!$C9</f>
        <v>24347.355595000001</v>
      </c>
      <c r="V9" s="26">
        <f>+'2009'!$C9</f>
        <v>22704.559312999998</v>
      </c>
      <c r="W9" s="26">
        <f>+'2010'!$C9</f>
        <v>23932.473207999999</v>
      </c>
      <c r="X9" s="26">
        <f>+'2011'!$C9</f>
        <v>29642.251063</v>
      </c>
      <c r="Y9" s="26">
        <f>+'2012'!$C9</f>
        <v>32030.380422000002</v>
      </c>
      <c r="Z9" s="26">
        <f>+'2013'!$C9</f>
        <v>29912.020247</v>
      </c>
      <c r="AA9" s="26">
        <f>+'2014'!$C9</f>
        <v>28109.242669000003</v>
      </c>
      <c r="AB9" s="26">
        <f>+'2015'!$C9</f>
        <v>32543.765195999993</v>
      </c>
      <c r="AC9" s="26">
        <f>+'2016'!$C9</f>
        <v>34353.508130999995</v>
      </c>
      <c r="AD9" s="31"/>
      <c r="AE9" s="26">
        <f t="shared" si="5"/>
        <v>7.9142652313627453</v>
      </c>
    </row>
    <row r="10" spans="1:31" x14ac:dyDescent="0.2">
      <c r="A10" s="11" t="s">
        <v>34</v>
      </c>
      <c r="B10" s="6" t="s">
        <v>35</v>
      </c>
      <c r="C10" s="26">
        <f>+'1990'!$C10</f>
        <v>0</v>
      </c>
      <c r="D10" s="26">
        <f>+'1991'!$C10</f>
        <v>0</v>
      </c>
      <c r="E10" s="26">
        <f>+'1992'!$C10</f>
        <v>0</v>
      </c>
      <c r="F10" s="26">
        <f>+'1993'!$C10</f>
        <v>0</v>
      </c>
      <c r="G10" s="26">
        <f>+'1994'!$C10</f>
        <v>0</v>
      </c>
      <c r="H10" s="26">
        <f>+'1995'!$C10</f>
        <v>0</v>
      </c>
      <c r="I10" s="26">
        <f>+'1996'!$C10</f>
        <v>0</v>
      </c>
      <c r="J10" s="26">
        <f>+'1997'!$C10</f>
        <v>0</v>
      </c>
      <c r="K10" s="26">
        <f>+'1998'!$C10</f>
        <v>0</v>
      </c>
      <c r="L10" s="26">
        <f>+'1999'!$C10</f>
        <v>0</v>
      </c>
      <c r="M10" s="26">
        <f>+'2000'!$C10</f>
        <v>0</v>
      </c>
      <c r="N10" s="26">
        <f>+'2001'!$C10</f>
        <v>0</v>
      </c>
      <c r="O10" s="26">
        <f>+'2002'!$C10</f>
        <v>0</v>
      </c>
      <c r="P10" s="26">
        <f>+'2003'!$C10</f>
        <v>0</v>
      </c>
      <c r="Q10" s="26">
        <f>+'2004'!$C10</f>
        <v>0</v>
      </c>
      <c r="R10" s="26">
        <f>+'2005'!$C10</f>
        <v>0</v>
      </c>
      <c r="S10" s="26">
        <f>+'2006'!$C10</f>
        <v>0</v>
      </c>
      <c r="T10" s="26">
        <f>+'2007'!$C10</f>
        <v>0</v>
      </c>
      <c r="U10" s="26">
        <f>+'2008'!$C10</f>
        <v>0</v>
      </c>
      <c r="V10" s="26">
        <f>+'2009'!$C10</f>
        <v>0</v>
      </c>
      <c r="W10" s="26">
        <f>+'2010'!$C10</f>
        <v>0</v>
      </c>
      <c r="X10" s="26">
        <f>+'2011'!$C10</f>
        <v>0</v>
      </c>
      <c r="Y10" s="26">
        <f>+'2012'!$C10</f>
        <v>0</v>
      </c>
      <c r="Z10" s="26">
        <f>+'2013'!$C10</f>
        <v>0</v>
      </c>
      <c r="AA10" s="26">
        <f>+'2014'!$C10</f>
        <v>0</v>
      </c>
      <c r="AB10" s="26">
        <f>+'2015'!$C10</f>
        <v>0</v>
      </c>
      <c r="AC10" s="26">
        <f>+'2016'!$C10</f>
        <v>0</v>
      </c>
      <c r="AD10" s="31"/>
      <c r="AE10" s="26" t="str">
        <f t="shared" si="5"/>
        <v/>
      </c>
    </row>
    <row r="11" spans="1:31" x14ac:dyDescent="0.2">
      <c r="A11" s="11" t="s">
        <v>36</v>
      </c>
      <c r="B11" s="6" t="s">
        <v>37</v>
      </c>
      <c r="C11" s="26">
        <f>+'1990'!$C11</f>
        <v>0</v>
      </c>
      <c r="D11" s="26">
        <f>+'1991'!$C11</f>
        <v>0</v>
      </c>
      <c r="E11" s="26">
        <f>+'1992'!$C11</f>
        <v>0</v>
      </c>
      <c r="F11" s="26">
        <f>+'1993'!$C11</f>
        <v>0</v>
      </c>
      <c r="G11" s="26">
        <f>+'1994'!$C11</f>
        <v>0</v>
      </c>
      <c r="H11" s="26">
        <f>+'1995'!$C11</f>
        <v>0</v>
      </c>
      <c r="I11" s="26">
        <f>+'1996'!$C11</f>
        <v>0</v>
      </c>
      <c r="J11" s="26">
        <f>+'1997'!$C11</f>
        <v>0</v>
      </c>
      <c r="K11" s="26">
        <f>+'1998'!$C11</f>
        <v>0</v>
      </c>
      <c r="L11" s="26">
        <f>+'1999'!$C11</f>
        <v>0</v>
      </c>
      <c r="M11" s="26">
        <f>+'2000'!$C11</f>
        <v>0</v>
      </c>
      <c r="N11" s="26">
        <f>+'2001'!$C11</f>
        <v>0</v>
      </c>
      <c r="O11" s="26">
        <f>+'2002'!$C11</f>
        <v>0</v>
      </c>
      <c r="P11" s="26">
        <f>+'2003'!$C11</f>
        <v>0</v>
      </c>
      <c r="Q11" s="26">
        <f>+'2004'!$C11</f>
        <v>0</v>
      </c>
      <c r="R11" s="26">
        <f>+'2005'!$C11</f>
        <v>0</v>
      </c>
      <c r="S11" s="26">
        <f>+'2006'!$C11</f>
        <v>0</v>
      </c>
      <c r="T11" s="26">
        <f>+'2007'!$C11</f>
        <v>0</v>
      </c>
      <c r="U11" s="26">
        <f>+'2008'!$C11</f>
        <v>0</v>
      </c>
      <c r="V11" s="26">
        <f>+'2009'!$C11</f>
        <v>0</v>
      </c>
      <c r="W11" s="26">
        <f>+'2010'!$C11</f>
        <v>0</v>
      </c>
      <c r="X11" s="26">
        <f>+'2011'!$C11</f>
        <v>0</v>
      </c>
      <c r="Y11" s="26">
        <f>+'2012'!$C11</f>
        <v>0</v>
      </c>
      <c r="Z11" s="26">
        <f>+'2013'!$C11</f>
        <v>0</v>
      </c>
      <c r="AA11" s="26">
        <f>+'2014'!$C11</f>
        <v>0</v>
      </c>
      <c r="AB11" s="26">
        <f>+'2015'!$C11</f>
        <v>0</v>
      </c>
      <c r="AC11" s="26">
        <f>+'2016'!$C11</f>
        <v>0</v>
      </c>
      <c r="AD11" s="31"/>
      <c r="AE11" s="26" t="str">
        <f t="shared" si="5"/>
        <v/>
      </c>
    </row>
    <row r="12" spans="1:31" x14ac:dyDescent="0.2">
      <c r="A12" s="11" t="s">
        <v>38</v>
      </c>
      <c r="B12" s="6" t="s">
        <v>39</v>
      </c>
      <c r="C12" s="26">
        <f>+'1990'!$C12</f>
        <v>1688.8859070000001</v>
      </c>
      <c r="D12" s="26">
        <f>+'1991'!$C12</f>
        <v>1705.6186690000002</v>
      </c>
      <c r="E12" s="26">
        <f>+'1992'!$C12</f>
        <v>1776.139154</v>
      </c>
      <c r="F12" s="26">
        <f>+'1993'!$C12</f>
        <v>1928.0276229999999</v>
      </c>
      <c r="G12" s="26">
        <f>+'1994'!$C12</f>
        <v>1664.4938200000001</v>
      </c>
      <c r="H12" s="26">
        <f>+'1995'!$C12</f>
        <v>1630.0905729999999</v>
      </c>
      <c r="I12" s="26">
        <f>+'1996'!$C12</f>
        <v>1827.9933099999998</v>
      </c>
      <c r="J12" s="26">
        <f>+'1997'!$C12</f>
        <v>1621.767654</v>
      </c>
      <c r="K12" s="26">
        <f>+'1998'!$C12</f>
        <v>1940.5476800000001</v>
      </c>
      <c r="L12" s="26">
        <f>+'1999'!$C12</f>
        <v>1763.4956579999998</v>
      </c>
      <c r="M12" s="26">
        <f>+'2000'!$C12</f>
        <v>1468.631322</v>
      </c>
      <c r="N12" s="26">
        <f>+'2001'!$C12</f>
        <v>1782.545071</v>
      </c>
      <c r="O12" s="26">
        <f>+'2002'!$C12</f>
        <v>2374.0002649999997</v>
      </c>
      <c r="P12" s="26">
        <f>+'2003'!$C12</f>
        <v>2097.3230659999999</v>
      </c>
      <c r="Q12" s="26">
        <f>+'2004'!$C12</f>
        <v>2470.9909010000001</v>
      </c>
      <c r="R12" s="26">
        <f>+'2005'!$C12</f>
        <v>2503.0133020000003</v>
      </c>
      <c r="S12" s="26">
        <f>+'2006'!$C12</f>
        <v>2433.4210069999999</v>
      </c>
      <c r="T12" s="26">
        <f>+'2007'!$C12</f>
        <v>1671.8073300000001</v>
      </c>
      <c r="U12" s="26">
        <f>+'2008'!$C12</f>
        <v>1695.8563409999999</v>
      </c>
      <c r="V12" s="26">
        <f>+'2009'!$C12</f>
        <v>1773.6763620000002</v>
      </c>
      <c r="W12" s="26">
        <f>+'2010'!$C12</f>
        <v>1128.204528</v>
      </c>
      <c r="X12" s="26">
        <f>+'2011'!$C12</f>
        <v>1198.8523590000002</v>
      </c>
      <c r="Y12" s="26">
        <f>+'2012'!$C12</f>
        <v>1063.862116</v>
      </c>
      <c r="Z12" s="26">
        <f>+'2013'!$C12</f>
        <v>2120.6231870000001</v>
      </c>
      <c r="AA12" s="26">
        <f>+'2014'!$C12</f>
        <v>1029.105035</v>
      </c>
      <c r="AB12" s="26">
        <f>+'2015'!$C12</f>
        <v>929.71213299999988</v>
      </c>
      <c r="AC12" s="26">
        <f>+'2016'!$C12</f>
        <v>365.78389100000004</v>
      </c>
      <c r="AD12" s="31"/>
      <c r="AE12" s="26">
        <f t="shared" si="5"/>
        <v>-0.78341705056338062</v>
      </c>
    </row>
    <row r="13" spans="1:31" x14ac:dyDescent="0.2">
      <c r="A13" s="11" t="s">
        <v>40</v>
      </c>
      <c r="B13" s="6" t="s">
        <v>41</v>
      </c>
      <c r="C13" s="72">
        <f>+C14+C15</f>
        <v>279.50690200000003</v>
      </c>
      <c r="D13" s="26">
        <f>+D14+D15</f>
        <v>355.17482900000005</v>
      </c>
      <c r="E13" s="26">
        <f t="shared" ref="E13:Z13" si="17">+E14+E15</f>
        <v>405.11424299999999</v>
      </c>
      <c r="F13" s="26">
        <f t="shared" si="17"/>
        <v>486.179327</v>
      </c>
      <c r="G13" s="26">
        <f t="shared" si="17"/>
        <v>434.849603</v>
      </c>
      <c r="H13" s="26">
        <f t="shared" si="17"/>
        <v>329.40795900000001</v>
      </c>
      <c r="I13" s="26">
        <f t="shared" si="17"/>
        <v>392.78970099999998</v>
      </c>
      <c r="J13" s="26">
        <f t="shared" si="17"/>
        <v>397.25157200000001</v>
      </c>
      <c r="K13" s="26">
        <f t="shared" si="17"/>
        <v>427.49285099999997</v>
      </c>
      <c r="L13" s="26">
        <f t="shared" si="17"/>
        <v>426.70497500000005</v>
      </c>
      <c r="M13" s="26">
        <f t="shared" si="17"/>
        <v>402.011796</v>
      </c>
      <c r="N13" s="26">
        <f t="shared" si="17"/>
        <v>425.16116299999993</v>
      </c>
      <c r="O13" s="26">
        <f t="shared" si="17"/>
        <v>392.48305100000005</v>
      </c>
      <c r="P13" s="26">
        <f t="shared" si="17"/>
        <v>426.96121700000003</v>
      </c>
      <c r="Q13" s="26">
        <f t="shared" si="17"/>
        <v>1080.12417</v>
      </c>
      <c r="R13" s="26">
        <f t="shared" si="17"/>
        <v>1018.165263</v>
      </c>
      <c r="S13" s="26">
        <f t="shared" si="17"/>
        <v>1024.0275489999999</v>
      </c>
      <c r="T13" s="26">
        <f t="shared" si="17"/>
        <v>987.63703099999998</v>
      </c>
      <c r="U13" s="26">
        <f t="shared" si="17"/>
        <v>1009.9181639999999</v>
      </c>
      <c r="V13" s="26">
        <f t="shared" si="17"/>
        <v>933.36951199999999</v>
      </c>
      <c r="W13" s="26">
        <f t="shared" si="17"/>
        <v>651.10676000000001</v>
      </c>
      <c r="X13" s="26">
        <f t="shared" si="17"/>
        <v>980.10558500000002</v>
      </c>
      <c r="Y13" s="26">
        <f t="shared" si="17"/>
        <v>930.81087000000002</v>
      </c>
      <c r="Z13" s="26">
        <f t="shared" si="17"/>
        <v>891.68269000000009</v>
      </c>
      <c r="AA13" s="26">
        <f t="shared" ref="AA13:AB13" si="18">+AA14+AA15</f>
        <v>889.88710800000013</v>
      </c>
      <c r="AB13" s="26">
        <f t="shared" si="18"/>
        <v>816.29768800000011</v>
      </c>
      <c r="AC13" s="26">
        <f t="shared" ref="AC13" si="19">+AC14+AC15</f>
        <v>764.41832299999999</v>
      </c>
      <c r="AD13" s="31"/>
      <c r="AE13" s="26">
        <f t="shared" si="5"/>
        <v>1.7348817418469327</v>
      </c>
    </row>
    <row r="14" spans="1:31" x14ac:dyDescent="0.2">
      <c r="A14" s="11" t="s">
        <v>42</v>
      </c>
      <c r="B14" s="6" t="s">
        <v>43</v>
      </c>
      <c r="C14" s="26">
        <f>+'1990'!$C14</f>
        <v>279.50690200000003</v>
      </c>
      <c r="D14" s="26">
        <f>+'1991'!$C14</f>
        <v>355.17482900000005</v>
      </c>
      <c r="E14" s="26">
        <f>+'1992'!$C14</f>
        <v>405.11424299999999</v>
      </c>
      <c r="F14" s="26">
        <f>+'1993'!$C14</f>
        <v>486.179327</v>
      </c>
      <c r="G14" s="26">
        <f>+'1994'!$C14</f>
        <v>434.849603</v>
      </c>
      <c r="H14" s="26">
        <f>+'1995'!$C14</f>
        <v>329.40795900000001</v>
      </c>
      <c r="I14" s="26">
        <f>+'1996'!$C14</f>
        <v>392.78970099999998</v>
      </c>
      <c r="J14" s="26">
        <f>+'1997'!$C14</f>
        <v>397.25157200000001</v>
      </c>
      <c r="K14" s="26">
        <f>+'1998'!$C14</f>
        <v>427.49285099999997</v>
      </c>
      <c r="L14" s="26">
        <f>+'1999'!$C14</f>
        <v>426.70497500000005</v>
      </c>
      <c r="M14" s="26">
        <f>+'2000'!$C14</f>
        <v>402.011796</v>
      </c>
      <c r="N14" s="26">
        <f>+'2001'!$C14</f>
        <v>425.16116299999993</v>
      </c>
      <c r="O14" s="26">
        <f>+'2002'!$C14</f>
        <v>392.48305100000005</v>
      </c>
      <c r="P14" s="26">
        <f>+'2003'!$C14</f>
        <v>426.96121700000003</v>
      </c>
      <c r="Q14" s="26">
        <f>+'2004'!$C14</f>
        <v>1077.3169560000001</v>
      </c>
      <c r="R14" s="26">
        <f>+'2005'!$C14</f>
        <v>1017.182235</v>
      </c>
      <c r="S14" s="26">
        <f>+'2006'!$C14</f>
        <v>1022.716233</v>
      </c>
      <c r="T14" s="26">
        <f>+'2007'!$C14</f>
        <v>984.37534800000003</v>
      </c>
      <c r="U14" s="26">
        <f>+'2008'!$C14</f>
        <v>1009.9181639999999</v>
      </c>
      <c r="V14" s="26">
        <f>+'2009'!$C14</f>
        <v>933.07755799999995</v>
      </c>
      <c r="W14" s="26">
        <f>+'2010'!$C14</f>
        <v>651.10676000000001</v>
      </c>
      <c r="X14" s="26">
        <f>+'2011'!$C14</f>
        <v>980.10558500000002</v>
      </c>
      <c r="Y14" s="26">
        <f>+'2012'!$C14</f>
        <v>930.81087000000002</v>
      </c>
      <c r="Z14" s="26">
        <f>+'2013'!$C14</f>
        <v>891.68269000000009</v>
      </c>
      <c r="AA14" s="26">
        <f>+'2014'!$C14</f>
        <v>799.91207400000008</v>
      </c>
      <c r="AB14" s="26">
        <f>+'2015'!$C14</f>
        <v>815.07812400000012</v>
      </c>
      <c r="AC14" s="26">
        <f>+'2016'!$C14</f>
        <v>764.41832299999999</v>
      </c>
      <c r="AD14" s="31"/>
      <c r="AE14" s="26">
        <f t="shared" si="5"/>
        <v>1.7348817418469327</v>
      </c>
    </row>
    <row r="15" spans="1:31" x14ac:dyDescent="0.2">
      <c r="A15" s="11" t="s">
        <v>44</v>
      </c>
      <c r="B15" s="6" t="s">
        <v>45</v>
      </c>
      <c r="C15" s="26">
        <f>+'1990'!$C15</f>
        <v>0</v>
      </c>
      <c r="D15" s="26">
        <f>+'1991'!$C15</f>
        <v>0</v>
      </c>
      <c r="E15" s="26">
        <f>+'1992'!$C15</f>
        <v>0</v>
      </c>
      <c r="F15" s="26">
        <f>+'1993'!$C15</f>
        <v>0</v>
      </c>
      <c r="G15" s="26">
        <f>+'1994'!$C15</f>
        <v>0</v>
      </c>
      <c r="H15" s="26">
        <f>+'1995'!$C15</f>
        <v>0</v>
      </c>
      <c r="I15" s="26">
        <f>+'1996'!$C15</f>
        <v>0</v>
      </c>
      <c r="J15" s="26">
        <f>+'1997'!$C15</f>
        <v>0</v>
      </c>
      <c r="K15" s="26">
        <f>+'1998'!$C15</f>
        <v>0</v>
      </c>
      <c r="L15" s="26">
        <f>+'1999'!$C15</f>
        <v>0</v>
      </c>
      <c r="M15" s="26">
        <f>+'2000'!$C15</f>
        <v>0</v>
      </c>
      <c r="N15" s="26">
        <f>+'2001'!$C15</f>
        <v>0</v>
      </c>
      <c r="O15" s="26">
        <f>+'2002'!$C15</f>
        <v>0</v>
      </c>
      <c r="P15" s="26">
        <f>+'2003'!$C15</f>
        <v>0</v>
      </c>
      <c r="Q15" s="26">
        <f>+'2004'!$C15</f>
        <v>2.8072139999999997</v>
      </c>
      <c r="R15" s="26">
        <f>+'2005'!$C15</f>
        <v>0.98302800000000001</v>
      </c>
      <c r="S15" s="26">
        <f>+'2006'!$C15</f>
        <v>1.3113159999999999</v>
      </c>
      <c r="T15" s="26">
        <f>+'2007'!$C15</f>
        <v>3.2616830000000001</v>
      </c>
      <c r="U15" s="26">
        <f>+'2008'!$C15</f>
        <v>0</v>
      </c>
      <c r="V15" s="26">
        <f>+'2009'!$C15</f>
        <v>0.29195399999999999</v>
      </c>
      <c r="W15" s="26">
        <f>+'2010'!$C15</f>
        <v>0</v>
      </c>
      <c r="X15" s="26">
        <f>+'2011'!$C15</f>
        <v>0</v>
      </c>
      <c r="Y15" s="26">
        <f>+'2012'!$C15</f>
        <v>0</v>
      </c>
      <c r="Z15" s="26">
        <f>+'2013'!$C15</f>
        <v>0</v>
      </c>
      <c r="AA15" s="26">
        <f>+'2014'!$C15</f>
        <v>89.975034000000008</v>
      </c>
      <c r="AB15" s="26">
        <f>+'2015'!$C15</f>
        <v>1.2195640000000001</v>
      </c>
      <c r="AC15" s="26">
        <f>+'2016'!$C15</f>
        <v>0</v>
      </c>
      <c r="AD15" s="31"/>
      <c r="AE15" s="26" t="str">
        <f t="shared" si="5"/>
        <v/>
      </c>
    </row>
    <row r="16" spans="1:31" x14ac:dyDescent="0.2">
      <c r="A16" s="11" t="s">
        <v>46</v>
      </c>
      <c r="B16" s="6" t="s">
        <v>47</v>
      </c>
      <c r="C16" s="26">
        <f>+C17+C18+C19+C20+C21+C22+C23+C24+C25+C26+C27+C28+C29</f>
        <v>12139.408108308</v>
      </c>
      <c r="D16" s="26">
        <f>+D17+D18+D19+D20+D21+D22+D23+D24+D25+D26+D27+D28+D29</f>
        <v>11022.924090391998</v>
      </c>
      <c r="E16" s="26">
        <f t="shared" ref="E16:Z16" si="20">+E17+E18+E19+E20+E21+E22+E23+E24+E25+E26+E27+E28+E29</f>
        <v>12567.216700223998</v>
      </c>
      <c r="F16" s="26">
        <f t="shared" si="20"/>
        <v>12137.923572139998</v>
      </c>
      <c r="G16" s="26">
        <f t="shared" si="20"/>
        <v>13191.513821116001</v>
      </c>
      <c r="H16" s="26">
        <f t="shared" si="20"/>
        <v>11691.721305992</v>
      </c>
      <c r="I16" s="26">
        <f t="shared" si="20"/>
        <v>11829.912764388</v>
      </c>
      <c r="J16" s="26">
        <f t="shared" si="20"/>
        <v>15334.151998324001</v>
      </c>
      <c r="K16" s="26">
        <f t="shared" si="20"/>
        <v>13431.946315136</v>
      </c>
      <c r="L16" s="26">
        <f t="shared" si="20"/>
        <v>13248.860624175997</v>
      </c>
      <c r="M16" s="26">
        <f t="shared" si="20"/>
        <v>12856.244674508</v>
      </c>
      <c r="N16" s="26">
        <f t="shared" si="20"/>
        <v>13501.415752948</v>
      </c>
      <c r="O16" s="26">
        <f t="shared" si="20"/>
        <v>12641.504441424</v>
      </c>
      <c r="P16" s="26">
        <f t="shared" si="20"/>
        <v>12673.214137021681</v>
      </c>
      <c r="Q16" s="26">
        <f t="shared" si="20"/>
        <v>12021.549283</v>
      </c>
      <c r="R16" s="26">
        <f t="shared" ref="R16:S16" si="21">+R17+R18+R19+R20+R21+R22+R23+R24+R25+R26+R27+R28+R29</f>
        <v>12795.925326968001</v>
      </c>
      <c r="S16" s="26">
        <f t="shared" si="21"/>
        <v>13357.228745532</v>
      </c>
      <c r="T16" s="26">
        <f t="shared" si="20"/>
        <v>14333.708203696</v>
      </c>
      <c r="U16" s="26">
        <f t="shared" si="20"/>
        <v>14004.147826788001</v>
      </c>
      <c r="V16" s="26">
        <f t="shared" si="20"/>
        <v>13107.483439435997</v>
      </c>
      <c r="W16" s="26">
        <f t="shared" si="20"/>
        <v>13757.999339</v>
      </c>
      <c r="X16" s="26">
        <f t="shared" si="20"/>
        <v>13490.108135999999</v>
      </c>
      <c r="Y16" s="26">
        <f t="shared" si="20"/>
        <v>15070.134485999999</v>
      </c>
      <c r="Z16" s="26">
        <f t="shared" si="20"/>
        <v>14076.269806</v>
      </c>
      <c r="AA16" s="26">
        <f t="shared" ref="AA16:AB16" si="22">+AA17+AA18+AA19+AA20+AA21+AA22+AA23+AA24+AA25+AA26+AA27+AA28+AA29</f>
        <v>15998.831623</v>
      </c>
      <c r="AB16" s="26">
        <f t="shared" si="22"/>
        <v>15832.851691</v>
      </c>
      <c r="AC16" s="26">
        <f t="shared" ref="AC16" si="23">+AC17+AC18+AC19+AC20+AC21+AC22+AC23+AC24+AC25+AC26+AC27+AC28+AC29</f>
        <v>15684.670219</v>
      </c>
      <c r="AD16" s="31"/>
      <c r="AE16" s="26">
        <f t="shared" si="5"/>
        <v>0.29204571417824599</v>
      </c>
    </row>
    <row r="17" spans="1:31" x14ac:dyDescent="0.2">
      <c r="A17" s="11" t="s">
        <v>48</v>
      </c>
      <c r="B17" s="6" t="s">
        <v>49</v>
      </c>
      <c r="C17" s="26">
        <f>+'1990'!$C17</f>
        <v>1489.793087</v>
      </c>
      <c r="D17" s="26">
        <f>+'1991'!$C17</f>
        <v>1528.0408689999999</v>
      </c>
      <c r="E17" s="26">
        <f>+'1992'!$C17</f>
        <v>1910.9848120000001</v>
      </c>
      <c r="F17" s="26">
        <f>+'1993'!$C17</f>
        <v>1944.3851610000002</v>
      </c>
      <c r="G17" s="26">
        <f>+'1994'!$C17</f>
        <v>1692.3517120000001</v>
      </c>
      <c r="H17" s="26">
        <f>+'1995'!$C17</f>
        <v>1704.5729379999998</v>
      </c>
      <c r="I17" s="26">
        <f>+'1996'!$C17</f>
        <v>1824.9915620000002</v>
      </c>
      <c r="J17" s="26">
        <f>+'1997'!$C17</f>
        <v>1912.5345299999999</v>
      </c>
      <c r="K17" s="26">
        <f>+'1998'!$C17</f>
        <v>1939.9114260000001</v>
      </c>
      <c r="L17" s="26">
        <f>+'1999'!$C17</f>
        <v>1983.610392</v>
      </c>
      <c r="M17" s="26">
        <f>+'2000'!$C17</f>
        <v>1941.8400030000003</v>
      </c>
      <c r="N17" s="26">
        <f>+'2001'!$C17</f>
        <v>1877.362918</v>
      </c>
      <c r="O17" s="26">
        <f>+'2002'!$C17</f>
        <v>1909.498341</v>
      </c>
      <c r="P17" s="26">
        <f>+'2003'!$C17</f>
        <v>1917.5965829729641</v>
      </c>
      <c r="Q17" s="26">
        <f>+'2004'!$C17</f>
        <v>1285.889265</v>
      </c>
      <c r="R17" s="26">
        <f>+'2005'!$C17</f>
        <v>1445.7530760000002</v>
      </c>
      <c r="S17" s="26">
        <f>+'2006'!$C17</f>
        <v>1478.7582090000003</v>
      </c>
      <c r="T17" s="26">
        <f>+'2007'!$C17</f>
        <v>1516.812228</v>
      </c>
      <c r="U17" s="26">
        <f>+'2008'!$C17</f>
        <v>1428.1803609999999</v>
      </c>
      <c r="V17" s="26">
        <f>+'2009'!$C17</f>
        <v>1297.0525729999999</v>
      </c>
      <c r="W17" s="26">
        <f>+'2010'!$C17</f>
        <v>215.034201</v>
      </c>
      <c r="X17" s="26">
        <f>+'2011'!$C17</f>
        <v>591.97422300000005</v>
      </c>
      <c r="Y17" s="26">
        <f>+'2012'!$C17</f>
        <v>847.14780199999996</v>
      </c>
      <c r="Z17" s="26">
        <f>+'2013'!$C17</f>
        <v>258.46894299999997</v>
      </c>
      <c r="AA17" s="26">
        <f>+'2014'!$C17</f>
        <v>271.007589</v>
      </c>
      <c r="AB17" s="26">
        <f>+'2015'!$C17</f>
        <v>325.21011500000003</v>
      </c>
      <c r="AC17" s="26">
        <f>+'2016'!$C17</f>
        <v>271.84402200000005</v>
      </c>
      <c r="AD17" s="31"/>
      <c r="AE17" s="26">
        <f t="shared" si="5"/>
        <v>-0.81752900830852093</v>
      </c>
    </row>
    <row r="18" spans="1:31" x14ac:dyDescent="0.2">
      <c r="A18" s="13" t="s">
        <v>50</v>
      </c>
      <c r="B18" s="6" t="s">
        <v>51</v>
      </c>
      <c r="C18" s="26">
        <f>+'1990'!$C18</f>
        <v>0</v>
      </c>
      <c r="D18" s="26">
        <f>+'1991'!$C18</f>
        <v>0</v>
      </c>
      <c r="E18" s="26">
        <f>+'1992'!$C18</f>
        <v>0</v>
      </c>
      <c r="F18" s="26">
        <f>+'1993'!$C18</f>
        <v>0</v>
      </c>
      <c r="G18" s="26">
        <f>+'1994'!$C18</f>
        <v>0</v>
      </c>
      <c r="H18" s="26">
        <f>+'1995'!$C18</f>
        <v>0</v>
      </c>
      <c r="I18" s="26">
        <f>+'1996'!$C18</f>
        <v>0</v>
      </c>
      <c r="J18" s="26">
        <f>+'1997'!$C18</f>
        <v>0</v>
      </c>
      <c r="K18" s="26">
        <f>+'1998'!$C18</f>
        <v>0</v>
      </c>
      <c r="L18" s="26">
        <f>+'1999'!$C18</f>
        <v>0</v>
      </c>
      <c r="M18" s="26">
        <f>+'2000'!$C18</f>
        <v>0</v>
      </c>
      <c r="N18" s="26">
        <f>+'2001'!$C18</f>
        <v>0</v>
      </c>
      <c r="O18" s="26">
        <f>+'2002'!$C18</f>
        <v>0</v>
      </c>
      <c r="P18" s="26">
        <f>+'2003'!$C18</f>
        <v>0</v>
      </c>
      <c r="Q18" s="26">
        <f>+'2004'!$C18</f>
        <v>0</v>
      </c>
      <c r="R18" s="26">
        <f>+'2005'!$C18</f>
        <v>0</v>
      </c>
      <c r="S18" s="26">
        <f>+'2006'!$C18</f>
        <v>0</v>
      </c>
      <c r="T18" s="26">
        <f>+'2007'!$C18</f>
        <v>0</v>
      </c>
      <c r="U18" s="26">
        <f>+'2008'!$C18</f>
        <v>0</v>
      </c>
      <c r="V18" s="26">
        <f>+'2009'!$C18</f>
        <v>0</v>
      </c>
      <c r="W18" s="26">
        <f>+'2010'!$C18</f>
        <v>0</v>
      </c>
      <c r="X18" s="26">
        <f>+'2011'!$C18</f>
        <v>0</v>
      </c>
      <c r="Y18" s="26">
        <f>+'2012'!$C18</f>
        <v>0</v>
      </c>
      <c r="Z18" s="26">
        <f>+'2013'!$C18</f>
        <v>0</v>
      </c>
      <c r="AA18" s="26">
        <f>+'2014'!$C18</f>
        <v>0</v>
      </c>
      <c r="AB18" s="26">
        <f>+'2015'!$C18</f>
        <v>0</v>
      </c>
      <c r="AC18" s="26">
        <f>+'2016'!$C18</f>
        <v>0</v>
      </c>
      <c r="AD18" s="31"/>
      <c r="AE18" s="26" t="str">
        <f t="shared" si="5"/>
        <v/>
      </c>
    </row>
    <row r="19" spans="1:31" x14ac:dyDescent="0.2">
      <c r="A19" s="13" t="s">
        <v>52</v>
      </c>
      <c r="B19" s="6" t="s">
        <v>53</v>
      </c>
      <c r="C19" s="26">
        <f>+'1990'!$C19</f>
        <v>140.988057</v>
      </c>
      <c r="D19" s="26">
        <f>+'1991'!$C19</f>
        <v>107.325828</v>
      </c>
      <c r="E19" s="26">
        <f>+'1992'!$C19</f>
        <v>167.97509700000001</v>
      </c>
      <c r="F19" s="26">
        <f>+'1993'!$C19</f>
        <v>170.36751000000001</v>
      </c>
      <c r="G19" s="26">
        <f>+'1994'!$C19</f>
        <v>168.89200500000001</v>
      </c>
      <c r="H19" s="26">
        <f>+'1995'!$C19</f>
        <v>148.26806099999999</v>
      </c>
      <c r="I19" s="26">
        <f>+'1996'!$C19</f>
        <v>138.97125299999999</v>
      </c>
      <c r="J19" s="26">
        <f>+'1997'!$C19</f>
        <v>280.23863399999999</v>
      </c>
      <c r="K19" s="26">
        <f>+'1998'!$C19</f>
        <v>297.39982000000003</v>
      </c>
      <c r="L19" s="26">
        <f>+'1999'!$C19</f>
        <v>446.45693499999999</v>
      </c>
      <c r="M19" s="26">
        <f>+'2000'!$C19</f>
        <v>471.64130799999998</v>
      </c>
      <c r="N19" s="26">
        <f>+'2001'!$C19</f>
        <v>475.78545300000002</v>
      </c>
      <c r="O19" s="26">
        <f>+'2002'!$C19</f>
        <v>414.582244</v>
      </c>
      <c r="P19" s="26">
        <f>+'2003'!$C19</f>
        <v>420.89367321300313</v>
      </c>
      <c r="Q19" s="26">
        <f>+'2004'!$C19</f>
        <v>354.37571599999995</v>
      </c>
      <c r="R19" s="26">
        <f>+'2005'!$C19</f>
        <v>1256.9070349680001</v>
      </c>
      <c r="S19" s="26">
        <f>+'2006'!$C19</f>
        <v>586.13062000000002</v>
      </c>
      <c r="T19" s="26">
        <f>+'2007'!$C19</f>
        <v>271.97635400000001</v>
      </c>
      <c r="U19" s="26">
        <f>+'2008'!$C19</f>
        <v>204.524373</v>
      </c>
      <c r="V19" s="26">
        <f>+'2009'!$C19</f>
        <v>182.82802799999999</v>
      </c>
      <c r="W19" s="26">
        <f>+'2010'!$C19</f>
        <v>585.15262600000005</v>
      </c>
      <c r="X19" s="26">
        <f>+'2011'!$C19</f>
        <v>489.43201299999998</v>
      </c>
      <c r="Y19" s="26">
        <f>+'2012'!$C19</f>
        <v>854.80290100000002</v>
      </c>
      <c r="Z19" s="26">
        <f>+'2013'!$C19</f>
        <v>817.059258</v>
      </c>
      <c r="AA19" s="26">
        <f>+'2014'!$C19</f>
        <v>533.27518300000008</v>
      </c>
      <c r="AB19" s="26">
        <f>+'2015'!$C19</f>
        <v>170.12897700000002</v>
      </c>
      <c r="AC19" s="26">
        <f>+'2016'!$C19</f>
        <v>336.74743799999999</v>
      </c>
      <c r="AD19" s="31"/>
      <c r="AE19" s="26">
        <f t="shared" si="5"/>
        <v>1.3884820116359218</v>
      </c>
    </row>
    <row r="20" spans="1:31" x14ac:dyDescent="0.2">
      <c r="A20" s="13" t="s">
        <v>54</v>
      </c>
      <c r="B20" s="6" t="s">
        <v>55</v>
      </c>
      <c r="C20" s="26">
        <f>+'1990'!$C20</f>
        <v>507.74061399999999</v>
      </c>
      <c r="D20" s="26">
        <f>+'1991'!$C20</f>
        <v>687.10916700000007</v>
      </c>
      <c r="E20" s="26">
        <f>+'1992'!$C20</f>
        <v>745.6180250000001</v>
      </c>
      <c r="F20" s="26">
        <f>+'1993'!$C20</f>
        <v>706.53860499999985</v>
      </c>
      <c r="G20" s="26">
        <f>+'1994'!$C20</f>
        <v>841.93915299999992</v>
      </c>
      <c r="H20" s="26">
        <f>+'1995'!$C20</f>
        <v>861.52565099999993</v>
      </c>
      <c r="I20" s="26">
        <f>+'1996'!$C20</f>
        <v>718.77893100000006</v>
      </c>
      <c r="J20" s="26">
        <f>+'1997'!$C20</f>
        <v>706.27810899999997</v>
      </c>
      <c r="K20" s="26">
        <f>+'1998'!$C20</f>
        <v>762.70069200000012</v>
      </c>
      <c r="L20" s="26">
        <f>+'1999'!$C20</f>
        <v>733.18066099999999</v>
      </c>
      <c r="M20" s="26">
        <f>+'2000'!$C20</f>
        <v>822.19578299999989</v>
      </c>
      <c r="N20" s="26">
        <f>+'2001'!$C20</f>
        <v>577.64761399999998</v>
      </c>
      <c r="O20" s="26">
        <f>+'2002'!$C20</f>
        <v>736.21042499999999</v>
      </c>
      <c r="P20" s="26">
        <f>+'2003'!$C20</f>
        <v>690.33536739026636</v>
      </c>
      <c r="Q20" s="26">
        <f>+'2004'!$C20</f>
        <v>681.17490899999996</v>
      </c>
      <c r="R20" s="26">
        <f>+'2005'!$C20</f>
        <v>727.35015299999998</v>
      </c>
      <c r="S20" s="26">
        <f>+'2006'!$C20</f>
        <v>900.06916699999999</v>
      </c>
      <c r="T20" s="26">
        <f>+'2007'!$C20</f>
        <v>1104.9055409999999</v>
      </c>
      <c r="U20" s="26">
        <f>+'2008'!$C20</f>
        <v>923.81486100000006</v>
      </c>
      <c r="V20" s="26">
        <f>+'2009'!$C20</f>
        <v>1063.2324630000001</v>
      </c>
      <c r="W20" s="26">
        <f>+'2010'!$C20</f>
        <v>687.8035779999999</v>
      </c>
      <c r="X20" s="26">
        <f>+'2011'!$C20</f>
        <v>628.07269399999996</v>
      </c>
      <c r="Y20" s="26">
        <f>+'2012'!$C20</f>
        <v>1396.8550470000002</v>
      </c>
      <c r="Z20" s="26">
        <f>+'2013'!$C20</f>
        <v>1048.591459</v>
      </c>
      <c r="AA20" s="26">
        <f>+'2014'!$C20</f>
        <v>1322.1903689999997</v>
      </c>
      <c r="AB20" s="26">
        <f>+'2015'!$C20</f>
        <v>1051.3936939999999</v>
      </c>
      <c r="AC20" s="26">
        <f>+'2016'!$C20</f>
        <v>1184.311085</v>
      </c>
      <c r="AD20" s="31"/>
      <c r="AE20" s="26">
        <f t="shared" si="5"/>
        <v>1.3325120196116516</v>
      </c>
    </row>
    <row r="21" spans="1:31" x14ac:dyDescent="0.2">
      <c r="A21" s="13" t="s">
        <v>56</v>
      </c>
      <c r="B21" s="6" t="s">
        <v>57</v>
      </c>
      <c r="C21" s="26">
        <f>+'1990'!$C21</f>
        <v>3573.1912670000002</v>
      </c>
      <c r="D21" s="26">
        <f>+'1991'!$C21</f>
        <v>2662.335259</v>
      </c>
      <c r="E21" s="26">
        <f>+'1992'!$C21</f>
        <v>3026.9375289999998</v>
      </c>
      <c r="F21" s="26">
        <f>+'1993'!$C21</f>
        <v>1966.6442360000003</v>
      </c>
      <c r="G21" s="26">
        <f>+'1994'!$C21</f>
        <v>3117.5110699999996</v>
      </c>
      <c r="H21" s="26">
        <f>+'1995'!$C21</f>
        <v>569.64064500000006</v>
      </c>
      <c r="I21" s="26">
        <f>+'1996'!$C21</f>
        <v>502.02560099999999</v>
      </c>
      <c r="J21" s="26">
        <f>+'1997'!$C21</f>
        <v>449.49496699999997</v>
      </c>
      <c r="K21" s="26">
        <f>+'1998'!$C21</f>
        <v>516.05583799999999</v>
      </c>
      <c r="L21" s="26">
        <f>+'1999'!$C21</f>
        <v>512.0402519999999</v>
      </c>
      <c r="M21" s="26">
        <f>+'2000'!$C21</f>
        <v>468.02680399999997</v>
      </c>
      <c r="N21" s="26">
        <f>+'2001'!$C21</f>
        <v>459.00411400000002</v>
      </c>
      <c r="O21" s="26">
        <f>+'2002'!$C21</f>
        <v>496.420208</v>
      </c>
      <c r="P21" s="26">
        <f>+'2003'!$C21</f>
        <v>319.97083424544002</v>
      </c>
      <c r="Q21" s="26">
        <f>+'2004'!$C21</f>
        <v>390.47182700000002</v>
      </c>
      <c r="R21" s="26">
        <f>+'2005'!$C21</f>
        <v>412.54902299999998</v>
      </c>
      <c r="S21" s="26">
        <f>+'2006'!$C21</f>
        <v>359.36337900000001</v>
      </c>
      <c r="T21" s="26">
        <f>+'2007'!$C21</f>
        <v>322.28257400000001</v>
      </c>
      <c r="U21" s="26">
        <f>+'2008'!$C21</f>
        <v>240.15032600000001</v>
      </c>
      <c r="V21" s="26">
        <f>+'2009'!$C21</f>
        <v>166.965172</v>
      </c>
      <c r="W21" s="26">
        <f>+'2010'!$C21</f>
        <v>262.03634599999998</v>
      </c>
      <c r="X21" s="26">
        <f>+'2011'!$C21</f>
        <v>390.46471099999997</v>
      </c>
      <c r="Y21" s="26">
        <f>+'2012'!$C21</f>
        <v>316.54764499999999</v>
      </c>
      <c r="Z21" s="26">
        <f>+'2013'!$C21</f>
        <v>283.89739099999997</v>
      </c>
      <c r="AA21" s="26">
        <f>+'2014'!$C21</f>
        <v>290.16762600000004</v>
      </c>
      <c r="AB21" s="26">
        <f>+'2015'!$C21</f>
        <v>291.86675900000006</v>
      </c>
      <c r="AC21" s="26">
        <f>+'2016'!$C21</f>
        <v>325.925589</v>
      </c>
      <c r="AD21" s="31"/>
      <c r="AE21" s="26">
        <f t="shared" si="5"/>
        <v>-0.90878585425581138</v>
      </c>
    </row>
    <row r="22" spans="1:31" x14ac:dyDescent="0.2">
      <c r="A22" s="13" t="s">
        <v>58</v>
      </c>
      <c r="B22" s="6" t="s">
        <v>59</v>
      </c>
      <c r="C22" s="26">
        <f>+'1990'!$C22</f>
        <v>568.70375100000001</v>
      </c>
      <c r="D22" s="26">
        <f>+'1991'!$C22</f>
        <v>513.35749399999997</v>
      </c>
      <c r="E22" s="26">
        <f>+'1992'!$C22</f>
        <v>702.99528699999996</v>
      </c>
      <c r="F22" s="26">
        <f>+'1993'!$C22</f>
        <v>696.74985900000001</v>
      </c>
      <c r="G22" s="26">
        <f>+'1994'!$C22</f>
        <v>790.60540199999991</v>
      </c>
      <c r="H22" s="26">
        <f>+'1995'!$C22</f>
        <v>981.38695700000017</v>
      </c>
      <c r="I22" s="26">
        <f>+'1996'!$C22</f>
        <v>851.51218400000005</v>
      </c>
      <c r="J22" s="26">
        <f>+'1997'!$C22</f>
        <v>866.09813799999995</v>
      </c>
      <c r="K22" s="26">
        <f>+'1998'!$C22</f>
        <v>703.84780499999999</v>
      </c>
      <c r="L22" s="26">
        <f>+'1999'!$C22</f>
        <v>741.84709899999996</v>
      </c>
      <c r="M22" s="26">
        <f>+'2000'!$C22</f>
        <v>740.92760299999998</v>
      </c>
      <c r="N22" s="26">
        <f>+'2001'!$C22</f>
        <v>700.51835099999994</v>
      </c>
      <c r="O22" s="26">
        <f>+'2002'!$C22</f>
        <v>616.07464900000002</v>
      </c>
      <c r="P22" s="26">
        <f>+'2003'!$C22</f>
        <v>864.11474204594037</v>
      </c>
      <c r="Q22" s="26">
        <f>+'2004'!$C22</f>
        <v>954.82191499999988</v>
      </c>
      <c r="R22" s="26">
        <f>+'2005'!$C22</f>
        <v>862.09936900000014</v>
      </c>
      <c r="S22" s="26">
        <f>+'2006'!$C22</f>
        <v>863.90744500000005</v>
      </c>
      <c r="T22" s="26">
        <f>+'2007'!$C22</f>
        <v>953.83084099999996</v>
      </c>
      <c r="U22" s="26">
        <f>+'2008'!$C22</f>
        <v>1097.9240180000002</v>
      </c>
      <c r="V22" s="26">
        <f>+'2009'!$C22</f>
        <v>1107.2466639999998</v>
      </c>
      <c r="W22" s="26">
        <f>+'2010'!$C22</f>
        <v>979.60012499999993</v>
      </c>
      <c r="X22" s="26">
        <f>+'2011'!$C22</f>
        <v>871.23867100000007</v>
      </c>
      <c r="Y22" s="26">
        <f>+'2012'!$C22</f>
        <v>951.40178300000002</v>
      </c>
      <c r="Z22" s="26">
        <f>+'2013'!$C22</f>
        <v>1047.744095</v>
      </c>
      <c r="AA22" s="26">
        <f>+'2014'!$C22</f>
        <v>886.70968500000004</v>
      </c>
      <c r="AB22" s="26">
        <f>+'2015'!$C22</f>
        <v>904.77947300000005</v>
      </c>
      <c r="AC22" s="26">
        <f>+'2016'!$C22</f>
        <v>978.67980100000011</v>
      </c>
      <c r="AD22" s="31"/>
      <c r="AE22" s="26">
        <f t="shared" si="5"/>
        <v>0.72089563200366524</v>
      </c>
    </row>
    <row r="23" spans="1:31" x14ac:dyDescent="0.2">
      <c r="A23" s="13" t="s">
        <v>60</v>
      </c>
      <c r="B23" s="6" t="s">
        <v>61</v>
      </c>
      <c r="C23" s="26">
        <f>+'1990'!$C23</f>
        <v>0</v>
      </c>
      <c r="D23" s="26">
        <f>+'1991'!$C23</f>
        <v>0</v>
      </c>
      <c r="E23" s="26">
        <f>+'1992'!$C23</f>
        <v>0</v>
      </c>
      <c r="F23" s="26">
        <f>+'1993'!$C23</f>
        <v>0</v>
      </c>
      <c r="G23" s="26">
        <f>+'1994'!$C23</f>
        <v>0</v>
      </c>
      <c r="H23" s="26">
        <f>+'1995'!$C23</f>
        <v>0</v>
      </c>
      <c r="I23" s="26">
        <f>+'1996'!$C23</f>
        <v>0</v>
      </c>
      <c r="J23" s="26">
        <f>+'1997'!$C23</f>
        <v>0</v>
      </c>
      <c r="K23" s="26">
        <f>+'1998'!$C23</f>
        <v>0</v>
      </c>
      <c r="L23" s="26">
        <f>+'1999'!$C23</f>
        <v>0</v>
      </c>
      <c r="M23" s="26">
        <f>+'2000'!$C23</f>
        <v>0</v>
      </c>
      <c r="N23" s="26">
        <f>+'2001'!$C23</f>
        <v>0</v>
      </c>
      <c r="O23" s="26">
        <f>+'2002'!$C23</f>
        <v>0</v>
      </c>
      <c r="P23" s="26">
        <f>+'2003'!$C23</f>
        <v>0</v>
      </c>
      <c r="Q23" s="26">
        <f>+'2004'!$C23</f>
        <v>0</v>
      </c>
      <c r="R23" s="26">
        <f>+'2005'!$C23</f>
        <v>0</v>
      </c>
      <c r="S23" s="26">
        <f>+'2006'!$C23</f>
        <v>0</v>
      </c>
      <c r="T23" s="26">
        <f>+'2007'!$C23</f>
        <v>0</v>
      </c>
      <c r="U23" s="26">
        <f>+'2008'!$C23</f>
        <v>0</v>
      </c>
      <c r="V23" s="26">
        <f>+'2009'!$C23</f>
        <v>0</v>
      </c>
      <c r="W23" s="26">
        <f>+'2010'!$C23</f>
        <v>0</v>
      </c>
      <c r="X23" s="26">
        <f>+'2011'!$C23</f>
        <v>0</v>
      </c>
      <c r="Y23" s="26">
        <f>+'2012'!$C23</f>
        <v>0</v>
      </c>
      <c r="Z23" s="26">
        <f>+'2013'!$C23</f>
        <v>0</v>
      </c>
      <c r="AA23" s="26">
        <f>+'2014'!$C23</f>
        <v>0</v>
      </c>
      <c r="AB23" s="26">
        <f>+'2015'!$C23</f>
        <v>0</v>
      </c>
      <c r="AC23" s="26">
        <f>+'2016'!$C23</f>
        <v>0</v>
      </c>
      <c r="AD23" s="31"/>
      <c r="AE23" s="26" t="str">
        <f t="shared" si="5"/>
        <v/>
      </c>
    </row>
    <row r="24" spans="1:31" x14ac:dyDescent="0.2">
      <c r="A24" s="13" t="s">
        <v>62</v>
      </c>
      <c r="B24" s="6" t="s">
        <v>63</v>
      </c>
      <c r="C24" s="26">
        <f>+'1990'!$C24</f>
        <v>0</v>
      </c>
      <c r="D24" s="26">
        <f>+'1991'!$C24</f>
        <v>0</v>
      </c>
      <c r="E24" s="26">
        <f>+'1992'!$C24</f>
        <v>0</v>
      </c>
      <c r="F24" s="26">
        <f>+'1993'!$C24</f>
        <v>0</v>
      </c>
      <c r="G24" s="26">
        <f>+'1994'!$C24</f>
        <v>0</v>
      </c>
      <c r="H24" s="26">
        <f>+'1995'!$C24</f>
        <v>0</v>
      </c>
      <c r="I24" s="26">
        <f>+'1996'!$C24</f>
        <v>0</v>
      </c>
      <c r="J24" s="26">
        <f>+'1997'!$C24</f>
        <v>0</v>
      </c>
      <c r="K24" s="26">
        <f>+'1998'!$C24</f>
        <v>0</v>
      </c>
      <c r="L24" s="26">
        <f>+'1999'!$C24</f>
        <v>0</v>
      </c>
      <c r="M24" s="26">
        <f>+'2000'!$C24</f>
        <v>0</v>
      </c>
      <c r="N24" s="26">
        <f>+'2001'!$C24</f>
        <v>0</v>
      </c>
      <c r="O24" s="26">
        <f>+'2002'!$C24</f>
        <v>0</v>
      </c>
      <c r="P24" s="26">
        <f>+'2003'!$C24</f>
        <v>0</v>
      </c>
      <c r="Q24" s="26">
        <f>+'2004'!$C24</f>
        <v>0</v>
      </c>
      <c r="R24" s="26">
        <f>+'2005'!$C24</f>
        <v>0</v>
      </c>
      <c r="S24" s="26">
        <f>+'2006'!$C24</f>
        <v>0</v>
      </c>
      <c r="T24" s="26">
        <f>+'2007'!$C24</f>
        <v>0</v>
      </c>
      <c r="U24" s="26">
        <f>+'2008'!$C24</f>
        <v>0</v>
      </c>
      <c r="V24" s="26">
        <f>+'2009'!$C24</f>
        <v>0</v>
      </c>
      <c r="W24" s="26">
        <f>+'2010'!$C24</f>
        <v>0</v>
      </c>
      <c r="X24" s="26">
        <f>+'2011'!$C24</f>
        <v>0</v>
      </c>
      <c r="Y24" s="26">
        <f>+'2012'!$C24</f>
        <v>0</v>
      </c>
      <c r="Z24" s="26">
        <f>+'2013'!$C24</f>
        <v>0</v>
      </c>
      <c r="AA24" s="26">
        <f>+'2014'!$C24</f>
        <v>0</v>
      </c>
      <c r="AB24" s="26">
        <f>+'2015'!$C24</f>
        <v>0</v>
      </c>
      <c r="AC24" s="26">
        <f>+'2016'!$C24</f>
        <v>0</v>
      </c>
      <c r="AD24" s="31"/>
      <c r="AE24" s="26" t="str">
        <f t="shared" si="5"/>
        <v/>
      </c>
    </row>
    <row r="25" spans="1:31" x14ac:dyDescent="0.2">
      <c r="A25" s="13" t="s">
        <v>64</v>
      </c>
      <c r="B25" s="6" t="s">
        <v>65</v>
      </c>
      <c r="C25" s="26">
        <f>+'1990'!$C25</f>
        <v>3785.692669</v>
      </c>
      <c r="D25" s="26">
        <f>+'1991'!$C25</f>
        <v>3493.2726940000002</v>
      </c>
      <c r="E25" s="26">
        <f>+'1992'!$C25</f>
        <v>3508.551457</v>
      </c>
      <c r="F25" s="26">
        <f>+'1993'!$C25</f>
        <v>3749.7664410000002</v>
      </c>
      <c r="G25" s="26">
        <f>+'1994'!$C25</f>
        <v>3887.6116420000008</v>
      </c>
      <c r="H25" s="26">
        <f>+'1995'!$C25</f>
        <v>4036.6853269999997</v>
      </c>
      <c r="I25" s="26">
        <f>+'1996'!$C25</f>
        <v>4059.263954</v>
      </c>
      <c r="J25" s="26">
        <f>+'1997'!$C25</f>
        <v>4501.6239480000004</v>
      </c>
      <c r="K25" s="26">
        <f>+'1998'!$C25</f>
        <v>4301.7005219999992</v>
      </c>
      <c r="L25" s="26">
        <f>+'1999'!$C25</f>
        <v>4444.3841389999989</v>
      </c>
      <c r="M25" s="26">
        <f>+'2000'!$C25</f>
        <v>4524.2572119999995</v>
      </c>
      <c r="N25" s="26">
        <f>+'2001'!$C25</f>
        <v>4406.1801209999994</v>
      </c>
      <c r="O25" s="26">
        <f>+'2002'!$C25</f>
        <v>4589.6644749999996</v>
      </c>
      <c r="P25" s="26">
        <f>+'2003'!$C25</f>
        <v>4043.3004575939858</v>
      </c>
      <c r="Q25" s="26">
        <f>+'2004'!$C25</f>
        <v>4201.7086630000003</v>
      </c>
      <c r="R25" s="26">
        <f>+'2005'!$C25</f>
        <v>4444.9418470000001</v>
      </c>
      <c r="S25" s="26">
        <f>+'2006'!$C25</f>
        <v>4820.5277480000004</v>
      </c>
      <c r="T25" s="26">
        <f>+'2007'!$C25</f>
        <v>5116.0878150000008</v>
      </c>
      <c r="U25" s="26">
        <f>+'2008'!$C25</f>
        <v>5164.9221030000017</v>
      </c>
      <c r="V25" s="26">
        <f>+'2009'!$C25</f>
        <v>5628.7622569999985</v>
      </c>
      <c r="W25" s="26">
        <f>+'2010'!$C25</f>
        <v>8035.4714810000005</v>
      </c>
      <c r="X25" s="26">
        <f>+'2011'!$C25</f>
        <v>6416.1152190000012</v>
      </c>
      <c r="Y25" s="26">
        <f>+'2012'!$C25</f>
        <v>5834.6773640000001</v>
      </c>
      <c r="Z25" s="26">
        <f>+'2013'!$C25</f>
        <v>5904.4964689999997</v>
      </c>
      <c r="AA25" s="26">
        <f>+'2014'!$C25</f>
        <v>7124.9328300000006</v>
      </c>
      <c r="AB25" s="26">
        <f>+'2015'!$C25</f>
        <v>7797.1359740000007</v>
      </c>
      <c r="AC25" s="26">
        <f>+'2016'!$C25</f>
        <v>7939.7129540000005</v>
      </c>
      <c r="AD25" s="31"/>
      <c r="AE25" s="26">
        <f t="shared" si="5"/>
        <v>1.0972946428050365</v>
      </c>
    </row>
    <row r="26" spans="1:31" x14ac:dyDescent="0.2">
      <c r="A26" s="13" t="s">
        <v>66</v>
      </c>
      <c r="B26" s="6" t="s">
        <v>67</v>
      </c>
      <c r="C26" s="26">
        <f>+'1990'!$C26</f>
        <v>0</v>
      </c>
      <c r="D26" s="26">
        <f>+'1991'!$C26</f>
        <v>0</v>
      </c>
      <c r="E26" s="26">
        <f>+'1992'!$C26</f>
        <v>0</v>
      </c>
      <c r="F26" s="26">
        <f>+'1993'!$C26</f>
        <v>0</v>
      </c>
      <c r="G26" s="26">
        <f>+'1994'!$C26</f>
        <v>0</v>
      </c>
      <c r="H26" s="26">
        <f>+'1995'!$C26</f>
        <v>0</v>
      </c>
      <c r="I26" s="26">
        <f>+'1996'!$C26</f>
        <v>0</v>
      </c>
      <c r="J26" s="26">
        <f>+'1997'!$C26</f>
        <v>0</v>
      </c>
      <c r="K26" s="26">
        <f>+'1998'!$C26</f>
        <v>0</v>
      </c>
      <c r="L26" s="26">
        <f>+'1999'!$C26</f>
        <v>0</v>
      </c>
      <c r="M26" s="26">
        <f>+'2000'!$C26</f>
        <v>0</v>
      </c>
      <c r="N26" s="26">
        <f>+'2001'!$C26</f>
        <v>0</v>
      </c>
      <c r="O26" s="26">
        <f>+'2002'!$C26</f>
        <v>0</v>
      </c>
      <c r="P26" s="26">
        <f>+'2003'!$C26</f>
        <v>0</v>
      </c>
      <c r="Q26" s="26">
        <f>+'2004'!$C26</f>
        <v>0</v>
      </c>
      <c r="R26" s="26">
        <f>+'2005'!$C26</f>
        <v>0</v>
      </c>
      <c r="S26" s="26">
        <f>+'2006'!$C26</f>
        <v>0</v>
      </c>
      <c r="T26" s="26">
        <f>+'2007'!$C26</f>
        <v>0</v>
      </c>
      <c r="U26" s="26">
        <f>+'2008'!$C26</f>
        <v>0</v>
      </c>
      <c r="V26" s="26">
        <f>+'2009'!$C26</f>
        <v>0</v>
      </c>
      <c r="W26" s="26">
        <f>+'2010'!$C26</f>
        <v>0</v>
      </c>
      <c r="X26" s="26">
        <f>+'2011'!$C26</f>
        <v>0</v>
      </c>
      <c r="Y26" s="26">
        <f>+'2012'!$C26</f>
        <v>0</v>
      </c>
      <c r="Z26" s="26">
        <f>+'2013'!$C26</f>
        <v>0</v>
      </c>
      <c r="AA26" s="26">
        <f>+'2014'!$C26</f>
        <v>0</v>
      </c>
      <c r="AB26" s="26">
        <f>+'2015'!$C26</f>
        <v>0</v>
      </c>
      <c r="AC26" s="26">
        <f>+'2016'!$C26</f>
        <v>0</v>
      </c>
      <c r="AD26" s="31"/>
      <c r="AE26" s="26" t="str">
        <f t="shared" si="5"/>
        <v/>
      </c>
    </row>
    <row r="27" spans="1:31" x14ac:dyDescent="0.2">
      <c r="A27" s="13" t="s">
        <v>68</v>
      </c>
      <c r="B27" s="6" t="s">
        <v>69</v>
      </c>
      <c r="C27" s="26">
        <f>+'1990'!$C27</f>
        <v>0</v>
      </c>
      <c r="D27" s="26">
        <f>+'1991'!$C27</f>
        <v>0</v>
      </c>
      <c r="E27" s="26">
        <f>+'1992'!$C27</f>
        <v>0</v>
      </c>
      <c r="F27" s="26">
        <f>+'1993'!$C27</f>
        <v>0</v>
      </c>
      <c r="G27" s="26">
        <f>+'1994'!$C27</f>
        <v>0</v>
      </c>
      <c r="H27" s="26">
        <f>+'1995'!$C27</f>
        <v>0</v>
      </c>
      <c r="I27" s="26">
        <f>+'1996'!$C27</f>
        <v>0</v>
      </c>
      <c r="J27" s="26">
        <f>+'1997'!$C27</f>
        <v>0</v>
      </c>
      <c r="K27" s="26">
        <f>+'1998'!$C27</f>
        <v>0</v>
      </c>
      <c r="L27" s="26">
        <f>+'1999'!$C27</f>
        <v>0</v>
      </c>
      <c r="M27" s="26">
        <f>+'2000'!$C27</f>
        <v>0</v>
      </c>
      <c r="N27" s="26">
        <f>+'2001'!$C27</f>
        <v>0</v>
      </c>
      <c r="O27" s="26">
        <f>+'2002'!$C27</f>
        <v>0</v>
      </c>
      <c r="P27" s="26">
        <f>+'2003'!$C27</f>
        <v>0</v>
      </c>
      <c r="Q27" s="26">
        <f>+'2004'!$C27</f>
        <v>0</v>
      </c>
      <c r="R27" s="26">
        <f>+'2005'!$C27</f>
        <v>0</v>
      </c>
      <c r="S27" s="26">
        <f>+'2006'!$C27</f>
        <v>0</v>
      </c>
      <c r="T27" s="26">
        <f>+'2007'!$C27</f>
        <v>0</v>
      </c>
      <c r="U27" s="26">
        <f>+'2008'!$C27</f>
        <v>0</v>
      </c>
      <c r="V27" s="26">
        <f>+'2009'!$C27</f>
        <v>0</v>
      </c>
      <c r="W27" s="26">
        <f>+'2010'!$C27</f>
        <v>0</v>
      </c>
      <c r="X27" s="26">
        <f>+'2011'!$C27</f>
        <v>0</v>
      </c>
      <c r="Y27" s="26">
        <f>+'2012'!$C27</f>
        <v>0</v>
      </c>
      <c r="Z27" s="26">
        <f>+'2013'!$C27</f>
        <v>0</v>
      </c>
      <c r="AA27" s="26">
        <f>+'2014'!$C27</f>
        <v>0</v>
      </c>
      <c r="AB27" s="26">
        <f>+'2015'!$C27</f>
        <v>0</v>
      </c>
      <c r="AC27" s="26">
        <f>+'2016'!$C27</f>
        <v>0</v>
      </c>
      <c r="AD27" s="31"/>
      <c r="AE27" s="26" t="str">
        <f t="shared" si="5"/>
        <v/>
      </c>
    </row>
    <row r="28" spans="1:31" x14ac:dyDescent="0.2">
      <c r="A28" s="13" t="s">
        <v>70</v>
      </c>
      <c r="B28" s="6" t="s">
        <v>71</v>
      </c>
      <c r="C28" s="26">
        <f>+'1990'!$C28</f>
        <v>0</v>
      </c>
      <c r="D28" s="26">
        <f>+'1991'!$C28</f>
        <v>0</v>
      </c>
      <c r="E28" s="26">
        <f>+'1992'!$C28</f>
        <v>0</v>
      </c>
      <c r="F28" s="26">
        <f>+'1993'!$C28</f>
        <v>0</v>
      </c>
      <c r="G28" s="26">
        <f>+'1994'!$C28</f>
        <v>0</v>
      </c>
      <c r="H28" s="26">
        <f>+'1995'!$C28</f>
        <v>0</v>
      </c>
      <c r="I28" s="26">
        <f>+'1996'!$C28</f>
        <v>0</v>
      </c>
      <c r="J28" s="26">
        <f>+'1997'!$C28</f>
        <v>0</v>
      </c>
      <c r="K28" s="26">
        <f>+'1998'!$C28</f>
        <v>0</v>
      </c>
      <c r="L28" s="26">
        <f>+'1999'!$C28</f>
        <v>0</v>
      </c>
      <c r="M28" s="26">
        <f>+'2000'!$C28</f>
        <v>0</v>
      </c>
      <c r="N28" s="26">
        <f>+'2001'!$C28</f>
        <v>0</v>
      </c>
      <c r="O28" s="26">
        <f>+'2002'!$C28</f>
        <v>0</v>
      </c>
      <c r="P28" s="26">
        <f>+'2003'!$C28</f>
        <v>0</v>
      </c>
      <c r="Q28" s="26">
        <f>+'2004'!$C28</f>
        <v>0</v>
      </c>
      <c r="R28" s="26">
        <f>+'2005'!$C28</f>
        <v>0</v>
      </c>
      <c r="S28" s="26">
        <f>+'2006'!$C28</f>
        <v>0</v>
      </c>
      <c r="T28" s="26">
        <f>+'2007'!$C28</f>
        <v>0</v>
      </c>
      <c r="U28" s="26">
        <f>+'2008'!$C28</f>
        <v>0</v>
      </c>
      <c r="V28" s="26">
        <f>+'2009'!$C28</f>
        <v>0</v>
      </c>
      <c r="W28" s="26">
        <f>+'2010'!$C28</f>
        <v>0</v>
      </c>
      <c r="X28" s="26">
        <f>+'2011'!$C28</f>
        <v>0</v>
      </c>
      <c r="Y28" s="26">
        <f>+'2012'!$C28</f>
        <v>0</v>
      </c>
      <c r="Z28" s="26">
        <f>+'2013'!$C28</f>
        <v>0</v>
      </c>
      <c r="AA28" s="26">
        <f>+'2014'!$C28</f>
        <v>0</v>
      </c>
      <c r="AB28" s="26">
        <f>+'2015'!$C28</f>
        <v>0</v>
      </c>
      <c r="AC28" s="26">
        <f>+'2016'!$C28</f>
        <v>0</v>
      </c>
      <c r="AD28" s="31"/>
      <c r="AE28" s="26" t="str">
        <f t="shared" si="5"/>
        <v/>
      </c>
    </row>
    <row r="29" spans="1:31" x14ac:dyDescent="0.2">
      <c r="A29" s="13" t="s">
        <v>72</v>
      </c>
      <c r="B29" s="6" t="s">
        <v>73</v>
      </c>
      <c r="C29" s="26">
        <f>+'1990'!$C29</f>
        <v>2073.2986633079995</v>
      </c>
      <c r="D29" s="26">
        <f>+'1991'!$C29</f>
        <v>2031.4827793919999</v>
      </c>
      <c r="E29" s="26">
        <f>+'1992'!$C29</f>
        <v>2504.1544932239999</v>
      </c>
      <c r="F29" s="26">
        <f>+'1993'!$C29</f>
        <v>2903.4717601399993</v>
      </c>
      <c r="G29" s="26">
        <f>+'1994'!$C29</f>
        <v>2692.6028371160005</v>
      </c>
      <c r="H29" s="26">
        <f>+'1995'!$C29</f>
        <v>3389.6417269920003</v>
      </c>
      <c r="I29" s="26">
        <f>+'1996'!$C29</f>
        <v>3734.369279388</v>
      </c>
      <c r="J29" s="26">
        <f>+'1997'!$C29</f>
        <v>6617.8836723240001</v>
      </c>
      <c r="K29" s="26">
        <f>+'1998'!$C29</f>
        <v>4910.3302121359993</v>
      </c>
      <c r="L29" s="26">
        <f>+'1999'!$C29</f>
        <v>4387.3411461759988</v>
      </c>
      <c r="M29" s="26">
        <f>+'2000'!$C29</f>
        <v>3887.3559615079998</v>
      </c>
      <c r="N29" s="26">
        <f>+'2001'!$C29</f>
        <v>5004.9171819479998</v>
      </c>
      <c r="O29" s="26">
        <f>+'2002'!$C29</f>
        <v>3879.054099424</v>
      </c>
      <c r="P29" s="26">
        <f>+'2003'!$C29</f>
        <v>4417.0024795600793</v>
      </c>
      <c r="Q29" s="26">
        <f>+'2004'!$C29</f>
        <v>4153.1069880000005</v>
      </c>
      <c r="R29" s="26">
        <f>+'2005'!$C29</f>
        <v>3646.3248240000003</v>
      </c>
      <c r="S29" s="26">
        <f>+'2006'!$C29</f>
        <v>4348.4721775320004</v>
      </c>
      <c r="T29" s="26">
        <f>+'2007'!$C29</f>
        <v>5047.8128506960002</v>
      </c>
      <c r="U29" s="26">
        <f>+'2008'!$C29</f>
        <v>4944.6317847880009</v>
      </c>
      <c r="V29" s="26">
        <f>+'2009'!$C29</f>
        <v>3661.3962824359996</v>
      </c>
      <c r="W29" s="26">
        <f>+'2010'!$C29</f>
        <v>2992.9009819999997</v>
      </c>
      <c r="X29" s="26">
        <f>+'2011'!$C29</f>
        <v>4102.8106049999997</v>
      </c>
      <c r="Y29" s="26">
        <f>+'2012'!$C29</f>
        <v>4868.7019439999995</v>
      </c>
      <c r="Z29" s="26">
        <f>+'2013'!$C29</f>
        <v>4716.0121909999998</v>
      </c>
      <c r="AA29" s="26">
        <f>+'2014'!$C29</f>
        <v>5570.5483409999997</v>
      </c>
      <c r="AB29" s="26">
        <f>+'2015'!$C29</f>
        <v>5292.3366989999995</v>
      </c>
      <c r="AC29" s="26">
        <f>+'2016'!$C29</f>
        <v>4647.4493300000004</v>
      </c>
      <c r="AD29" s="31"/>
      <c r="AE29" s="26">
        <f t="shared" si="5"/>
        <v>1.241572529924309</v>
      </c>
    </row>
    <row r="30" spans="1:31" x14ac:dyDescent="0.2">
      <c r="A30" s="13" t="s">
        <v>74</v>
      </c>
      <c r="B30" s="6" t="s">
        <v>75</v>
      </c>
      <c r="C30" s="26">
        <f>+C31+C34+C45+C46+C49</f>
        <v>9036.9119689558447</v>
      </c>
      <c r="D30" s="26">
        <f>+D31+D34+D45+D46+D49</f>
        <v>9433.3939141383689</v>
      </c>
      <c r="E30" s="26">
        <f t="shared" ref="E30:Z30" si="24">+E31+E34+E45+E46+E49</f>
        <v>10233.905222277386</v>
      </c>
      <c r="F30" s="26">
        <f t="shared" si="24"/>
        <v>11357.304261032645</v>
      </c>
      <c r="G30" s="26">
        <f t="shared" si="24"/>
        <v>12273.328525068488</v>
      </c>
      <c r="H30" s="26">
        <f t="shared" si="24"/>
        <v>13578.002061295214</v>
      </c>
      <c r="I30" s="26">
        <f t="shared" si="24"/>
        <v>14768.127103374534</v>
      </c>
      <c r="J30" s="26">
        <f t="shared" si="24"/>
        <v>15666.073884227668</v>
      </c>
      <c r="K30" s="26">
        <f t="shared" si="24"/>
        <v>16509.208331559938</v>
      </c>
      <c r="L30" s="26">
        <f t="shared" si="24"/>
        <v>16679.161757183378</v>
      </c>
      <c r="M30" s="26">
        <f t="shared" si="24"/>
        <v>16925.410946291333</v>
      </c>
      <c r="N30" s="26">
        <f t="shared" si="24"/>
        <v>16001.571516305014</v>
      </c>
      <c r="O30" s="26">
        <f t="shared" si="24"/>
        <v>16523.614043523768</v>
      </c>
      <c r="P30" s="26">
        <f t="shared" si="24"/>
        <v>16301.81298710736</v>
      </c>
      <c r="Q30" s="26">
        <f t="shared" si="24"/>
        <v>16915.558806638488</v>
      </c>
      <c r="R30" s="26">
        <f t="shared" ref="R30:S30" si="25">+R31+R34+R45+R46+R49</f>
        <v>18643.757475048504</v>
      </c>
      <c r="S30" s="26">
        <f t="shared" si="25"/>
        <v>18254.634829465926</v>
      </c>
      <c r="T30" s="26">
        <f t="shared" si="24"/>
        <v>19790.364093258118</v>
      </c>
      <c r="U30" s="26">
        <f t="shared" si="24"/>
        <v>20712.700887481718</v>
      </c>
      <c r="V30" s="26">
        <f t="shared" si="24"/>
        <v>20692.756235842658</v>
      </c>
      <c r="W30" s="26">
        <f t="shared" si="24"/>
        <v>20394.167086416703</v>
      </c>
      <c r="X30" s="26">
        <f t="shared" si="24"/>
        <v>21290.058978196605</v>
      </c>
      <c r="Y30" s="26">
        <f t="shared" si="24"/>
        <v>22283.842293194408</v>
      </c>
      <c r="Z30" s="26">
        <f t="shared" si="24"/>
        <v>24234.573508243058</v>
      </c>
      <c r="AA30" s="26">
        <f t="shared" ref="AA30:AB30" si="26">+AA31+AA34+AA45+AA46+AA49</f>
        <v>22936.286729563097</v>
      </c>
      <c r="AB30" s="26">
        <f t="shared" si="26"/>
        <v>24816.29991670926</v>
      </c>
      <c r="AC30" s="26">
        <f t="shared" ref="AC30" si="27">+AC31+AC34+AC45+AC46+AC49</f>
        <v>26231.202361847445</v>
      </c>
      <c r="AD30" s="31"/>
      <c r="AE30" s="26">
        <f t="shared" si="5"/>
        <v>1.9026732197855287</v>
      </c>
    </row>
    <row r="31" spans="1:31" x14ac:dyDescent="0.2">
      <c r="A31" s="13" t="s">
        <v>76</v>
      </c>
      <c r="B31" s="6" t="s">
        <v>77</v>
      </c>
      <c r="C31" s="26">
        <f>+C33</f>
        <v>563.01111900000001</v>
      </c>
      <c r="D31" s="26">
        <f>+D33</f>
        <v>328.81685099999993</v>
      </c>
      <c r="E31" s="26">
        <f t="shared" ref="E31:Z31" si="28">+E33</f>
        <v>461.30420600000002</v>
      </c>
      <c r="F31" s="26">
        <f t="shared" si="28"/>
        <v>576.96618100000001</v>
      </c>
      <c r="G31" s="26">
        <f t="shared" si="28"/>
        <v>463.98688599999997</v>
      </c>
      <c r="H31" s="26">
        <f t="shared" si="28"/>
        <v>652.06406100000004</v>
      </c>
      <c r="I31" s="26">
        <f t="shared" si="28"/>
        <v>750.795793</v>
      </c>
      <c r="J31" s="26">
        <f t="shared" si="28"/>
        <v>1013.1814880000001</v>
      </c>
      <c r="K31" s="26">
        <f t="shared" si="28"/>
        <v>982.36236999999994</v>
      </c>
      <c r="L31" s="26">
        <f t="shared" si="28"/>
        <v>810.84625600000004</v>
      </c>
      <c r="M31" s="26">
        <f t="shared" si="28"/>
        <v>676.98085400000002</v>
      </c>
      <c r="N31" s="26">
        <f t="shared" si="28"/>
        <v>898.80245400000001</v>
      </c>
      <c r="O31" s="26">
        <f t="shared" si="28"/>
        <v>758.11619399999995</v>
      </c>
      <c r="P31" s="26">
        <f t="shared" si="28"/>
        <v>593.26960000000008</v>
      </c>
      <c r="Q31" s="26">
        <f t="shared" si="28"/>
        <v>696.68639200000007</v>
      </c>
      <c r="R31" s="26">
        <f t="shared" si="28"/>
        <v>940.99002900000005</v>
      </c>
      <c r="S31" s="26">
        <f t="shared" si="28"/>
        <v>879.33371599999998</v>
      </c>
      <c r="T31" s="26">
        <f t="shared" si="28"/>
        <v>972.52072600000008</v>
      </c>
      <c r="U31" s="26">
        <f t="shared" si="28"/>
        <v>1296.927191</v>
      </c>
      <c r="V31" s="26">
        <f t="shared" si="28"/>
        <v>892.04823299999998</v>
      </c>
      <c r="W31" s="26">
        <f t="shared" si="28"/>
        <v>782.92591100000004</v>
      </c>
      <c r="X31" s="26">
        <f t="shared" si="28"/>
        <v>798.92030299999999</v>
      </c>
      <c r="Y31" s="26">
        <f t="shared" si="28"/>
        <v>1445.0108559999999</v>
      </c>
      <c r="Z31" s="26">
        <f t="shared" si="28"/>
        <v>1312.2307189999997</v>
      </c>
      <c r="AA31" s="26">
        <f t="shared" ref="AA31:AB31" si="29">+AA33</f>
        <v>1265.5653376022044</v>
      </c>
      <c r="AB31" s="26">
        <f t="shared" si="29"/>
        <v>1849.2374519566467</v>
      </c>
      <c r="AC31" s="26">
        <f t="shared" ref="AC31" si="30">+AC33</f>
        <v>1660.3442736429117</v>
      </c>
      <c r="AD31" s="31"/>
      <c r="AE31" s="26">
        <f t="shared" si="5"/>
        <v>1.9490434870841542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5"/>
        <v/>
      </c>
    </row>
    <row r="33" spans="1:31" x14ac:dyDescent="0.2">
      <c r="A33" s="13" t="s">
        <v>80</v>
      </c>
      <c r="B33" s="6" t="s">
        <v>81</v>
      </c>
      <c r="C33" s="26">
        <f>+'1990'!$C33</f>
        <v>563.01111900000001</v>
      </c>
      <c r="D33" s="26">
        <f>+'1991'!$C33</f>
        <v>328.81685099999993</v>
      </c>
      <c r="E33" s="26">
        <f>+'1992'!$C33</f>
        <v>461.30420600000002</v>
      </c>
      <c r="F33" s="26">
        <f>+'1993'!$C33</f>
        <v>576.96618100000001</v>
      </c>
      <c r="G33" s="26">
        <f>+'1994'!$C33</f>
        <v>463.98688599999997</v>
      </c>
      <c r="H33" s="26">
        <f>+'1995'!$C33</f>
        <v>652.06406100000004</v>
      </c>
      <c r="I33" s="26">
        <f>+'1996'!$C33</f>
        <v>750.795793</v>
      </c>
      <c r="J33" s="26">
        <f>+'1997'!$C33</f>
        <v>1013.1814880000001</v>
      </c>
      <c r="K33" s="26">
        <f>+'1998'!$C33</f>
        <v>982.36236999999994</v>
      </c>
      <c r="L33" s="26">
        <f>+'1999'!$C33</f>
        <v>810.84625600000004</v>
      </c>
      <c r="M33" s="26">
        <f>+'2000'!$C33</f>
        <v>676.98085400000002</v>
      </c>
      <c r="N33" s="26">
        <f>+'2001'!$C33</f>
        <v>898.80245400000001</v>
      </c>
      <c r="O33" s="26">
        <f>+'2002'!$C33</f>
        <v>758.11619399999995</v>
      </c>
      <c r="P33" s="26">
        <f>+'2003'!$C33</f>
        <v>593.26960000000008</v>
      </c>
      <c r="Q33" s="26">
        <f>+'2004'!$C33</f>
        <v>696.68639200000007</v>
      </c>
      <c r="R33" s="26">
        <f>+'2005'!$C33</f>
        <v>940.99002900000005</v>
      </c>
      <c r="S33" s="26">
        <f>+'2006'!$C33</f>
        <v>879.33371599999998</v>
      </c>
      <c r="T33" s="26">
        <f>+'2007'!$C33</f>
        <v>972.52072600000008</v>
      </c>
      <c r="U33" s="26">
        <f>+'2008'!$C33</f>
        <v>1296.927191</v>
      </c>
      <c r="V33" s="26">
        <f>+'2009'!$C33</f>
        <v>892.04823299999998</v>
      </c>
      <c r="W33" s="26">
        <f>+'2010'!$C33</f>
        <v>782.92591100000004</v>
      </c>
      <c r="X33" s="26">
        <f>+'2011'!$C33</f>
        <v>798.92030299999999</v>
      </c>
      <c r="Y33" s="26">
        <f>+'2012'!$C33</f>
        <v>1445.0108559999999</v>
      </c>
      <c r="Z33" s="26">
        <f>+'2013'!$C33</f>
        <v>1312.2307189999997</v>
      </c>
      <c r="AA33" s="26">
        <f>+'2014'!$C33</f>
        <v>1265.5653376022044</v>
      </c>
      <c r="AB33" s="26">
        <f>+'2015'!$C33</f>
        <v>1849.2374519566467</v>
      </c>
      <c r="AC33" s="26">
        <f>+'2016'!$C33</f>
        <v>1660.3442736429117</v>
      </c>
      <c r="AD33" s="31"/>
      <c r="AE33" s="26">
        <f t="shared" si="5"/>
        <v>1.9490434870841542</v>
      </c>
    </row>
    <row r="34" spans="1:31" x14ac:dyDescent="0.2">
      <c r="A34" s="13" t="s">
        <v>82</v>
      </c>
      <c r="B34" s="6" t="s">
        <v>83</v>
      </c>
      <c r="C34" s="26">
        <f>+C35+C38+C41+C42+C43+C44</f>
        <v>7333.9031063745133</v>
      </c>
      <c r="D34" s="26">
        <f>+D35+D38+D41+D42+D43+D44</f>
        <v>7661.9674988095258</v>
      </c>
      <c r="E34" s="26">
        <f t="shared" ref="E34:Z34" si="31">+E35+E38+E41+E42+E43+E44</f>
        <v>8327.2897698776906</v>
      </c>
      <c r="F34" s="26">
        <f t="shared" si="31"/>
        <v>9222.0242750377347</v>
      </c>
      <c r="G34" s="26">
        <f t="shared" si="31"/>
        <v>10398.323267397514</v>
      </c>
      <c r="H34" s="26">
        <f t="shared" si="31"/>
        <v>11374.357959504518</v>
      </c>
      <c r="I34" s="26">
        <f t="shared" si="31"/>
        <v>12294.242191767802</v>
      </c>
      <c r="J34" s="26">
        <f t="shared" si="31"/>
        <v>12873.060433598785</v>
      </c>
      <c r="K34" s="26">
        <f t="shared" si="31"/>
        <v>13541.227353537997</v>
      </c>
      <c r="L34" s="26">
        <f t="shared" si="31"/>
        <v>14166.117841646394</v>
      </c>
      <c r="M34" s="26">
        <f t="shared" si="31"/>
        <v>14586.560316739526</v>
      </c>
      <c r="N34" s="26">
        <f t="shared" si="31"/>
        <v>13688.846978044847</v>
      </c>
      <c r="O34" s="26">
        <f t="shared" si="31"/>
        <v>14220.986647944621</v>
      </c>
      <c r="P34" s="26">
        <f t="shared" si="31"/>
        <v>14218.506475154472</v>
      </c>
      <c r="Q34" s="26">
        <f t="shared" si="31"/>
        <v>14183.42159268415</v>
      </c>
      <c r="R34" s="26">
        <f t="shared" si="31"/>
        <v>15316.377894788939</v>
      </c>
      <c r="S34" s="26">
        <f t="shared" si="31"/>
        <v>15257.616287899038</v>
      </c>
      <c r="T34" s="26">
        <f t="shared" si="31"/>
        <v>16314.904355737588</v>
      </c>
      <c r="U34" s="26">
        <f t="shared" si="31"/>
        <v>16921.512098927618</v>
      </c>
      <c r="V34" s="26">
        <f t="shared" si="31"/>
        <v>17537.51366965862</v>
      </c>
      <c r="W34" s="26">
        <f t="shared" si="31"/>
        <v>18218.381052997127</v>
      </c>
      <c r="X34" s="26">
        <f t="shared" si="31"/>
        <v>19162.521248880661</v>
      </c>
      <c r="Y34" s="26">
        <f t="shared" si="31"/>
        <v>19592.214115488812</v>
      </c>
      <c r="Z34" s="26">
        <f t="shared" si="31"/>
        <v>21195.931150843338</v>
      </c>
      <c r="AA34" s="26">
        <f t="shared" ref="AA34:AB34" si="32">+AA35+AA38+AA41+AA42+AA43+AA44</f>
        <v>19973.808014852584</v>
      </c>
      <c r="AB34" s="26">
        <f t="shared" si="32"/>
        <v>21666.977930317447</v>
      </c>
      <c r="AC34" s="26">
        <f t="shared" ref="AC34" si="33">+AC35+AC38+AC41+AC42+AC43+AC44</f>
        <v>22982.292954568555</v>
      </c>
      <c r="AD34" s="31"/>
      <c r="AE34" s="26">
        <f t="shared" si="5"/>
        <v>2.1337055618573291</v>
      </c>
    </row>
    <row r="35" spans="1:31" x14ac:dyDescent="0.2">
      <c r="A35" s="13" t="s">
        <v>84</v>
      </c>
      <c r="B35" s="6" t="s">
        <v>85</v>
      </c>
      <c r="C35" s="26">
        <f>+C36+C37</f>
        <v>2347.7506319685426</v>
      </c>
      <c r="D35" s="26">
        <f>+D36+D37</f>
        <v>2460.3775208350175</v>
      </c>
      <c r="E35" s="26">
        <f t="shared" ref="E35:Z35" si="34">+E36+E37</f>
        <v>2704.0256456679076</v>
      </c>
      <c r="F35" s="26">
        <f t="shared" si="34"/>
        <v>2962.8698770110395</v>
      </c>
      <c r="G35" s="26">
        <f t="shared" si="34"/>
        <v>3355.5973448299669</v>
      </c>
      <c r="H35" s="26">
        <f t="shared" si="34"/>
        <v>3672.860457141986</v>
      </c>
      <c r="I35" s="26">
        <f t="shared" si="34"/>
        <v>3964.3305732658073</v>
      </c>
      <c r="J35" s="26">
        <f t="shared" si="34"/>
        <v>4139.2438495440192</v>
      </c>
      <c r="K35" s="26">
        <f t="shared" si="34"/>
        <v>4323.9365605109879</v>
      </c>
      <c r="L35" s="26">
        <f t="shared" si="34"/>
        <v>4571.6800698868328</v>
      </c>
      <c r="M35" s="26">
        <f t="shared" si="34"/>
        <v>4628.9313149544869</v>
      </c>
      <c r="N35" s="26">
        <f t="shared" si="34"/>
        <v>4239.1691836003156</v>
      </c>
      <c r="O35" s="26">
        <f t="shared" si="34"/>
        <v>4205.3265110889433</v>
      </c>
      <c r="P35" s="26">
        <f t="shared" si="34"/>
        <v>4105.0618526720391</v>
      </c>
      <c r="Q35" s="26">
        <f t="shared" si="34"/>
        <v>4105.0383274246997</v>
      </c>
      <c r="R35" s="26">
        <f t="shared" si="34"/>
        <v>4188.5111311275405</v>
      </c>
      <c r="S35" s="26">
        <f t="shared" si="34"/>
        <v>4100.0213481006322</v>
      </c>
      <c r="T35" s="26">
        <f t="shared" si="34"/>
        <v>4282.345504875866</v>
      </c>
      <c r="U35" s="26">
        <f t="shared" si="34"/>
        <v>4347.8398150068897</v>
      </c>
      <c r="V35" s="26">
        <f t="shared" si="34"/>
        <v>4794.4152374252399</v>
      </c>
      <c r="W35" s="26">
        <f t="shared" si="34"/>
        <v>5515.5893827587624</v>
      </c>
      <c r="X35" s="26">
        <f t="shared" si="34"/>
        <v>5423.4619200249899</v>
      </c>
      <c r="Y35" s="26">
        <f t="shared" si="34"/>
        <v>5889.9948661405742</v>
      </c>
      <c r="Z35" s="26">
        <f t="shared" si="34"/>
        <v>6593.3486239923841</v>
      </c>
      <c r="AA35" s="26">
        <f t="shared" ref="AA35:AB35" si="35">+AA36+AA37</f>
        <v>7058.2690935700202</v>
      </c>
      <c r="AB35" s="26">
        <f t="shared" si="35"/>
        <v>7342.681278240495</v>
      </c>
      <c r="AC35" s="26">
        <f t="shared" ref="AC35" si="36">+AC36+AC37</f>
        <v>7968.9940091821782</v>
      </c>
      <c r="AD35" s="31"/>
      <c r="AE35" s="26">
        <f t="shared" si="5"/>
        <v>2.3943102392013134</v>
      </c>
    </row>
    <row r="36" spans="1:31" x14ac:dyDescent="0.2">
      <c r="A36" s="13" t="s">
        <v>86</v>
      </c>
      <c r="B36" s="6" t="s">
        <v>87</v>
      </c>
      <c r="C36" s="26">
        <f>+'1990'!$C36</f>
        <v>0</v>
      </c>
      <c r="D36" s="26">
        <f>+'1991'!$C36</f>
        <v>0</v>
      </c>
      <c r="E36" s="26">
        <f>+'1992'!$C36</f>
        <v>0</v>
      </c>
      <c r="F36" s="26">
        <f>+'1993'!$C36</f>
        <v>0</v>
      </c>
      <c r="G36" s="26">
        <f>+'1994'!$C36</f>
        <v>0</v>
      </c>
      <c r="H36" s="26">
        <f>+'1995'!$C36</f>
        <v>280.53941406544851</v>
      </c>
      <c r="I36" s="26">
        <f>+'1996'!$C36</f>
        <v>582.68711104007787</v>
      </c>
      <c r="J36" s="26">
        <f>+'1997'!$C36</f>
        <v>882.21640956854947</v>
      </c>
      <c r="K36" s="26">
        <f>+'1998'!$C36</f>
        <v>1189.2792561498363</v>
      </c>
      <c r="L36" s="26">
        <f>+'1999'!$C36</f>
        <v>1501.5455382285184</v>
      </c>
      <c r="M36" s="26">
        <f>+'2000'!$C36</f>
        <v>1761.462034771406</v>
      </c>
      <c r="N36" s="26">
        <f>+'2001'!$C36</f>
        <v>1830.9148689179979</v>
      </c>
      <c r="O36" s="26">
        <f>+'2002'!$C36</f>
        <v>2018.8895215789364</v>
      </c>
      <c r="P36" s="26">
        <f>+'2003'!$C36</f>
        <v>2174.4829106452498</v>
      </c>
      <c r="Q36" s="26">
        <f>+'2004'!$C36</f>
        <v>2409.2282679283439</v>
      </c>
      <c r="R36" s="26">
        <f>+'2005'!$C36</f>
        <v>2655.9021852267274</v>
      </c>
      <c r="S36" s="26">
        <f>+'2006'!$C36</f>
        <v>2846.3320351717493</v>
      </c>
      <c r="T36" s="26">
        <f>+'2007'!$C36</f>
        <v>3257.0992658984055</v>
      </c>
      <c r="U36" s="26">
        <f>+'2008'!$C36</f>
        <v>3622.6555853091095</v>
      </c>
      <c r="V36" s="26">
        <f>+'2009'!$C36</f>
        <v>4116.2330066730456</v>
      </c>
      <c r="W36" s="26">
        <f>+'2010'!$C36</f>
        <v>4856.7483401967575</v>
      </c>
      <c r="X36" s="26">
        <f>+'2011'!$C36</f>
        <v>4881.7406834839239</v>
      </c>
      <c r="Y36" s="26">
        <f>+'2012'!$C36</f>
        <v>5400.2844091160896</v>
      </c>
      <c r="Z36" s="26">
        <f>+'2013'!$C36</f>
        <v>6137.4617091727087</v>
      </c>
      <c r="AA36" s="26">
        <f>+'2014'!$C36</f>
        <v>6654.2791971140214</v>
      </c>
      <c r="AB36" s="26">
        <f>+'2015'!$C36</f>
        <v>6994.9272241231683</v>
      </c>
      <c r="AC36" s="26">
        <f>+'2016'!$C36</f>
        <v>7655.4877682476326</v>
      </c>
      <c r="AD36" s="31"/>
      <c r="AE36" s="26" t="str">
        <f t="shared" si="5"/>
        <v/>
      </c>
    </row>
    <row r="37" spans="1:31" x14ac:dyDescent="0.2">
      <c r="A37" s="13" t="s">
        <v>88</v>
      </c>
      <c r="B37" s="6" t="s">
        <v>89</v>
      </c>
      <c r="C37" s="26">
        <f>+'1990'!$C37</f>
        <v>2347.7506319685426</v>
      </c>
      <c r="D37" s="26">
        <f>+'1991'!$C37</f>
        <v>2460.3775208350175</v>
      </c>
      <c r="E37" s="26">
        <f>+'1992'!$C37</f>
        <v>2704.0256456679076</v>
      </c>
      <c r="F37" s="26">
        <f>+'1993'!$C37</f>
        <v>2962.8698770110395</v>
      </c>
      <c r="G37" s="26">
        <f>+'1994'!$C37</f>
        <v>3355.5973448299669</v>
      </c>
      <c r="H37" s="26">
        <f>+'1995'!$C37</f>
        <v>3392.3210430765375</v>
      </c>
      <c r="I37" s="26">
        <f>+'1996'!$C37</f>
        <v>3381.6434622257293</v>
      </c>
      <c r="J37" s="26">
        <f>+'1997'!$C37</f>
        <v>3257.0274399754699</v>
      </c>
      <c r="K37" s="26">
        <f>+'1998'!$C37</f>
        <v>3134.6573043611515</v>
      </c>
      <c r="L37" s="26">
        <f>+'1999'!$C37</f>
        <v>3070.1345316583147</v>
      </c>
      <c r="M37" s="26">
        <f>+'2000'!$C37</f>
        <v>2867.4692801830806</v>
      </c>
      <c r="N37" s="26">
        <f>+'2001'!$C37</f>
        <v>2408.2543146823182</v>
      </c>
      <c r="O37" s="26">
        <f>+'2002'!$C37</f>
        <v>2186.4369895100067</v>
      </c>
      <c r="P37" s="26">
        <f>+'2003'!$C37</f>
        <v>1930.5789420267888</v>
      </c>
      <c r="Q37" s="26">
        <f>+'2004'!$C37</f>
        <v>1695.8100594963562</v>
      </c>
      <c r="R37" s="26">
        <f>+'2005'!$C37</f>
        <v>1532.6089459008133</v>
      </c>
      <c r="S37" s="26">
        <f>+'2006'!$C37</f>
        <v>1253.6893129288828</v>
      </c>
      <c r="T37" s="26">
        <f>+'2007'!$C37</f>
        <v>1025.2462389774605</v>
      </c>
      <c r="U37" s="26">
        <f>+'2008'!$C37</f>
        <v>725.18422969777998</v>
      </c>
      <c r="V37" s="26">
        <f>+'2009'!$C37</f>
        <v>678.18223075219453</v>
      </c>
      <c r="W37" s="26">
        <f>+'2010'!$C37</f>
        <v>658.84104256200453</v>
      </c>
      <c r="X37" s="26">
        <f>+'2011'!$C37</f>
        <v>541.72123654106576</v>
      </c>
      <c r="Y37" s="26">
        <f>+'2012'!$C37</f>
        <v>489.71045702448492</v>
      </c>
      <c r="Z37" s="26">
        <f>+'2013'!$C37</f>
        <v>455.88691481967544</v>
      </c>
      <c r="AA37" s="26">
        <f>+'2014'!$C37</f>
        <v>403.98989645599846</v>
      </c>
      <c r="AB37" s="26">
        <f>+'2015'!$C37</f>
        <v>347.75405411732623</v>
      </c>
      <c r="AC37" s="26">
        <f>+'2016'!$C37</f>
        <v>313.50624093454513</v>
      </c>
      <c r="AD37" s="31"/>
      <c r="AE37" s="26">
        <f t="shared" si="5"/>
        <v>-0.86646527247586069</v>
      </c>
    </row>
    <row r="38" spans="1:31" x14ac:dyDescent="0.2">
      <c r="A38" s="13" t="s">
        <v>90</v>
      </c>
      <c r="B38" s="6" t="s">
        <v>91</v>
      </c>
      <c r="C38" s="26">
        <f>+C39+C40</f>
        <v>1802.6783658824963</v>
      </c>
      <c r="D38" s="26">
        <f>+D39+D40</f>
        <v>1889.2903778043628</v>
      </c>
      <c r="E38" s="26">
        <f t="shared" ref="E38:Z38" si="37">+E39+E40</f>
        <v>2077.0992099520345</v>
      </c>
      <c r="F38" s="26">
        <f t="shared" si="37"/>
        <v>2276.2771763424848</v>
      </c>
      <c r="G38" s="26">
        <f t="shared" si="37"/>
        <v>2579.5088548927138</v>
      </c>
      <c r="H38" s="26">
        <f t="shared" si="37"/>
        <v>2790.9222752267233</v>
      </c>
      <c r="I38" s="26">
        <f t="shared" si="37"/>
        <v>2984.736827571066</v>
      </c>
      <c r="J38" s="26">
        <f t="shared" si="37"/>
        <v>3093.8726138212796</v>
      </c>
      <c r="K38" s="26">
        <f t="shared" si="37"/>
        <v>3216.0870347270406</v>
      </c>
      <c r="L38" s="26">
        <f t="shared" si="37"/>
        <v>3403.7725835992628</v>
      </c>
      <c r="M38" s="26">
        <f t="shared" si="37"/>
        <v>3478.90614308658</v>
      </c>
      <c r="N38" s="26">
        <f t="shared" si="37"/>
        <v>3204.7089558872353</v>
      </c>
      <c r="O38" s="26">
        <f t="shared" si="37"/>
        <v>3273.7143767776993</v>
      </c>
      <c r="P38" s="26">
        <f t="shared" si="37"/>
        <v>3209.4749628679037</v>
      </c>
      <c r="Q38" s="26">
        <f t="shared" si="37"/>
        <v>3096.2544839246339</v>
      </c>
      <c r="R38" s="26">
        <f t="shared" si="37"/>
        <v>3199.7102650567572</v>
      </c>
      <c r="S38" s="26">
        <f t="shared" si="37"/>
        <v>3144.4155098996534</v>
      </c>
      <c r="T38" s="26">
        <f t="shared" si="37"/>
        <v>3319.564287297615</v>
      </c>
      <c r="U38" s="26">
        <f t="shared" si="37"/>
        <v>3451.0747658068753</v>
      </c>
      <c r="V38" s="26">
        <f t="shared" si="37"/>
        <v>3653.678291019196</v>
      </c>
      <c r="W38" s="26">
        <f t="shared" si="37"/>
        <v>3937.3725733299707</v>
      </c>
      <c r="X38" s="26">
        <f t="shared" si="37"/>
        <v>4099.360612522667</v>
      </c>
      <c r="Y38" s="26">
        <f t="shared" si="37"/>
        <v>4337.9357198731568</v>
      </c>
      <c r="Z38" s="26">
        <f t="shared" si="37"/>
        <v>4702.9437616577234</v>
      </c>
      <c r="AA38" s="26">
        <f t="shared" ref="AA38:AB38" si="38">+AA39+AA40</f>
        <v>4499.4037299523143</v>
      </c>
      <c r="AB38" s="26">
        <f t="shared" si="38"/>
        <v>4911.2123868296139</v>
      </c>
      <c r="AC38" s="26">
        <f t="shared" ref="AC38" si="39">+AC39+AC40</f>
        <v>5301.8291869486739</v>
      </c>
      <c r="AD38" s="31"/>
      <c r="AE38" s="26">
        <f t="shared" si="5"/>
        <v>1.9410843816019159</v>
      </c>
    </row>
    <row r="39" spans="1:31" x14ac:dyDescent="0.2">
      <c r="A39" s="13" t="s">
        <v>92</v>
      </c>
      <c r="B39" s="6" t="s">
        <v>93</v>
      </c>
      <c r="C39" s="26">
        <f>+'1990'!$C39</f>
        <v>0</v>
      </c>
      <c r="D39" s="26">
        <f>+'1991'!$C39</f>
        <v>0</v>
      </c>
      <c r="E39" s="26">
        <f>+'1992'!$C39</f>
        <v>0</v>
      </c>
      <c r="F39" s="26">
        <f>+'1993'!$C39</f>
        <v>0</v>
      </c>
      <c r="G39" s="26">
        <f>+'1994'!$C39</f>
        <v>0</v>
      </c>
      <c r="H39" s="26">
        <f>+'1995'!$C39</f>
        <v>178.08965765626019</v>
      </c>
      <c r="I39" s="26">
        <f>+'1996'!$C39</f>
        <v>374.46811986660748</v>
      </c>
      <c r="J39" s="26">
        <f>+'1997'!$C39</f>
        <v>573.61688985831245</v>
      </c>
      <c r="K39" s="26">
        <f>+'1998'!$C39</f>
        <v>783.97948266772801</v>
      </c>
      <c r="L39" s="26">
        <f>+'1999'!$C39</f>
        <v>1019.4948931519511</v>
      </c>
      <c r="M39" s="26">
        <f>+'2000'!$C39</f>
        <v>1235.0082776861664</v>
      </c>
      <c r="N39" s="26">
        <f>+'2001'!$C39</f>
        <v>1315.6061527413808</v>
      </c>
      <c r="O39" s="26">
        <f>+'2002'!$C39</f>
        <v>1525.2745939263079</v>
      </c>
      <c r="P39" s="26">
        <f>+'2003'!$C39</f>
        <v>1676.9060609080611</v>
      </c>
      <c r="Q39" s="26">
        <f>+'2004'!$C39</f>
        <v>1797.9157357882261</v>
      </c>
      <c r="R39" s="26">
        <f>+'2005'!$C39</f>
        <v>2050.6726496783167</v>
      </c>
      <c r="S39" s="26">
        <f>+'2006'!$C39</f>
        <v>2212.1875719183422</v>
      </c>
      <c r="T39" s="26">
        <f>+'2007'!$C39</f>
        <v>2550.4059171807558</v>
      </c>
      <c r="U39" s="26">
        <f>+'2008'!$C39</f>
        <v>2890.5469653356249</v>
      </c>
      <c r="V39" s="26">
        <f>+'2009'!$C39</f>
        <v>3121.6744800535298</v>
      </c>
      <c r="W39" s="26">
        <f>+'2010'!$C39</f>
        <v>3417.2083624292927</v>
      </c>
      <c r="X39" s="26">
        <f>+'2011'!$C39</f>
        <v>3664.363487940916</v>
      </c>
      <c r="Y39" s="26">
        <f>+'2012'!$C39</f>
        <v>3932.423073951717</v>
      </c>
      <c r="Z39" s="26">
        <f>+'2013'!$C39</f>
        <v>4311.2302292258892</v>
      </c>
      <c r="AA39" s="26">
        <f>+'2014'!$C39</f>
        <v>4137.7469862740063</v>
      </c>
      <c r="AB39" s="26">
        <f>+'2015'!$C39</f>
        <v>4582.9443414268317</v>
      </c>
      <c r="AC39" s="26">
        <f>+'2016'!$C39</f>
        <v>4989.925615952423</v>
      </c>
      <c r="AD39" s="31"/>
      <c r="AE39" s="26" t="str">
        <f t="shared" si="5"/>
        <v/>
      </c>
    </row>
    <row r="40" spans="1:31" x14ac:dyDescent="0.2">
      <c r="A40" s="13" t="s">
        <v>94</v>
      </c>
      <c r="B40" s="6" t="s">
        <v>95</v>
      </c>
      <c r="C40" s="26">
        <f>+'1990'!$C40</f>
        <v>1802.6783658824963</v>
      </c>
      <c r="D40" s="26">
        <f>+'1991'!$C40</f>
        <v>1889.2903778043628</v>
      </c>
      <c r="E40" s="26">
        <f>+'1992'!$C40</f>
        <v>2077.0992099520345</v>
      </c>
      <c r="F40" s="26">
        <f>+'1993'!$C40</f>
        <v>2276.2771763424848</v>
      </c>
      <c r="G40" s="26">
        <f>+'1994'!$C40</f>
        <v>2579.5088548927138</v>
      </c>
      <c r="H40" s="26">
        <f>+'1995'!$C40</f>
        <v>2612.8326175704633</v>
      </c>
      <c r="I40" s="26">
        <f>+'1996'!$C40</f>
        <v>2610.2687077044584</v>
      </c>
      <c r="J40" s="26">
        <f>+'1997'!$C40</f>
        <v>2520.2557239629673</v>
      </c>
      <c r="K40" s="26">
        <f>+'1998'!$C40</f>
        <v>2432.1075520593126</v>
      </c>
      <c r="L40" s="26">
        <f>+'1999'!$C40</f>
        <v>2384.2776904473117</v>
      </c>
      <c r="M40" s="26">
        <f>+'2000'!$C40</f>
        <v>2243.8978654004136</v>
      </c>
      <c r="N40" s="26">
        <f>+'2001'!$C40</f>
        <v>1889.1028031458545</v>
      </c>
      <c r="O40" s="26">
        <f>+'2002'!$C40</f>
        <v>1748.4397828513913</v>
      </c>
      <c r="P40" s="26">
        <f>+'2003'!$C40</f>
        <v>1532.5689019598426</v>
      </c>
      <c r="Q40" s="26">
        <f>+'2004'!$C40</f>
        <v>1298.3387481364075</v>
      </c>
      <c r="R40" s="26">
        <f>+'2005'!$C40</f>
        <v>1149.0376153784405</v>
      </c>
      <c r="S40" s="26">
        <f>+'2006'!$C40</f>
        <v>932.22793798131147</v>
      </c>
      <c r="T40" s="26">
        <f>+'2007'!$C40</f>
        <v>769.15837011685915</v>
      </c>
      <c r="U40" s="26">
        <f>+'2008'!$C40</f>
        <v>560.52780047125032</v>
      </c>
      <c r="V40" s="26">
        <f>+'2009'!$C40</f>
        <v>532.00381096566616</v>
      </c>
      <c r="W40" s="26">
        <f>+'2010'!$C40</f>
        <v>520.16421090067786</v>
      </c>
      <c r="X40" s="26">
        <f>+'2011'!$C40</f>
        <v>434.99712458175094</v>
      </c>
      <c r="Y40" s="26">
        <f>+'2012'!$C40</f>
        <v>405.51264592144014</v>
      </c>
      <c r="Z40" s="26">
        <f>+'2013'!$C40</f>
        <v>391.71353243183444</v>
      </c>
      <c r="AA40" s="26">
        <f>+'2014'!$C40</f>
        <v>361.65674367830758</v>
      </c>
      <c r="AB40" s="26">
        <f>+'2015'!$C40</f>
        <v>328.26804540278192</v>
      </c>
      <c r="AC40" s="26">
        <f>+'2016'!$C40</f>
        <v>311.90357099625072</v>
      </c>
      <c r="AD40" s="31"/>
      <c r="AE40" s="26">
        <f t="shared" si="5"/>
        <v>-0.82697769224985451</v>
      </c>
    </row>
    <row r="41" spans="1:31" x14ac:dyDescent="0.2">
      <c r="A41" s="13" t="s">
        <v>96</v>
      </c>
      <c r="B41" s="6" t="s">
        <v>97</v>
      </c>
      <c r="C41" s="26">
        <f>+'1990'!$C41</f>
        <v>3155.2383147164751</v>
      </c>
      <c r="D41" s="26">
        <f>+'1991'!$C41</f>
        <v>3283.9147545857445</v>
      </c>
      <c r="E41" s="26">
        <f>+'1992'!$C41</f>
        <v>3515.7116683373079</v>
      </c>
      <c r="F41" s="26">
        <f>+'1993'!$C41</f>
        <v>3951.5497106503831</v>
      </c>
      <c r="G41" s="26">
        <f>+'1994'!$C41</f>
        <v>4428.8406927567794</v>
      </c>
      <c r="H41" s="26">
        <f>+'1995'!$C41</f>
        <v>4877.0113787642349</v>
      </c>
      <c r="I41" s="26">
        <f>+'1996'!$C41</f>
        <v>5312.7024203481869</v>
      </c>
      <c r="J41" s="26">
        <f>+'1997'!$C41</f>
        <v>5609.407184186527</v>
      </c>
      <c r="K41" s="26">
        <f>+'1998'!$C41</f>
        <v>5972.4489680828628</v>
      </c>
      <c r="L41" s="26">
        <f>+'1999'!$C41</f>
        <v>6163.1293330694771</v>
      </c>
      <c r="M41" s="26">
        <f>+'2000'!$C41</f>
        <v>6455.3331089778058</v>
      </c>
      <c r="N41" s="26">
        <f>+'2001'!$C41</f>
        <v>6225.3675440876359</v>
      </c>
      <c r="O41" s="26">
        <f>+'2002'!$C41</f>
        <v>6724.486134174891</v>
      </c>
      <c r="P41" s="26">
        <f>+'2003'!$C41</f>
        <v>6887.9848332628935</v>
      </c>
      <c r="Q41" s="26">
        <f>+'2004'!$C41</f>
        <v>6968.0622764067002</v>
      </c>
      <c r="R41" s="26">
        <f>+'2005'!$C41</f>
        <v>7912.4545728884295</v>
      </c>
      <c r="S41" s="26">
        <f>+'2006'!$C41</f>
        <v>7992.1523471896635</v>
      </c>
      <c r="T41" s="26">
        <f>+'2007'!$C41</f>
        <v>8680.6404602492294</v>
      </c>
      <c r="U41" s="26">
        <f>+'2008'!$C41</f>
        <v>9079.6583852326658</v>
      </c>
      <c r="V41" s="26">
        <f>+'2009'!$C41</f>
        <v>9039.0086626878001</v>
      </c>
      <c r="W41" s="26">
        <f>+'2010'!$C41</f>
        <v>8707.9917382844633</v>
      </c>
      <c r="X41" s="26">
        <f>+'2011'!$C41</f>
        <v>9583.5386122823693</v>
      </c>
      <c r="Y41" s="26">
        <f>+'2012'!$C41</f>
        <v>9297.8355164213117</v>
      </c>
      <c r="Z41" s="26">
        <f>+'2013'!$C41</f>
        <v>9823.1933803963529</v>
      </c>
      <c r="AA41" s="26">
        <f>+'2014'!$C41</f>
        <v>8328.6853024922202</v>
      </c>
      <c r="AB41" s="26">
        <f>+'2015'!$C41</f>
        <v>9324.1713399037671</v>
      </c>
      <c r="AC41" s="26">
        <f>+'2016'!$C41</f>
        <v>9618.5991460970108</v>
      </c>
      <c r="AD41" s="31"/>
      <c r="AE41" s="26">
        <f t="shared" si="5"/>
        <v>2.0484540902138875</v>
      </c>
    </row>
    <row r="42" spans="1:31" x14ac:dyDescent="0.2">
      <c r="A42" s="13" t="s">
        <v>98</v>
      </c>
      <c r="B42" s="6" t="s">
        <v>99</v>
      </c>
      <c r="C42" s="26">
        <f>+'1990'!$C42</f>
        <v>28.235793806999926</v>
      </c>
      <c r="D42" s="26">
        <f>+'1991'!$C42</f>
        <v>28.384845584401152</v>
      </c>
      <c r="E42" s="26">
        <f>+'1992'!$C42</f>
        <v>30.45324592044026</v>
      </c>
      <c r="F42" s="26">
        <f>+'1993'!$C42</f>
        <v>31.327511033827079</v>
      </c>
      <c r="G42" s="26">
        <f>+'1994'!$C42</f>
        <v>34.376374918054047</v>
      </c>
      <c r="H42" s="26">
        <f>+'1995'!$C42</f>
        <v>33.563848371574458</v>
      </c>
      <c r="I42" s="26">
        <f>+'1996'!$C42</f>
        <v>32.472370582742634</v>
      </c>
      <c r="J42" s="26">
        <f>+'1997'!$C42</f>
        <v>30.536786046958831</v>
      </c>
      <c r="K42" s="26">
        <f>+'1998'!$C42</f>
        <v>28.75479021710683</v>
      </c>
      <c r="L42" s="26">
        <f>+'1999'!$C42</f>
        <v>27.535855090819759</v>
      </c>
      <c r="M42" s="26">
        <f>+'2000'!$C42</f>
        <v>23.389749720653146</v>
      </c>
      <c r="N42" s="26">
        <f>+'2001'!$C42</f>
        <v>19.601294469659997</v>
      </c>
      <c r="O42" s="26">
        <f>+'2002'!$C42</f>
        <v>17.459625903087733</v>
      </c>
      <c r="P42" s="26">
        <f>+'2003'!$C42</f>
        <v>15.984826351635414</v>
      </c>
      <c r="Q42" s="26">
        <f>+'2004'!$C42</f>
        <v>14.066504928115648</v>
      </c>
      <c r="R42" s="26">
        <f>+'2005'!$C42</f>
        <v>15.701925716211147</v>
      </c>
      <c r="S42" s="26">
        <f>+'2006'!$C42</f>
        <v>21.027082709088667</v>
      </c>
      <c r="T42" s="26">
        <f>+'2007'!$C42</f>
        <v>32.354103314877293</v>
      </c>
      <c r="U42" s="26">
        <f>+'2008'!$C42</f>
        <v>42.939132881185913</v>
      </c>
      <c r="V42" s="26">
        <f>+'2009'!$C42</f>
        <v>50.411478526386048</v>
      </c>
      <c r="W42" s="26">
        <f>+'2010'!$C42</f>
        <v>57.427358623933031</v>
      </c>
      <c r="X42" s="26">
        <f>+'2011'!$C42</f>
        <v>56.160104050635667</v>
      </c>
      <c r="Y42" s="26">
        <f>+'2012'!$C42</f>
        <v>66.448013053765948</v>
      </c>
      <c r="Z42" s="26">
        <f>+'2013'!$C42</f>
        <v>76.445384796875885</v>
      </c>
      <c r="AA42" s="26">
        <f>+'2014'!$C42</f>
        <v>87.44988883802985</v>
      </c>
      <c r="AB42" s="26">
        <f>+'2015'!$C42</f>
        <v>88.912925343572823</v>
      </c>
      <c r="AC42" s="26">
        <f>+'2016'!$C42</f>
        <v>92.870612340693128</v>
      </c>
      <c r="AD42" s="31"/>
      <c r="AE42" s="26">
        <f t="shared" si="5"/>
        <v>2.2891093119425463</v>
      </c>
    </row>
    <row r="43" spans="1:31" x14ac:dyDescent="0.2">
      <c r="A43" s="13" t="s">
        <v>100</v>
      </c>
      <c r="B43" s="6" t="s">
        <v>101</v>
      </c>
      <c r="C43" s="26">
        <f>+'1990'!$C43</f>
        <v>0</v>
      </c>
      <c r="D43" s="26">
        <f>+'1991'!$C43</f>
        <v>0</v>
      </c>
      <c r="E43" s="26">
        <f>+'1992'!$C43</f>
        <v>0</v>
      </c>
      <c r="F43" s="26">
        <f>+'1993'!$C43</f>
        <v>0</v>
      </c>
      <c r="G43" s="26">
        <f>+'1994'!$C43</f>
        <v>0</v>
      </c>
      <c r="H43" s="26">
        <f>+'1995'!$C43</f>
        <v>0</v>
      </c>
      <c r="I43" s="26">
        <f>+'1996'!$C43</f>
        <v>0</v>
      </c>
      <c r="J43" s="26">
        <f>+'1997'!$C43</f>
        <v>0</v>
      </c>
      <c r="K43" s="26">
        <f>+'1998'!$C43</f>
        <v>0</v>
      </c>
      <c r="L43" s="26">
        <f>+'1999'!$C43</f>
        <v>0</v>
      </c>
      <c r="M43" s="26">
        <f>+'2000'!$C43</f>
        <v>0</v>
      </c>
      <c r="N43" s="26">
        <f>+'2001'!$C43</f>
        <v>0</v>
      </c>
      <c r="O43" s="26">
        <f>+'2002'!$C43</f>
        <v>0</v>
      </c>
      <c r="P43" s="26">
        <f>+'2003'!$C43</f>
        <v>0</v>
      </c>
      <c r="Q43" s="26">
        <f>+'2004'!$C43</f>
        <v>0</v>
      </c>
      <c r="R43" s="26">
        <f>+'2005'!$C43</f>
        <v>0</v>
      </c>
      <c r="S43" s="26">
        <f>+'2006'!$C43</f>
        <v>0</v>
      </c>
      <c r="T43" s="26">
        <f>+'2007'!$C43</f>
        <v>0</v>
      </c>
      <c r="U43" s="26">
        <f>+'2008'!$C43</f>
        <v>0</v>
      </c>
      <c r="V43" s="26">
        <f>+'2009'!$C43</f>
        <v>0</v>
      </c>
      <c r="W43" s="26">
        <f>+'2010'!$C43</f>
        <v>0</v>
      </c>
      <c r="X43" s="26">
        <f>+'2011'!$C43</f>
        <v>0</v>
      </c>
      <c r="Y43" s="26">
        <f>+'2012'!$C43</f>
        <v>0</v>
      </c>
      <c r="Z43" s="26">
        <f>+'2013'!$C43</f>
        <v>0</v>
      </c>
      <c r="AA43" s="26">
        <f>+'2014'!$C43</f>
        <v>0</v>
      </c>
      <c r="AB43" s="26">
        <f>+'2015'!$C43</f>
        <v>0</v>
      </c>
      <c r="AC43" s="26">
        <f>+'2016'!$C43</f>
        <v>0</v>
      </c>
      <c r="AD43" s="31"/>
      <c r="AE43" s="26" t="str">
        <f t="shared" si="5"/>
        <v/>
      </c>
    </row>
    <row r="44" spans="1:31" x14ac:dyDescent="0.2">
      <c r="A44" s="13" t="s">
        <v>102</v>
      </c>
      <c r="B44" s="6" t="s">
        <v>103</v>
      </c>
      <c r="C44" s="26">
        <f>+'1990'!$C44</f>
        <v>0</v>
      </c>
      <c r="D44" s="26">
        <f>+'1991'!$C44</f>
        <v>0</v>
      </c>
      <c r="E44" s="26">
        <f>+'1992'!$C44</f>
        <v>0</v>
      </c>
      <c r="F44" s="26">
        <f>+'1993'!$C44</f>
        <v>0</v>
      </c>
      <c r="G44" s="26">
        <f>+'1994'!$C44</f>
        <v>0</v>
      </c>
      <c r="H44" s="26">
        <f>+'1995'!$C44</f>
        <v>0</v>
      </c>
      <c r="I44" s="26">
        <f>+'1996'!$C44</f>
        <v>0</v>
      </c>
      <c r="J44" s="26">
        <f>+'1997'!$C44</f>
        <v>0</v>
      </c>
      <c r="K44" s="26">
        <f>+'1998'!$C44</f>
        <v>0</v>
      </c>
      <c r="L44" s="26">
        <f>+'1999'!$C44</f>
        <v>0</v>
      </c>
      <c r="M44" s="26">
        <f>+'2000'!$C44</f>
        <v>0</v>
      </c>
      <c r="N44" s="26">
        <f>+'2001'!$C44</f>
        <v>0</v>
      </c>
      <c r="O44" s="26">
        <f>+'2002'!$C44</f>
        <v>0</v>
      </c>
      <c r="P44" s="26">
        <f>+'2003'!$C44</f>
        <v>0</v>
      </c>
      <c r="Q44" s="26">
        <f>+'2004'!$C44</f>
        <v>0</v>
      </c>
      <c r="R44" s="26">
        <f>+'2005'!$C44</f>
        <v>0</v>
      </c>
      <c r="S44" s="26">
        <f>+'2006'!$C44</f>
        <v>0</v>
      </c>
      <c r="T44" s="26">
        <f>+'2007'!$C44</f>
        <v>0</v>
      </c>
      <c r="U44" s="26">
        <f>+'2008'!$C44</f>
        <v>0</v>
      </c>
      <c r="V44" s="26">
        <f>+'2009'!$C44</f>
        <v>0</v>
      </c>
      <c r="W44" s="26">
        <f>+'2010'!$C44</f>
        <v>0</v>
      </c>
      <c r="X44" s="26">
        <f>+'2011'!$C44</f>
        <v>0</v>
      </c>
      <c r="Y44" s="26">
        <f>+'2012'!$C44</f>
        <v>0</v>
      </c>
      <c r="Z44" s="26">
        <f>+'2013'!$C44</f>
        <v>0</v>
      </c>
      <c r="AA44" s="26">
        <f>+'2014'!$C44</f>
        <v>0</v>
      </c>
      <c r="AB44" s="26">
        <f>+'2015'!$C44</f>
        <v>0</v>
      </c>
      <c r="AC44" s="26">
        <f>+'2016'!$C44</f>
        <v>0</v>
      </c>
      <c r="AD44" s="31"/>
      <c r="AE44" s="26" t="str">
        <f t="shared" si="5"/>
        <v/>
      </c>
    </row>
    <row r="45" spans="1:31" x14ac:dyDescent="0.2">
      <c r="A45" s="13" t="s">
        <v>104</v>
      </c>
      <c r="B45" s="6" t="s">
        <v>105</v>
      </c>
      <c r="C45" s="26">
        <f>+'1990'!$C45</f>
        <v>57.560260999999997</v>
      </c>
      <c r="D45" s="26">
        <f>+'1991'!$C45</f>
        <v>55.998851999999999</v>
      </c>
      <c r="E45" s="26">
        <f>+'1992'!$C45</f>
        <v>60.419657999999998</v>
      </c>
      <c r="F45" s="26">
        <f>+'1993'!$C45</f>
        <v>51.283127999999998</v>
      </c>
      <c r="G45" s="26">
        <f>+'1994'!$C45</f>
        <v>43.619706000000001</v>
      </c>
      <c r="H45" s="26">
        <f>+'1995'!$C45</f>
        <v>37.135956</v>
      </c>
      <c r="I45" s="26">
        <f>+'1996'!$C45</f>
        <v>45.977567999999998</v>
      </c>
      <c r="J45" s="26">
        <f>+'1997'!$C45</f>
        <v>41.261844000000004</v>
      </c>
      <c r="K45" s="26">
        <f>+'1998'!$C45</f>
        <v>46.862321999999999</v>
      </c>
      <c r="L45" s="26">
        <f>+'1999'!$C45</f>
        <v>58.356713999999997</v>
      </c>
      <c r="M45" s="26">
        <f>+'2000'!$C45</f>
        <v>57.177782999999998</v>
      </c>
      <c r="N45" s="26">
        <f>+'2001'!$C45</f>
        <v>54.819920999999994</v>
      </c>
      <c r="O45" s="26">
        <f>+'2002'!$C45</f>
        <v>59.240727</v>
      </c>
      <c r="P45" s="26">
        <f>+'2003'!$C45</f>
        <v>59.535645000000002</v>
      </c>
      <c r="Q45" s="26">
        <f>+'2004'!$C45</f>
        <v>56.245409000000002</v>
      </c>
      <c r="R45" s="26">
        <f>+'2005'!$C45</f>
        <v>53.586886000000007</v>
      </c>
      <c r="S45" s="26">
        <f>+'2006'!$C45</f>
        <v>58.143723999999999</v>
      </c>
      <c r="T45" s="26">
        <f>+'2007'!$C45</f>
        <v>61.457372999999997</v>
      </c>
      <c r="U45" s="26">
        <f>+'2008'!$C45</f>
        <v>143.10826600000001</v>
      </c>
      <c r="V45" s="26">
        <f>+'2009'!$C45</f>
        <v>137.628153</v>
      </c>
      <c r="W45" s="26">
        <f>+'2010'!$C45</f>
        <v>136.66855799999999</v>
      </c>
      <c r="X45" s="26">
        <f>+'2011'!$C45</f>
        <v>141.67949400000001</v>
      </c>
      <c r="Y45" s="26">
        <f>+'2012'!$C45</f>
        <v>143.16847599999997</v>
      </c>
      <c r="Z45" s="26">
        <f>+'2013'!$C45</f>
        <v>147.77292299999999</v>
      </c>
      <c r="AA45" s="26">
        <f>+'2014'!$C45</f>
        <v>195.41126277570206</v>
      </c>
      <c r="AB45" s="26">
        <f>+'2015'!$C45</f>
        <v>101.09254408459616</v>
      </c>
      <c r="AC45" s="26">
        <f>+'2016'!$C45</f>
        <v>137.43601751799252</v>
      </c>
      <c r="AD45" s="31"/>
      <c r="AE45" s="26">
        <f t="shared" si="5"/>
        <v>1.3876892691294873</v>
      </c>
    </row>
    <row r="46" spans="1:31" x14ac:dyDescent="0.2">
      <c r="A46" s="13" t="s">
        <v>106</v>
      </c>
      <c r="B46" s="6" t="s">
        <v>107</v>
      </c>
      <c r="C46" s="26">
        <f>+C48</f>
        <v>871.45822799999996</v>
      </c>
      <c r="D46" s="26">
        <f>+D48</f>
        <v>1157.0971440000001</v>
      </c>
      <c r="E46" s="26">
        <f t="shared" ref="E46:Z46" si="40">+E48</f>
        <v>1131.94569</v>
      </c>
      <c r="F46" s="26">
        <f t="shared" si="40"/>
        <v>1223.3211119999999</v>
      </c>
      <c r="G46" s="26">
        <f t="shared" si="40"/>
        <v>1035.7277790000001</v>
      </c>
      <c r="H46" s="26">
        <f t="shared" si="40"/>
        <v>1146.2074769999999</v>
      </c>
      <c r="I46" s="26">
        <f t="shared" si="40"/>
        <v>1272.7254780000001</v>
      </c>
      <c r="J46" s="26">
        <f t="shared" si="40"/>
        <v>1309.1722470000002</v>
      </c>
      <c r="K46" s="26">
        <f t="shared" si="40"/>
        <v>1479.143658</v>
      </c>
      <c r="L46" s="26">
        <f t="shared" si="40"/>
        <v>1139.5195739999999</v>
      </c>
      <c r="M46" s="26">
        <f t="shared" si="40"/>
        <v>1068.0713879999998</v>
      </c>
      <c r="N46" s="26">
        <f t="shared" si="40"/>
        <v>839.47913100000005</v>
      </c>
      <c r="O46" s="26">
        <f t="shared" si="40"/>
        <v>917.56979999999999</v>
      </c>
      <c r="P46" s="26">
        <f t="shared" si="40"/>
        <v>867.03253800000005</v>
      </c>
      <c r="Q46" s="26">
        <f t="shared" si="40"/>
        <v>1404.7636419999999</v>
      </c>
      <c r="R46" s="26">
        <f t="shared" si="40"/>
        <v>1745.4404999999999</v>
      </c>
      <c r="S46" s="26">
        <f t="shared" si="40"/>
        <v>1529.7000739999999</v>
      </c>
      <c r="T46" s="26">
        <f t="shared" si="40"/>
        <v>1923.0873839999997</v>
      </c>
      <c r="U46" s="26">
        <f t="shared" si="40"/>
        <v>1863.1633590000001</v>
      </c>
      <c r="V46" s="26">
        <f t="shared" si="40"/>
        <v>1555.4703390000002</v>
      </c>
      <c r="W46" s="26">
        <f t="shared" si="40"/>
        <v>430.49617999999992</v>
      </c>
      <c r="X46" s="26">
        <f t="shared" si="40"/>
        <v>615.701548</v>
      </c>
      <c r="Y46" s="26">
        <f t="shared" si="40"/>
        <v>463.06020500000005</v>
      </c>
      <c r="Z46" s="26">
        <f t="shared" si="40"/>
        <v>880.31609100000003</v>
      </c>
      <c r="AA46" s="26">
        <f t="shared" ref="AA46:AB46" si="41">+AA48</f>
        <v>789.16914843230836</v>
      </c>
      <c r="AB46" s="26">
        <f t="shared" si="41"/>
        <v>500.24251898031179</v>
      </c>
      <c r="AC46" s="26">
        <f t="shared" ref="AC46" si="42">+AC48</f>
        <v>737.58346181115962</v>
      </c>
      <c r="AD46" s="31"/>
      <c r="AE46" s="26">
        <f t="shared" si="5"/>
        <v>-0.15362155280360765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5"/>
        <v/>
      </c>
    </row>
    <row r="48" spans="1:31" x14ac:dyDescent="0.2">
      <c r="A48" s="13" t="s">
        <v>110</v>
      </c>
      <c r="B48" s="6" t="s">
        <v>111</v>
      </c>
      <c r="C48" s="26">
        <f>+'1990'!$C48</f>
        <v>871.45822799999996</v>
      </c>
      <c r="D48" s="26">
        <f>+'1991'!$C48</f>
        <v>1157.0971440000001</v>
      </c>
      <c r="E48" s="26">
        <f>+'1992'!$C48</f>
        <v>1131.94569</v>
      </c>
      <c r="F48" s="26">
        <f>+'1993'!$C48</f>
        <v>1223.3211119999999</v>
      </c>
      <c r="G48" s="26">
        <f>+'1994'!$C48</f>
        <v>1035.7277790000001</v>
      </c>
      <c r="H48" s="26">
        <f>+'1995'!$C48</f>
        <v>1146.2074769999999</v>
      </c>
      <c r="I48" s="26">
        <f>+'1996'!$C48</f>
        <v>1272.7254780000001</v>
      </c>
      <c r="J48" s="26">
        <f>+'1997'!$C48</f>
        <v>1309.1722470000002</v>
      </c>
      <c r="K48" s="26">
        <f>+'1998'!$C48</f>
        <v>1479.143658</v>
      </c>
      <c r="L48" s="26">
        <f>+'1999'!$C48</f>
        <v>1139.5195739999999</v>
      </c>
      <c r="M48" s="26">
        <f>+'2000'!$C48</f>
        <v>1068.0713879999998</v>
      </c>
      <c r="N48" s="26">
        <f>+'2001'!$C48</f>
        <v>839.47913100000005</v>
      </c>
      <c r="O48" s="26">
        <f>+'2002'!$C48</f>
        <v>917.56979999999999</v>
      </c>
      <c r="P48" s="26">
        <f>+'2003'!$C48</f>
        <v>867.03253800000005</v>
      </c>
      <c r="Q48" s="26">
        <f>+'2004'!$C48</f>
        <v>1404.7636419999999</v>
      </c>
      <c r="R48" s="26">
        <f>+'2005'!$C48</f>
        <v>1745.4404999999999</v>
      </c>
      <c r="S48" s="26">
        <f>+'2006'!$C48</f>
        <v>1529.7000739999999</v>
      </c>
      <c r="T48" s="26">
        <f>+'2007'!$C48</f>
        <v>1923.0873839999997</v>
      </c>
      <c r="U48" s="26">
        <f>+'2008'!$C48</f>
        <v>1863.1633590000001</v>
      </c>
      <c r="V48" s="26">
        <f>+'2009'!$C48</f>
        <v>1555.4703390000002</v>
      </c>
      <c r="W48" s="26">
        <f>+'2010'!$C48</f>
        <v>430.49617999999992</v>
      </c>
      <c r="X48" s="26">
        <f>+'2011'!$C48</f>
        <v>615.701548</v>
      </c>
      <c r="Y48" s="26">
        <f>+'2012'!$C48</f>
        <v>463.06020500000005</v>
      </c>
      <c r="Z48" s="26">
        <f>+'2013'!$C48</f>
        <v>880.31609100000003</v>
      </c>
      <c r="AA48" s="26">
        <f>+'2014'!$C48</f>
        <v>789.16914843230836</v>
      </c>
      <c r="AB48" s="26">
        <f>+'2015'!$C48</f>
        <v>500.24251898031179</v>
      </c>
      <c r="AC48" s="26">
        <f>+'2016'!$C48</f>
        <v>737.58346181115962</v>
      </c>
      <c r="AD48" s="31"/>
      <c r="AE48" s="26">
        <f t="shared" si="5"/>
        <v>-0.15362155280360765</v>
      </c>
    </row>
    <row r="49" spans="1:31" x14ac:dyDescent="0.2">
      <c r="A49" s="13" t="s">
        <v>112</v>
      </c>
      <c r="B49" s="6" t="s">
        <v>113</v>
      </c>
      <c r="C49" s="26">
        <f>+C50+C51</f>
        <v>210.97925458133238</v>
      </c>
      <c r="D49" s="26">
        <f>+D50+D51</f>
        <v>229.51356832884449</v>
      </c>
      <c r="E49" s="26">
        <f t="shared" ref="E49:Z49" si="43">+E50+E51</f>
        <v>252.94589839969467</v>
      </c>
      <c r="F49" s="26">
        <f t="shared" si="43"/>
        <v>283.70956499491228</v>
      </c>
      <c r="G49" s="26">
        <f t="shared" si="43"/>
        <v>331.67088667097198</v>
      </c>
      <c r="H49" s="26">
        <f t="shared" si="43"/>
        <v>368.23660779069735</v>
      </c>
      <c r="I49" s="26">
        <f t="shared" si="43"/>
        <v>404.38607260673155</v>
      </c>
      <c r="J49" s="26">
        <f t="shared" si="43"/>
        <v>429.39787162888211</v>
      </c>
      <c r="K49" s="26">
        <f t="shared" si="43"/>
        <v>459.61262802193977</v>
      </c>
      <c r="L49" s="26">
        <f t="shared" si="43"/>
        <v>504.3213715369838</v>
      </c>
      <c r="M49" s="26">
        <f t="shared" si="43"/>
        <v>536.62060455180733</v>
      </c>
      <c r="N49" s="26">
        <f t="shared" si="43"/>
        <v>519.62303226016559</v>
      </c>
      <c r="O49" s="26">
        <f t="shared" si="43"/>
        <v>567.70067457914638</v>
      </c>
      <c r="P49" s="26">
        <f t="shared" si="43"/>
        <v>563.46872895288777</v>
      </c>
      <c r="Q49" s="26">
        <f t="shared" si="43"/>
        <v>574.44177095434054</v>
      </c>
      <c r="R49" s="26">
        <f t="shared" si="43"/>
        <v>587.36216525956354</v>
      </c>
      <c r="S49" s="26">
        <f t="shared" si="43"/>
        <v>529.84102756689106</v>
      </c>
      <c r="T49" s="26">
        <f t="shared" si="43"/>
        <v>518.39425452053342</v>
      </c>
      <c r="U49" s="26">
        <f t="shared" si="43"/>
        <v>487.98997255410484</v>
      </c>
      <c r="V49" s="26">
        <f t="shared" si="43"/>
        <v>570.095841184037</v>
      </c>
      <c r="W49" s="26">
        <f t="shared" si="43"/>
        <v>825.69538441957638</v>
      </c>
      <c r="X49" s="26">
        <f t="shared" si="43"/>
        <v>571.2363843159419</v>
      </c>
      <c r="Y49" s="26">
        <f t="shared" si="43"/>
        <v>640.38864070559475</v>
      </c>
      <c r="Z49" s="26">
        <f t="shared" si="43"/>
        <v>698.32262439971839</v>
      </c>
      <c r="AA49" s="26">
        <f t="shared" ref="AA49:AB49" si="44">+AA50+AA51</f>
        <v>712.33296590029647</v>
      </c>
      <c r="AB49" s="26">
        <f t="shared" si="44"/>
        <v>698.74947137025902</v>
      </c>
      <c r="AC49" s="26">
        <f t="shared" ref="AC49" si="45">+AC50+AC51</f>
        <v>713.54565430682658</v>
      </c>
      <c r="AD49" s="31"/>
      <c r="AE49" s="26">
        <f t="shared" si="5"/>
        <v>2.3820654818540707</v>
      </c>
    </row>
    <row r="50" spans="1:31" x14ac:dyDescent="0.2">
      <c r="A50" s="13" t="s">
        <v>114</v>
      </c>
      <c r="B50" s="6" t="s">
        <v>115</v>
      </c>
      <c r="C50" s="26">
        <f>+'1990'!$C50</f>
        <v>0</v>
      </c>
      <c r="D50" s="26">
        <f>+'1991'!$C50</f>
        <v>0</v>
      </c>
      <c r="E50" s="26">
        <f>+'1992'!$C50</f>
        <v>0</v>
      </c>
      <c r="F50" s="26">
        <f>+'1993'!$C50</f>
        <v>0</v>
      </c>
      <c r="G50" s="26">
        <f>+'1994'!$C50</f>
        <v>0</v>
      </c>
      <c r="H50" s="26">
        <f>+'1995'!$C50</f>
        <v>0</v>
      </c>
      <c r="I50" s="26">
        <f>+'1996'!$C50</f>
        <v>0</v>
      </c>
      <c r="J50" s="26">
        <f>+'1997'!$C50</f>
        <v>0</v>
      </c>
      <c r="K50" s="26">
        <f>+'1998'!$C50</f>
        <v>0</v>
      </c>
      <c r="L50" s="26">
        <f>+'1999'!$C50</f>
        <v>0</v>
      </c>
      <c r="M50" s="26">
        <f>+'2000'!$C50</f>
        <v>0</v>
      </c>
      <c r="N50" s="26">
        <f>+'2001'!$C50</f>
        <v>0</v>
      </c>
      <c r="O50" s="26">
        <f>+'2002'!$C50</f>
        <v>0</v>
      </c>
      <c r="P50" s="26">
        <f>+'2003'!$C50</f>
        <v>0</v>
      </c>
      <c r="Q50" s="26">
        <f>+'2004'!$C50</f>
        <v>0</v>
      </c>
      <c r="R50" s="26">
        <f>+'2005'!$C50</f>
        <v>0</v>
      </c>
      <c r="S50" s="26">
        <f>+'2006'!$C50</f>
        <v>0</v>
      </c>
      <c r="T50" s="26">
        <f>+'2007'!$C50</f>
        <v>0</v>
      </c>
      <c r="U50" s="26">
        <f>+'2008'!$C50</f>
        <v>0</v>
      </c>
      <c r="V50" s="26">
        <f>+'2009'!$C50</f>
        <v>0</v>
      </c>
      <c r="W50" s="26">
        <f>+'2010'!$C50</f>
        <v>0</v>
      </c>
      <c r="X50" s="26">
        <f>+'2011'!$C50</f>
        <v>0</v>
      </c>
      <c r="Y50" s="26">
        <f>+'2012'!$C50</f>
        <v>0</v>
      </c>
      <c r="Z50" s="26">
        <f>+'2013'!$C50</f>
        <v>0</v>
      </c>
      <c r="AA50" s="26">
        <f>+'2014'!$C50</f>
        <v>0</v>
      </c>
      <c r="AB50" s="26">
        <f>+'2015'!$C50</f>
        <v>0</v>
      </c>
      <c r="AC50" s="26">
        <f>+'2016'!$C50</f>
        <v>0</v>
      </c>
      <c r="AD50" s="31"/>
      <c r="AE50" s="26" t="str">
        <f t="shared" si="5"/>
        <v/>
      </c>
    </row>
    <row r="51" spans="1:31" x14ac:dyDescent="0.2">
      <c r="A51" s="13" t="s">
        <v>116</v>
      </c>
      <c r="B51" s="6" t="s">
        <v>117</v>
      </c>
      <c r="C51" s="26">
        <f>+'1990'!$C51</f>
        <v>210.97925458133238</v>
      </c>
      <c r="D51" s="26">
        <f>+'1991'!$C51</f>
        <v>229.51356832884449</v>
      </c>
      <c r="E51" s="26">
        <f>+'1992'!$C51</f>
        <v>252.94589839969467</v>
      </c>
      <c r="F51" s="26">
        <f>+'1993'!$C51</f>
        <v>283.70956499491228</v>
      </c>
      <c r="G51" s="26">
        <f>+'1994'!$C51</f>
        <v>331.67088667097198</v>
      </c>
      <c r="H51" s="26">
        <f>+'1995'!$C51</f>
        <v>368.23660779069735</v>
      </c>
      <c r="I51" s="26">
        <f>+'1996'!$C51</f>
        <v>404.38607260673155</v>
      </c>
      <c r="J51" s="26">
        <f>+'1997'!$C51</f>
        <v>429.39787162888211</v>
      </c>
      <c r="K51" s="26">
        <f>+'1998'!$C51</f>
        <v>459.61262802193977</v>
      </c>
      <c r="L51" s="26">
        <f>+'1999'!$C51</f>
        <v>504.3213715369838</v>
      </c>
      <c r="M51" s="26">
        <f>+'2000'!$C51</f>
        <v>536.62060455180733</v>
      </c>
      <c r="N51" s="26">
        <f>+'2001'!$C51</f>
        <v>519.62303226016559</v>
      </c>
      <c r="O51" s="26">
        <f>+'2002'!$C51</f>
        <v>567.70067457914638</v>
      </c>
      <c r="P51" s="26">
        <f>+'2003'!$C51</f>
        <v>563.46872895288777</v>
      </c>
      <c r="Q51" s="26">
        <f>+'2004'!$C51</f>
        <v>574.44177095434054</v>
      </c>
      <c r="R51" s="26">
        <f>+'2005'!$C51</f>
        <v>587.36216525956354</v>
      </c>
      <c r="S51" s="26">
        <f>+'2006'!$C51</f>
        <v>529.84102756689106</v>
      </c>
      <c r="T51" s="26">
        <f>+'2007'!$C51</f>
        <v>518.39425452053342</v>
      </c>
      <c r="U51" s="26">
        <f>+'2008'!$C51</f>
        <v>487.98997255410484</v>
      </c>
      <c r="V51" s="26">
        <f>+'2009'!$C51</f>
        <v>570.095841184037</v>
      </c>
      <c r="W51" s="26">
        <f>+'2010'!$C51</f>
        <v>825.69538441957638</v>
      </c>
      <c r="X51" s="26">
        <f>+'2011'!$C51</f>
        <v>571.2363843159419</v>
      </c>
      <c r="Y51" s="26">
        <f>+'2012'!$C51</f>
        <v>640.38864070559475</v>
      </c>
      <c r="Z51" s="26">
        <f>+'2013'!$C51</f>
        <v>698.32262439971839</v>
      </c>
      <c r="AA51" s="26">
        <f>+'2014'!$C51</f>
        <v>712.33296590029647</v>
      </c>
      <c r="AB51" s="26">
        <f>+'2015'!$C51</f>
        <v>698.74947137025902</v>
      </c>
      <c r="AC51" s="26">
        <f>+'2016'!$C51</f>
        <v>713.54565430682658</v>
      </c>
      <c r="AD51" s="31"/>
      <c r="AE51" s="26">
        <f t="shared" si="5"/>
        <v>2.3820654818540707</v>
      </c>
    </row>
    <row r="52" spans="1:31" x14ac:dyDescent="0.2">
      <c r="A52" s="13" t="s">
        <v>118</v>
      </c>
      <c r="B52" s="6" t="s">
        <v>119</v>
      </c>
      <c r="C52" s="26">
        <f>+C53+C54+C55</f>
        <v>3404.5597854021553</v>
      </c>
      <c r="D52" s="26">
        <f>+D53+D54+D55</f>
        <v>3784.3143388616272</v>
      </c>
      <c r="E52" s="26">
        <f t="shared" ref="E52:Z52" si="46">+E53+E54+E55</f>
        <v>4242.40486920074</v>
      </c>
      <c r="F52" s="26">
        <f t="shared" si="46"/>
        <v>4360.2535934009138</v>
      </c>
      <c r="G52" s="26">
        <f t="shared" si="46"/>
        <v>4587.962487931507</v>
      </c>
      <c r="H52" s="26">
        <f t="shared" si="46"/>
        <v>4487.7399567047869</v>
      </c>
      <c r="I52" s="26">
        <f t="shared" si="46"/>
        <v>4579.0841406254704</v>
      </c>
      <c r="J52" s="26">
        <f t="shared" si="46"/>
        <v>5175.0436227723239</v>
      </c>
      <c r="K52" s="26">
        <f t="shared" si="46"/>
        <v>4208.2206114400633</v>
      </c>
      <c r="L52" s="26">
        <f t="shared" si="46"/>
        <v>4496.7294348166142</v>
      </c>
      <c r="M52" s="26">
        <f t="shared" si="46"/>
        <v>4728.5914097086752</v>
      </c>
      <c r="N52" s="26">
        <f t="shared" si="46"/>
        <v>4678.1942006949821</v>
      </c>
      <c r="O52" s="26">
        <f t="shared" si="46"/>
        <v>4635.8956004762331</v>
      </c>
      <c r="P52" s="26">
        <f t="shared" si="46"/>
        <v>4230.7652821337651</v>
      </c>
      <c r="Q52" s="26">
        <f t="shared" si="46"/>
        <v>4851.3898393615018</v>
      </c>
      <c r="R52" s="26">
        <f t="shared" ref="R52:S52" si="47">+R53+R54+R55</f>
        <v>4440.5363419515043</v>
      </c>
      <c r="S52" s="26">
        <f t="shared" si="47"/>
        <v>4355.8894925340746</v>
      </c>
      <c r="T52" s="26">
        <f t="shared" si="46"/>
        <v>4734.2976957418623</v>
      </c>
      <c r="U52" s="26">
        <f t="shared" si="46"/>
        <v>4986.1108025182912</v>
      </c>
      <c r="V52" s="26">
        <f t="shared" si="46"/>
        <v>5184.1440641573336</v>
      </c>
      <c r="W52" s="26">
        <f t="shared" si="46"/>
        <v>6112.8256835832808</v>
      </c>
      <c r="X52" s="26">
        <f t="shared" si="46"/>
        <v>7048.3685268034305</v>
      </c>
      <c r="Y52" s="26">
        <f t="shared" si="46"/>
        <v>6070.9437798056297</v>
      </c>
      <c r="Z52" s="26">
        <f t="shared" si="46"/>
        <v>5781.6687857569359</v>
      </c>
      <c r="AA52" s="26">
        <f t="shared" ref="AA52:AB52" si="48">+AA53+AA54+AA55</f>
        <v>5465.6474910650222</v>
      </c>
      <c r="AB52" s="26">
        <f t="shared" si="48"/>
        <v>5896.9066761218319</v>
      </c>
      <c r="AC52" s="26">
        <f t="shared" ref="AC52" si="49">+AC53+AC54+AC55</f>
        <v>6720.1967066386733</v>
      </c>
      <c r="AD52" s="31"/>
      <c r="AE52" s="26">
        <f t="shared" si="5"/>
        <v>0.97388124463347214</v>
      </c>
    </row>
    <row r="53" spans="1:31" x14ac:dyDescent="0.2">
      <c r="A53" s="13" t="s">
        <v>120</v>
      </c>
      <c r="B53" s="6" t="s">
        <v>121</v>
      </c>
      <c r="C53" s="26">
        <f>+'1990'!$C53</f>
        <v>406.17217786610308</v>
      </c>
      <c r="D53" s="26">
        <f>+'1991'!$C53</f>
        <v>432.80005599999998</v>
      </c>
      <c r="E53" s="26">
        <f>+'1992'!$C53</f>
        <v>503.89251863650992</v>
      </c>
      <c r="F53" s="26">
        <f>+'1993'!$C53</f>
        <v>262.53410330451334</v>
      </c>
      <c r="G53" s="26">
        <f>+'1994'!$C53</f>
        <v>550.54512999999997</v>
      </c>
      <c r="H53" s="26">
        <f>+'1995'!$C53</f>
        <v>557.67655100000002</v>
      </c>
      <c r="I53" s="26">
        <f>+'1996'!$C53</f>
        <v>519.26288699999998</v>
      </c>
      <c r="J53" s="26">
        <f>+'1997'!$C53</f>
        <v>923.02750800000001</v>
      </c>
      <c r="K53" s="26">
        <f>+'1998'!$C53</f>
        <v>530.41722900000002</v>
      </c>
      <c r="L53" s="26">
        <f>+'1999'!$C53</f>
        <v>581.00797399999988</v>
      </c>
      <c r="M53" s="26">
        <f>+'2000'!$C53</f>
        <v>610.26384999999993</v>
      </c>
      <c r="N53" s="26">
        <f>+'2001'!$C53</f>
        <v>538.86824799999999</v>
      </c>
      <c r="O53" s="26">
        <f>+'2002'!$C53</f>
        <v>620.63653299999999</v>
      </c>
      <c r="P53" s="26">
        <f>+'2003'!$C53</f>
        <v>790.87904656199998</v>
      </c>
      <c r="Q53" s="26">
        <f>+'2004'!$C53</f>
        <v>948.01293100000009</v>
      </c>
      <c r="R53" s="26">
        <f>+'2005'!$C53</f>
        <v>838.67995100000007</v>
      </c>
      <c r="S53" s="26">
        <f>+'2006'!$C53</f>
        <v>871.613607</v>
      </c>
      <c r="T53" s="26">
        <f>+'2007'!$C53</f>
        <v>1010.286476</v>
      </c>
      <c r="U53" s="26">
        <f>+'2008'!$C53</f>
        <v>1323.754361</v>
      </c>
      <c r="V53" s="26">
        <f>+'2009'!$C53</f>
        <v>1267.6230889999999</v>
      </c>
      <c r="W53" s="26">
        <f>+'2010'!$C53</f>
        <v>1692.0996480000001</v>
      </c>
      <c r="X53" s="26">
        <f>+'2011'!$C53</f>
        <v>2276.16374</v>
      </c>
      <c r="Y53" s="26">
        <f>+'2012'!$C53</f>
        <v>1769.3456120000001</v>
      </c>
      <c r="Z53" s="26">
        <f>+'2013'!$C53</f>
        <v>1412.3689779999997</v>
      </c>
      <c r="AA53" s="26">
        <f>+'2014'!$C53</f>
        <v>1472.219415</v>
      </c>
      <c r="AB53" s="26">
        <f>+'2015'!$C53</f>
        <v>1607.995823</v>
      </c>
      <c r="AC53" s="26">
        <f>+'2016'!$C53</f>
        <v>2171.9082399999998</v>
      </c>
      <c r="AD53" s="31"/>
      <c r="AE53" s="26">
        <f t="shared" si="5"/>
        <v>4.347260000452275</v>
      </c>
    </row>
    <row r="54" spans="1:31" x14ac:dyDescent="0.2">
      <c r="A54" s="13" t="s">
        <v>122</v>
      </c>
      <c r="B54" s="6" t="s">
        <v>123</v>
      </c>
      <c r="C54" s="26">
        <f>+'1990'!$C54</f>
        <v>2503.6575429798941</v>
      </c>
      <c r="D54" s="26">
        <f>+'1991'!$C54</f>
        <v>2626.7863229999998</v>
      </c>
      <c r="E54" s="26">
        <f>+'1992'!$C54</f>
        <v>3065.7502386334886</v>
      </c>
      <c r="F54" s="26">
        <f>+'1993'!$C54</f>
        <v>3471.6737377914869</v>
      </c>
      <c r="G54" s="26">
        <f>+'1994'!$C54</f>
        <v>3393.5794580000002</v>
      </c>
      <c r="H54" s="26">
        <f>+'1995'!$C54</f>
        <v>3437.5378419999997</v>
      </c>
      <c r="I54" s="26">
        <f>+'1996'!$C54</f>
        <v>3200.7495090000002</v>
      </c>
      <c r="J54" s="26">
        <f>+'1997'!$C54</f>
        <v>3290.7194570000001</v>
      </c>
      <c r="K54" s="26">
        <f>+'1998'!$C54</f>
        <v>3071.5926999999997</v>
      </c>
      <c r="L54" s="26">
        <f>+'1999'!$C54</f>
        <v>3350.810829</v>
      </c>
      <c r="M54" s="26">
        <f>+'2000'!$C54</f>
        <v>3475.670869</v>
      </c>
      <c r="N54" s="26">
        <f>+'2001'!$C54</f>
        <v>3596.8014869999997</v>
      </c>
      <c r="O54" s="26">
        <f>+'2002'!$C54</f>
        <v>3374.4593190000005</v>
      </c>
      <c r="P54" s="26">
        <f>+'2003'!$C54</f>
        <v>2970.8812251719996</v>
      </c>
      <c r="Q54" s="26">
        <f>+'2004'!$C54</f>
        <v>3188.9534720000001</v>
      </c>
      <c r="R54" s="26">
        <f>+'2005'!$C54</f>
        <v>3093.4851070000004</v>
      </c>
      <c r="S54" s="26">
        <f>+'2006'!$C54</f>
        <v>3131.0698429999993</v>
      </c>
      <c r="T54" s="26">
        <f>+'2007'!$C54</f>
        <v>3382.2744600000001</v>
      </c>
      <c r="U54" s="26">
        <f>+'2008'!$C54</f>
        <v>3166.0868190000001</v>
      </c>
      <c r="V54" s="26">
        <f>+'2009'!$C54</f>
        <v>3362.1747439999999</v>
      </c>
      <c r="W54" s="26">
        <f>+'2010'!$C54</f>
        <v>3486.5847859999999</v>
      </c>
      <c r="X54" s="26">
        <f>+'2011'!$C54</f>
        <v>3531.578841</v>
      </c>
      <c r="Y54" s="26">
        <f>+'2012'!$C54</f>
        <v>3495.8780230000002</v>
      </c>
      <c r="Z54" s="26">
        <f>+'2013'!$C54</f>
        <v>3646.4459189999998</v>
      </c>
      <c r="AA54" s="26">
        <f>+'2014'!$C54</f>
        <v>3354.331385</v>
      </c>
      <c r="AB54" s="26">
        <f>+'2015'!$C54</f>
        <v>3562.5153499999997</v>
      </c>
      <c r="AC54" s="26">
        <f>+'2016'!$C54</f>
        <v>3671.9577469999999</v>
      </c>
      <c r="AD54" s="31"/>
      <c r="AE54" s="26">
        <f t="shared" si="5"/>
        <v>0.46663738309416547</v>
      </c>
    </row>
    <row r="55" spans="1:31" x14ac:dyDescent="0.2">
      <c r="A55" s="13" t="s">
        <v>124</v>
      </c>
      <c r="B55" s="6" t="s">
        <v>125</v>
      </c>
      <c r="C55" s="26">
        <f>+C56+C57+C58</f>
        <v>494.7300645561582</v>
      </c>
      <c r="D55" s="26">
        <f>+D56+D57+D58</f>
        <v>724.72795986162726</v>
      </c>
      <c r="E55" s="26">
        <f t="shared" ref="E55:Z55" si="50">+E56+E57+E58</f>
        <v>672.76211193074153</v>
      </c>
      <c r="F55" s="26">
        <f t="shared" si="50"/>
        <v>626.04575230491366</v>
      </c>
      <c r="G55" s="26">
        <f t="shared" si="50"/>
        <v>643.83789993150663</v>
      </c>
      <c r="H55" s="26">
        <f t="shared" si="50"/>
        <v>492.52556370478749</v>
      </c>
      <c r="I55" s="26">
        <f t="shared" si="50"/>
        <v>859.07174462547016</v>
      </c>
      <c r="J55" s="26">
        <f t="shared" si="50"/>
        <v>961.29665777232356</v>
      </c>
      <c r="K55" s="26">
        <f t="shared" si="50"/>
        <v>606.21068244006335</v>
      </c>
      <c r="L55" s="26">
        <f t="shared" si="50"/>
        <v>564.91063181661434</v>
      </c>
      <c r="M55" s="26">
        <f t="shared" si="50"/>
        <v>642.65669070867523</v>
      </c>
      <c r="N55" s="26">
        <f t="shared" si="50"/>
        <v>542.52446569498238</v>
      </c>
      <c r="O55" s="26">
        <f t="shared" si="50"/>
        <v>640.79974847623305</v>
      </c>
      <c r="P55" s="26">
        <f t="shared" si="50"/>
        <v>469.00501039976524</v>
      </c>
      <c r="Q55" s="26">
        <f t="shared" si="50"/>
        <v>714.42343636150122</v>
      </c>
      <c r="R55" s="26">
        <f t="shared" si="50"/>
        <v>508.37128395150359</v>
      </c>
      <c r="S55" s="26">
        <f t="shared" si="50"/>
        <v>353.20604253407515</v>
      </c>
      <c r="T55" s="26">
        <f t="shared" si="50"/>
        <v>341.73675974186204</v>
      </c>
      <c r="U55" s="26">
        <f t="shared" si="50"/>
        <v>496.26962251829076</v>
      </c>
      <c r="V55" s="26">
        <f t="shared" si="50"/>
        <v>554.34623115733348</v>
      </c>
      <c r="W55" s="26">
        <f t="shared" si="50"/>
        <v>934.14124958328091</v>
      </c>
      <c r="X55" s="26">
        <f t="shared" si="50"/>
        <v>1240.6259458034301</v>
      </c>
      <c r="Y55" s="26">
        <f t="shared" si="50"/>
        <v>805.72014480562905</v>
      </c>
      <c r="Z55" s="26">
        <f t="shared" si="50"/>
        <v>722.85388875693695</v>
      </c>
      <c r="AA55" s="26">
        <f t="shared" ref="AA55:AB55" si="51">+AA56+AA57+AA58</f>
        <v>639.09669106502258</v>
      </c>
      <c r="AB55" s="26">
        <f t="shared" si="51"/>
        <v>726.39550312183167</v>
      </c>
      <c r="AC55" s="26">
        <f t="shared" ref="AC55" si="52">+AC56+AC57+AC58</f>
        <v>876.33071963867383</v>
      </c>
      <c r="AD55" s="31"/>
      <c r="AE55" s="26">
        <f t="shared" si="5"/>
        <v>0.77133103973550621</v>
      </c>
    </row>
    <row r="56" spans="1:31" x14ac:dyDescent="0.2">
      <c r="A56" s="13" t="s">
        <v>126</v>
      </c>
      <c r="B56" s="6" t="s">
        <v>127</v>
      </c>
      <c r="C56" s="26">
        <f>+'1990'!$C56</f>
        <v>0</v>
      </c>
      <c r="D56" s="26">
        <f>+'1991'!$C56</f>
        <v>0</v>
      </c>
      <c r="E56" s="26">
        <f>+'1992'!$C56</f>
        <v>0</v>
      </c>
      <c r="F56" s="26">
        <f>+'1993'!$C56</f>
        <v>0</v>
      </c>
      <c r="G56" s="26">
        <f>+'1994'!$C56</f>
        <v>0</v>
      </c>
      <c r="H56" s="26">
        <f>+'1995'!$C56</f>
        <v>0</v>
      </c>
      <c r="I56" s="26">
        <f>+'1996'!$C56</f>
        <v>0</v>
      </c>
      <c r="J56" s="26">
        <f>+'1997'!$C56</f>
        <v>0</v>
      </c>
      <c r="K56" s="26">
        <f>+'1998'!$C56</f>
        <v>0</v>
      </c>
      <c r="L56" s="26">
        <f>+'1999'!$C56</f>
        <v>0</v>
      </c>
      <c r="M56" s="26">
        <f>+'2000'!$C56</f>
        <v>0</v>
      </c>
      <c r="N56" s="26">
        <f>+'2001'!$C56</f>
        <v>0</v>
      </c>
      <c r="O56" s="26">
        <f>+'2002'!$C56</f>
        <v>0</v>
      </c>
      <c r="P56" s="26">
        <f>+'2003'!$C56</f>
        <v>0</v>
      </c>
      <c r="Q56" s="26">
        <f>+'2004'!$C56</f>
        <v>0</v>
      </c>
      <c r="R56" s="26">
        <f>+'2005'!$C56</f>
        <v>0</v>
      </c>
      <c r="S56" s="26">
        <f>+'2006'!$C56</f>
        <v>0</v>
      </c>
      <c r="T56" s="26">
        <f>+'2007'!$C56</f>
        <v>0</v>
      </c>
      <c r="U56" s="26">
        <f>+'2008'!$C56</f>
        <v>0</v>
      </c>
      <c r="V56" s="26">
        <f>+'2009'!$C56</f>
        <v>0</v>
      </c>
      <c r="W56" s="26">
        <f>+'2010'!$C56</f>
        <v>0</v>
      </c>
      <c r="X56" s="26">
        <f>+'2011'!$C56</f>
        <v>0</v>
      </c>
      <c r="Y56" s="26">
        <f>+'2012'!$C56</f>
        <v>0</v>
      </c>
      <c r="Z56" s="26">
        <f>+'2013'!$C56</f>
        <v>0</v>
      </c>
      <c r="AA56" s="26">
        <f>+'2014'!$C56</f>
        <v>0</v>
      </c>
      <c r="AB56" s="26">
        <f>+'2015'!$C56</f>
        <v>0</v>
      </c>
      <c r="AC56" s="26">
        <f>+'2016'!$C56</f>
        <v>0</v>
      </c>
      <c r="AD56" s="31"/>
      <c r="AE56" s="26" t="str">
        <f t="shared" si="5"/>
        <v/>
      </c>
    </row>
    <row r="57" spans="1:31" x14ac:dyDescent="0.2">
      <c r="A57" s="13" t="s">
        <v>128</v>
      </c>
      <c r="B57" s="6" t="s">
        <v>129</v>
      </c>
      <c r="C57" s="26">
        <f>+'1990'!$C57</f>
        <v>32.467353044158259</v>
      </c>
      <c r="D57" s="26">
        <f>+'1991'!$C57</f>
        <v>32.28996586162723</v>
      </c>
      <c r="E57" s="26">
        <f>+'1992'!$C57</f>
        <v>33.531506722609933</v>
      </c>
      <c r="F57" s="26">
        <f>+'1993'!$C57</f>
        <v>35.095284967350949</v>
      </c>
      <c r="G57" s="26">
        <f>+'1994'!$C57</f>
        <v>37.660835931506604</v>
      </c>
      <c r="H57" s="26">
        <f>+'1995'!$C57</f>
        <v>38.087924704787497</v>
      </c>
      <c r="I57" s="26">
        <f>+'1996'!$C57</f>
        <v>38.203475625470148</v>
      </c>
      <c r="J57" s="26">
        <f>+'1997'!$C57</f>
        <v>37.246903772323577</v>
      </c>
      <c r="K57" s="26">
        <f>+'1998'!$C57</f>
        <v>36.61000344006321</v>
      </c>
      <c r="L57" s="26">
        <f>+'1999'!$C57</f>
        <v>35.583562816614254</v>
      </c>
      <c r="M57" s="26">
        <f>+'2000'!$C57</f>
        <v>34.035884708675169</v>
      </c>
      <c r="N57" s="26">
        <f>+'2001'!$C57</f>
        <v>31.129130694982358</v>
      </c>
      <c r="O57" s="26">
        <f>+'2002'!$C57</f>
        <v>31.010523476233068</v>
      </c>
      <c r="P57" s="26">
        <f>+'2003'!$C57</f>
        <v>27.432785892649441</v>
      </c>
      <c r="Q57" s="26">
        <f>+'2004'!$C57</f>
        <v>25.760305361501231</v>
      </c>
      <c r="R57" s="26">
        <f>+'2005'!$C57</f>
        <v>28.902746951503545</v>
      </c>
      <c r="S57" s="26">
        <f>+'2006'!$C57</f>
        <v>30.375658534075193</v>
      </c>
      <c r="T57" s="26">
        <f>+'2007'!$C57</f>
        <v>27.607324741862119</v>
      </c>
      <c r="U57" s="26">
        <f>+'2008'!$C57</f>
        <v>31.290772518290808</v>
      </c>
      <c r="V57" s="26">
        <f>+'2009'!$C57</f>
        <v>32.549528157333484</v>
      </c>
      <c r="W57" s="26">
        <f>+'2010'!$C57</f>
        <v>30.640144583281007</v>
      </c>
      <c r="X57" s="26">
        <f>+'2011'!$C57</f>
        <v>34.90052180343023</v>
      </c>
      <c r="Y57" s="26">
        <f>+'2012'!$C57</f>
        <v>36.923469805629061</v>
      </c>
      <c r="Z57" s="26">
        <f>+'2013'!$C57</f>
        <v>35.68289275693698</v>
      </c>
      <c r="AA57" s="26">
        <f>+'2014'!$C57</f>
        <v>31.959211065022583</v>
      </c>
      <c r="AB57" s="26">
        <f>+'2015'!$C57</f>
        <v>36.61600512183167</v>
      </c>
      <c r="AC57" s="26">
        <f>+'2016'!$C57</f>
        <v>35.025651638673899</v>
      </c>
      <c r="AD57" s="31"/>
      <c r="AE57" s="26">
        <f t="shared" si="5"/>
        <v>7.8796032156860624E-2</v>
      </c>
    </row>
    <row r="58" spans="1:31" x14ac:dyDescent="0.2">
      <c r="A58" s="13" t="s">
        <v>130</v>
      </c>
      <c r="B58" s="6" t="s">
        <v>131</v>
      </c>
      <c r="C58" s="26">
        <f>+'1990'!$C58</f>
        <v>462.26271151199995</v>
      </c>
      <c r="D58" s="26">
        <f>+'1991'!$C58</f>
        <v>692.437994</v>
      </c>
      <c r="E58" s="26">
        <f>+'1992'!$C58</f>
        <v>639.23060520813158</v>
      </c>
      <c r="F58" s="26">
        <f>+'1993'!$C58</f>
        <v>590.95046733756271</v>
      </c>
      <c r="G58" s="26">
        <f>+'1994'!$C58</f>
        <v>606.17706399999997</v>
      </c>
      <c r="H58" s="26">
        <f>+'1995'!$C58</f>
        <v>454.43763899999999</v>
      </c>
      <c r="I58" s="26">
        <f>+'1996'!$C58</f>
        <v>820.86826900000005</v>
      </c>
      <c r="J58" s="26">
        <f>+'1997'!$C58</f>
        <v>924.04975400000001</v>
      </c>
      <c r="K58" s="26">
        <f>+'1998'!$C58</f>
        <v>569.60067900000013</v>
      </c>
      <c r="L58" s="26">
        <f>+'1999'!$C58</f>
        <v>529.32706900000005</v>
      </c>
      <c r="M58" s="26">
        <f>+'2000'!$C58</f>
        <v>608.62080600000002</v>
      </c>
      <c r="N58" s="26">
        <f>+'2001'!$C58</f>
        <v>511.39533499999999</v>
      </c>
      <c r="O58" s="26">
        <f>+'2002'!$C58</f>
        <v>609.78922499999999</v>
      </c>
      <c r="P58" s="26">
        <f>+'2003'!$C58</f>
        <v>441.57222450711578</v>
      </c>
      <c r="Q58" s="26">
        <f>+'2004'!$C58</f>
        <v>688.66313100000002</v>
      </c>
      <c r="R58" s="26">
        <f>+'2005'!$C58</f>
        <v>479.46853700000003</v>
      </c>
      <c r="S58" s="26">
        <f>+'2006'!$C58</f>
        <v>322.83038399999998</v>
      </c>
      <c r="T58" s="26">
        <f>+'2007'!$C58</f>
        <v>314.12943499999994</v>
      </c>
      <c r="U58" s="26">
        <f>+'2008'!$C58</f>
        <v>464.97884999999997</v>
      </c>
      <c r="V58" s="26">
        <f>+'2009'!$C58</f>
        <v>521.79670299999998</v>
      </c>
      <c r="W58" s="26">
        <f>+'2010'!$C58</f>
        <v>903.50110499999994</v>
      </c>
      <c r="X58" s="26">
        <f>+'2011'!$C58</f>
        <v>1205.725424</v>
      </c>
      <c r="Y58" s="26">
        <f>+'2012'!$C58</f>
        <v>768.79667499999994</v>
      </c>
      <c r="Z58" s="26">
        <f>+'2013'!$C58</f>
        <v>687.17099599999995</v>
      </c>
      <c r="AA58" s="26">
        <f>+'2014'!$C58</f>
        <v>607.13747999999998</v>
      </c>
      <c r="AB58" s="26">
        <f>+'2015'!$C58</f>
        <v>689.77949799999999</v>
      </c>
      <c r="AC58" s="26">
        <f>+'2016'!$C58</f>
        <v>841.30506799999989</v>
      </c>
      <c r="AD58" s="31"/>
      <c r="AE58" s="26">
        <f t="shared" si="5"/>
        <v>0.81997173262840672</v>
      </c>
    </row>
    <row r="59" spans="1:31" x14ac:dyDescent="0.2">
      <c r="A59" s="13" t="s">
        <v>132</v>
      </c>
      <c r="B59" s="6" t="s">
        <v>133</v>
      </c>
      <c r="C59" s="26">
        <f>+C60+C61</f>
        <v>0</v>
      </c>
      <c r="D59" s="26">
        <f>+D60+D61</f>
        <v>0</v>
      </c>
      <c r="E59" s="26">
        <f t="shared" ref="E59:Z59" si="53">+E60+E61</f>
        <v>0</v>
      </c>
      <c r="F59" s="26">
        <f t="shared" si="53"/>
        <v>0</v>
      </c>
      <c r="G59" s="26">
        <f t="shared" si="53"/>
        <v>0</v>
      </c>
      <c r="H59" s="26">
        <f t="shared" si="53"/>
        <v>0</v>
      </c>
      <c r="I59" s="26">
        <f t="shared" si="53"/>
        <v>0</v>
      </c>
      <c r="J59" s="26">
        <f t="shared" si="53"/>
        <v>0</v>
      </c>
      <c r="K59" s="26">
        <f t="shared" si="53"/>
        <v>0</v>
      </c>
      <c r="L59" s="26">
        <f t="shared" si="53"/>
        <v>0</v>
      </c>
      <c r="M59" s="26">
        <f t="shared" si="53"/>
        <v>0</v>
      </c>
      <c r="N59" s="26">
        <f t="shared" si="53"/>
        <v>0</v>
      </c>
      <c r="O59" s="26">
        <f t="shared" si="53"/>
        <v>0</v>
      </c>
      <c r="P59" s="26">
        <f t="shared" si="53"/>
        <v>0</v>
      </c>
      <c r="Q59" s="26">
        <f t="shared" si="53"/>
        <v>0</v>
      </c>
      <c r="R59" s="26">
        <f t="shared" ref="R59:S59" si="54">+R60+R61</f>
        <v>0</v>
      </c>
      <c r="S59" s="26">
        <f t="shared" si="54"/>
        <v>0</v>
      </c>
      <c r="T59" s="26">
        <f t="shared" si="53"/>
        <v>0</v>
      </c>
      <c r="U59" s="26">
        <f t="shared" si="53"/>
        <v>0</v>
      </c>
      <c r="V59" s="26">
        <f t="shared" si="53"/>
        <v>0</v>
      </c>
      <c r="W59" s="26">
        <f t="shared" si="53"/>
        <v>0</v>
      </c>
      <c r="X59" s="26">
        <f t="shared" si="53"/>
        <v>0</v>
      </c>
      <c r="Y59" s="26">
        <f t="shared" si="53"/>
        <v>0</v>
      </c>
      <c r="Z59" s="26">
        <f t="shared" si="53"/>
        <v>0</v>
      </c>
      <c r="AA59" s="26">
        <f t="shared" ref="AA59:AB59" si="55">+AA60+AA61</f>
        <v>0</v>
      </c>
      <c r="AB59" s="26">
        <f t="shared" si="55"/>
        <v>0</v>
      </c>
      <c r="AC59" s="26">
        <f t="shared" ref="AC59" si="56">+AC60+AC61</f>
        <v>0</v>
      </c>
      <c r="AD59" s="31"/>
      <c r="AE59" s="26" t="str">
        <f t="shared" si="5"/>
        <v/>
      </c>
    </row>
    <row r="60" spans="1:31" x14ac:dyDescent="0.2">
      <c r="A60" s="13" t="s">
        <v>134</v>
      </c>
      <c r="B60" s="6" t="s">
        <v>127</v>
      </c>
      <c r="C60" s="26">
        <f>+'1990'!$C60</f>
        <v>0</v>
      </c>
      <c r="D60" s="26">
        <f>+'1991'!$C60</f>
        <v>0</v>
      </c>
      <c r="E60" s="26">
        <f>+'1992'!$C60</f>
        <v>0</v>
      </c>
      <c r="F60" s="26">
        <f>+'1993'!$C60</f>
        <v>0</v>
      </c>
      <c r="G60" s="26">
        <f>+'1994'!$C60</f>
        <v>0</v>
      </c>
      <c r="H60" s="26">
        <f>+'1995'!$C60</f>
        <v>0</v>
      </c>
      <c r="I60" s="26">
        <f>+'1996'!$C60</f>
        <v>0</v>
      </c>
      <c r="J60" s="26">
        <f>+'1997'!$C60</f>
        <v>0</v>
      </c>
      <c r="K60" s="26">
        <f>+'1998'!$C60</f>
        <v>0</v>
      </c>
      <c r="L60" s="26">
        <f>+'1999'!$C60</f>
        <v>0</v>
      </c>
      <c r="M60" s="26">
        <f>+'2000'!$C60</f>
        <v>0</v>
      </c>
      <c r="N60" s="26">
        <f>+'2001'!$C60</f>
        <v>0</v>
      </c>
      <c r="O60" s="26">
        <f>+'2002'!$C60</f>
        <v>0</v>
      </c>
      <c r="P60" s="26">
        <f>+'2003'!$C60</f>
        <v>0</v>
      </c>
      <c r="Q60" s="26">
        <f>+'2004'!$C60</f>
        <v>0</v>
      </c>
      <c r="R60" s="26">
        <f>+'2005'!$C60</f>
        <v>0</v>
      </c>
      <c r="S60" s="26">
        <f>+'2006'!$C60</f>
        <v>0</v>
      </c>
      <c r="T60" s="26">
        <f>+'2007'!$C60</f>
        <v>0</v>
      </c>
      <c r="U60" s="26">
        <f>+'2008'!$C60</f>
        <v>0</v>
      </c>
      <c r="V60" s="26">
        <f>+'2009'!$C60</f>
        <v>0</v>
      </c>
      <c r="W60" s="26">
        <f>+'2010'!$C60</f>
        <v>0</v>
      </c>
      <c r="X60" s="26">
        <f>+'2011'!$C60</f>
        <v>0</v>
      </c>
      <c r="Y60" s="26">
        <f>+'2012'!$C60</f>
        <v>0</v>
      </c>
      <c r="Z60" s="26">
        <f>+'2013'!$C60</f>
        <v>0</v>
      </c>
      <c r="AA60" s="26">
        <f>+'2014'!$C60</f>
        <v>0</v>
      </c>
      <c r="AB60" s="26">
        <f>+'2015'!$C60</f>
        <v>0</v>
      </c>
      <c r="AC60" s="26">
        <f>+'2016'!$C60</f>
        <v>0</v>
      </c>
      <c r="AD60" s="31"/>
      <c r="AE60" s="26" t="str">
        <f t="shared" si="5"/>
        <v/>
      </c>
    </row>
    <row r="61" spans="1:31" x14ac:dyDescent="0.2">
      <c r="A61" s="13" t="s">
        <v>135</v>
      </c>
      <c r="B61" s="6" t="s">
        <v>136</v>
      </c>
      <c r="C61" s="26">
        <f>+C62+C63+C64</f>
        <v>0</v>
      </c>
      <c r="D61" s="26">
        <f>+D62+D63+D64</f>
        <v>0</v>
      </c>
      <c r="E61" s="26">
        <f t="shared" ref="E61:Z61" si="57">+E62+E63+E64</f>
        <v>0</v>
      </c>
      <c r="F61" s="26">
        <f t="shared" si="57"/>
        <v>0</v>
      </c>
      <c r="G61" s="26">
        <f t="shared" si="57"/>
        <v>0</v>
      </c>
      <c r="H61" s="26">
        <f t="shared" si="57"/>
        <v>0</v>
      </c>
      <c r="I61" s="26">
        <f t="shared" si="57"/>
        <v>0</v>
      </c>
      <c r="J61" s="26">
        <f t="shared" si="57"/>
        <v>0</v>
      </c>
      <c r="K61" s="26">
        <f t="shared" si="57"/>
        <v>0</v>
      </c>
      <c r="L61" s="26">
        <f t="shared" si="57"/>
        <v>0</v>
      </c>
      <c r="M61" s="26">
        <f t="shared" si="57"/>
        <v>0</v>
      </c>
      <c r="N61" s="26">
        <f t="shared" si="57"/>
        <v>0</v>
      </c>
      <c r="O61" s="26">
        <f t="shared" si="57"/>
        <v>0</v>
      </c>
      <c r="P61" s="26">
        <f t="shared" si="57"/>
        <v>0</v>
      </c>
      <c r="Q61" s="26">
        <f t="shared" si="57"/>
        <v>0</v>
      </c>
      <c r="R61" s="26">
        <f t="shared" si="57"/>
        <v>0</v>
      </c>
      <c r="S61" s="26">
        <f t="shared" si="57"/>
        <v>0</v>
      </c>
      <c r="T61" s="26">
        <f t="shared" si="57"/>
        <v>0</v>
      </c>
      <c r="U61" s="26">
        <f t="shared" si="57"/>
        <v>0</v>
      </c>
      <c r="V61" s="26">
        <f t="shared" si="57"/>
        <v>0</v>
      </c>
      <c r="W61" s="26">
        <f t="shared" si="57"/>
        <v>0</v>
      </c>
      <c r="X61" s="26">
        <f t="shared" si="57"/>
        <v>0</v>
      </c>
      <c r="Y61" s="26">
        <f t="shared" si="57"/>
        <v>0</v>
      </c>
      <c r="Z61" s="26">
        <f t="shared" si="57"/>
        <v>0</v>
      </c>
      <c r="AA61" s="26">
        <f t="shared" ref="AA61:AB61" si="58">+AA62+AA63+AA64</f>
        <v>0</v>
      </c>
      <c r="AB61" s="26">
        <f t="shared" si="58"/>
        <v>0</v>
      </c>
      <c r="AC61" s="26">
        <f t="shared" ref="AC61" si="59">+AC62+AC63+AC64</f>
        <v>0</v>
      </c>
      <c r="AD61" s="31"/>
      <c r="AE61" s="26" t="str">
        <f t="shared" si="5"/>
        <v/>
      </c>
    </row>
    <row r="62" spans="1:31" x14ac:dyDescent="0.2">
      <c r="A62" s="13" t="s">
        <v>137</v>
      </c>
      <c r="B62" s="6" t="s">
        <v>138</v>
      </c>
      <c r="C62" s="26">
        <f>+'1990'!$C62</f>
        <v>0</v>
      </c>
      <c r="D62" s="26">
        <f>+'1991'!$C62</f>
        <v>0</v>
      </c>
      <c r="E62" s="26">
        <f>+'1992'!$C62</f>
        <v>0</v>
      </c>
      <c r="F62" s="26">
        <f>+'1993'!$C62</f>
        <v>0</v>
      </c>
      <c r="G62" s="26">
        <f>+'1994'!$C62</f>
        <v>0</v>
      </c>
      <c r="H62" s="26">
        <f>+'1995'!$C62</f>
        <v>0</v>
      </c>
      <c r="I62" s="26">
        <f>+'1996'!$C62</f>
        <v>0</v>
      </c>
      <c r="J62" s="26">
        <f>+'1997'!$C62</f>
        <v>0</v>
      </c>
      <c r="K62" s="26">
        <f>+'1998'!$C62</f>
        <v>0</v>
      </c>
      <c r="L62" s="26">
        <f>+'1999'!$C62</f>
        <v>0</v>
      </c>
      <c r="M62" s="26">
        <f>+'2000'!$C62</f>
        <v>0</v>
      </c>
      <c r="N62" s="26">
        <f>+'2001'!$C62</f>
        <v>0</v>
      </c>
      <c r="O62" s="26">
        <f>+'2002'!$C62</f>
        <v>0</v>
      </c>
      <c r="P62" s="26">
        <f>+'2003'!$C62</f>
        <v>0</v>
      </c>
      <c r="Q62" s="26">
        <f>+'2004'!$C62</f>
        <v>0</v>
      </c>
      <c r="R62" s="26">
        <f>+'2005'!$C62</f>
        <v>0</v>
      </c>
      <c r="S62" s="26">
        <f>+'2006'!$C62</f>
        <v>0</v>
      </c>
      <c r="T62" s="26">
        <f>+'2007'!$C62</f>
        <v>0</v>
      </c>
      <c r="U62" s="26">
        <f>+'2008'!$C62</f>
        <v>0</v>
      </c>
      <c r="V62" s="26">
        <f>+'2009'!$C62</f>
        <v>0</v>
      </c>
      <c r="W62" s="26">
        <f>+'2010'!$C62</f>
        <v>0</v>
      </c>
      <c r="X62" s="26">
        <f>+'2011'!$C62</f>
        <v>0</v>
      </c>
      <c r="Y62" s="26">
        <f>+'2012'!$C62</f>
        <v>0</v>
      </c>
      <c r="Z62" s="26">
        <f>+'2013'!$C62</f>
        <v>0</v>
      </c>
      <c r="AA62" s="26">
        <f>+'2014'!$C62</f>
        <v>0</v>
      </c>
      <c r="AB62" s="26">
        <f>+'2015'!$C62</f>
        <v>0</v>
      </c>
      <c r="AC62" s="26">
        <f>+'2016'!$C62</f>
        <v>0</v>
      </c>
      <c r="AD62" s="31"/>
      <c r="AE62" s="26" t="str">
        <f t="shared" si="5"/>
        <v/>
      </c>
    </row>
    <row r="63" spans="1:31" x14ac:dyDescent="0.2">
      <c r="A63" s="13" t="s">
        <v>139</v>
      </c>
      <c r="B63" s="6" t="s">
        <v>140</v>
      </c>
      <c r="C63" s="26">
        <f>+'1990'!$C63</f>
        <v>0</v>
      </c>
      <c r="D63" s="26">
        <f>+'1991'!$C63</f>
        <v>0</v>
      </c>
      <c r="E63" s="26">
        <f>+'1992'!$C63</f>
        <v>0</v>
      </c>
      <c r="F63" s="26">
        <f>+'1993'!$C63</f>
        <v>0</v>
      </c>
      <c r="G63" s="26">
        <f>+'1994'!$C63</f>
        <v>0</v>
      </c>
      <c r="H63" s="26">
        <f>+'1995'!$C63</f>
        <v>0</v>
      </c>
      <c r="I63" s="26">
        <f>+'1996'!$C63</f>
        <v>0</v>
      </c>
      <c r="J63" s="26">
        <f>+'1997'!$C63</f>
        <v>0</v>
      </c>
      <c r="K63" s="26">
        <f>+'1998'!$C63</f>
        <v>0</v>
      </c>
      <c r="L63" s="26">
        <f>+'1999'!$C63</f>
        <v>0</v>
      </c>
      <c r="M63" s="26">
        <f>+'2000'!$C63</f>
        <v>0</v>
      </c>
      <c r="N63" s="26">
        <f>+'2001'!$C63</f>
        <v>0</v>
      </c>
      <c r="O63" s="26">
        <f>+'2002'!$C63</f>
        <v>0</v>
      </c>
      <c r="P63" s="26">
        <f>+'2003'!$C63</f>
        <v>0</v>
      </c>
      <c r="Q63" s="26">
        <f>+'2004'!$C63</f>
        <v>0</v>
      </c>
      <c r="R63" s="26">
        <f>+'2005'!$C63</f>
        <v>0</v>
      </c>
      <c r="S63" s="26">
        <f>+'2006'!$C63</f>
        <v>0</v>
      </c>
      <c r="T63" s="26">
        <f>+'2007'!$C63</f>
        <v>0</v>
      </c>
      <c r="U63" s="26">
        <f>+'2008'!$C63</f>
        <v>0</v>
      </c>
      <c r="V63" s="26">
        <f>+'2009'!$C63</f>
        <v>0</v>
      </c>
      <c r="W63" s="26">
        <f>+'2010'!$C63</f>
        <v>0</v>
      </c>
      <c r="X63" s="26">
        <f>+'2011'!$C63</f>
        <v>0</v>
      </c>
      <c r="Y63" s="26">
        <f>+'2012'!$C63</f>
        <v>0</v>
      </c>
      <c r="Z63" s="26">
        <f>+'2013'!$C63</f>
        <v>0</v>
      </c>
      <c r="AA63" s="26">
        <f>+'2014'!$C63</f>
        <v>0</v>
      </c>
      <c r="AB63" s="26">
        <f>+'2015'!$C63</f>
        <v>0</v>
      </c>
      <c r="AC63" s="26">
        <f>+'2016'!$C63</f>
        <v>0</v>
      </c>
      <c r="AD63" s="31"/>
      <c r="AE63" s="26" t="str">
        <f t="shared" si="5"/>
        <v/>
      </c>
    </row>
    <row r="64" spans="1:31" x14ac:dyDescent="0.2">
      <c r="A64" s="13" t="s">
        <v>141</v>
      </c>
      <c r="B64" s="6" t="s">
        <v>142</v>
      </c>
      <c r="C64" s="26">
        <f>+'1990'!$C64</f>
        <v>0</v>
      </c>
      <c r="D64" s="26">
        <f>+'1991'!$C64</f>
        <v>0</v>
      </c>
      <c r="E64" s="26">
        <f>+'1992'!$C64</f>
        <v>0</v>
      </c>
      <c r="F64" s="26">
        <f>+'1993'!$C64</f>
        <v>0</v>
      </c>
      <c r="G64" s="26">
        <f>+'1994'!$C64</f>
        <v>0</v>
      </c>
      <c r="H64" s="26">
        <f>+'1995'!$C64</f>
        <v>0</v>
      </c>
      <c r="I64" s="26">
        <f>+'1996'!$C64</f>
        <v>0</v>
      </c>
      <c r="J64" s="26">
        <f>+'1997'!$C64</f>
        <v>0</v>
      </c>
      <c r="K64" s="26">
        <f>+'1998'!$C64</f>
        <v>0</v>
      </c>
      <c r="L64" s="26">
        <f>+'1999'!$C64</f>
        <v>0</v>
      </c>
      <c r="M64" s="26">
        <f>+'2000'!$C64</f>
        <v>0</v>
      </c>
      <c r="N64" s="26">
        <f>+'2001'!$C64</f>
        <v>0</v>
      </c>
      <c r="O64" s="26">
        <f>+'2002'!$C64</f>
        <v>0</v>
      </c>
      <c r="P64" s="26">
        <f>+'2003'!$C64</f>
        <v>0</v>
      </c>
      <c r="Q64" s="26">
        <f>+'2004'!$C64</f>
        <v>0</v>
      </c>
      <c r="R64" s="26">
        <f>+'2005'!$C64</f>
        <v>0</v>
      </c>
      <c r="S64" s="26">
        <f>+'2006'!$C64</f>
        <v>0</v>
      </c>
      <c r="T64" s="26">
        <f>+'2007'!$C64</f>
        <v>0</v>
      </c>
      <c r="U64" s="26">
        <f>+'2008'!$C64</f>
        <v>0</v>
      </c>
      <c r="V64" s="26">
        <f>+'2009'!$C64</f>
        <v>0</v>
      </c>
      <c r="W64" s="26">
        <f>+'2010'!$C64</f>
        <v>0</v>
      </c>
      <c r="X64" s="26">
        <f>+'2011'!$C64</f>
        <v>0</v>
      </c>
      <c r="Y64" s="26">
        <f>+'2012'!$C64</f>
        <v>0</v>
      </c>
      <c r="Z64" s="26">
        <f>+'2013'!$C64</f>
        <v>0</v>
      </c>
      <c r="AA64" s="26">
        <f>+'2014'!$C64</f>
        <v>0</v>
      </c>
      <c r="AB64" s="26">
        <f>+'2015'!$C64</f>
        <v>0</v>
      </c>
      <c r="AC64" s="26">
        <f>+'2016'!$C64</f>
        <v>0</v>
      </c>
      <c r="AD64" s="31"/>
      <c r="AE64" s="26" t="str">
        <f t="shared" si="5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5"/>
        <v/>
      </c>
    </row>
    <row r="66" spans="1:31" x14ac:dyDescent="0.2">
      <c r="A66" s="13" t="s">
        <v>145</v>
      </c>
      <c r="B66" s="6" t="s">
        <v>146</v>
      </c>
      <c r="C66" s="26">
        <f>+C67+C79+C100</f>
        <v>2.5641745125939925</v>
      </c>
      <c r="D66" s="26">
        <f>+D67+D79+D100</f>
        <v>2.1998562400000004</v>
      </c>
      <c r="E66" s="26">
        <f t="shared" ref="E66:Z66" si="60">+E67+E79+E100</f>
        <v>1.91416853</v>
      </c>
      <c r="F66" s="26">
        <f t="shared" si="60"/>
        <v>1.8175889099999998</v>
      </c>
      <c r="G66" s="26">
        <f t="shared" si="60"/>
        <v>1.86477687</v>
      </c>
      <c r="H66" s="26">
        <f t="shared" si="60"/>
        <v>1.4277984499999998</v>
      </c>
      <c r="I66" s="26">
        <f t="shared" si="60"/>
        <v>1.3012218799999999</v>
      </c>
      <c r="J66" s="26">
        <f t="shared" si="60"/>
        <v>1.1893117028</v>
      </c>
      <c r="K66" s="26">
        <f t="shared" si="60"/>
        <v>1.2255564400000001</v>
      </c>
      <c r="L66" s="26">
        <f t="shared" si="60"/>
        <v>1.40051423</v>
      </c>
      <c r="M66" s="26">
        <f t="shared" si="60"/>
        <v>1.6621923900000002</v>
      </c>
      <c r="N66" s="26">
        <f t="shared" si="60"/>
        <v>1.7438875700000001</v>
      </c>
      <c r="O66" s="26">
        <f t="shared" si="60"/>
        <v>1.64260439</v>
      </c>
      <c r="P66" s="26">
        <f t="shared" si="60"/>
        <v>1.5823936300000001</v>
      </c>
      <c r="Q66" s="26">
        <f t="shared" si="60"/>
        <v>1.6455759956713671</v>
      </c>
      <c r="R66" s="26">
        <f t="shared" ref="R66:S66" si="61">+R67+R79+R100</f>
        <v>1.6052799027458935</v>
      </c>
      <c r="S66" s="26">
        <f t="shared" si="61"/>
        <v>1.4759211820300546</v>
      </c>
      <c r="T66" s="26">
        <f t="shared" si="60"/>
        <v>1.0476653575047146</v>
      </c>
      <c r="U66" s="26">
        <f t="shared" si="60"/>
        <v>0.84393483969313232</v>
      </c>
      <c r="V66" s="26">
        <f t="shared" si="60"/>
        <v>1.0788851892220117</v>
      </c>
      <c r="W66" s="26">
        <f t="shared" si="60"/>
        <v>1.3186149362483068</v>
      </c>
      <c r="X66" s="26">
        <f t="shared" si="60"/>
        <v>1.3332574062475437</v>
      </c>
      <c r="Y66" s="26">
        <f t="shared" si="60"/>
        <v>1.4664746599957339</v>
      </c>
      <c r="Z66" s="26">
        <f t="shared" si="60"/>
        <v>1.5101741172105552</v>
      </c>
      <c r="AA66" s="26">
        <f t="shared" ref="AA66:AB66" si="62">+AA67+AA79+AA100</f>
        <v>1.393962341148957</v>
      </c>
      <c r="AB66" s="26">
        <f t="shared" si="62"/>
        <v>1.1984752543773911</v>
      </c>
      <c r="AC66" s="26">
        <f t="shared" ref="AC66" si="63">+AC67+AC79+AC100</f>
        <v>1.2079843524931957</v>
      </c>
      <c r="AD66" s="31"/>
      <c r="AE66" s="26">
        <f t="shared" si="5"/>
        <v>-0.528899321571072</v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64">+D68+D77+D78</f>
        <v>0</v>
      </c>
      <c r="E67" s="26">
        <f t="shared" si="64"/>
        <v>0</v>
      </c>
      <c r="F67" s="26">
        <f t="shared" si="64"/>
        <v>0</v>
      </c>
      <c r="G67" s="26">
        <f t="shared" si="64"/>
        <v>0</v>
      </c>
      <c r="H67" s="26">
        <f t="shared" si="64"/>
        <v>0</v>
      </c>
      <c r="I67" s="26">
        <f t="shared" si="64"/>
        <v>0</v>
      </c>
      <c r="J67" s="26">
        <f t="shared" si="64"/>
        <v>0</v>
      </c>
      <c r="K67" s="26">
        <f t="shared" si="64"/>
        <v>0</v>
      </c>
      <c r="L67" s="26">
        <f t="shared" si="64"/>
        <v>0</v>
      </c>
      <c r="M67" s="26">
        <f t="shared" si="64"/>
        <v>0</v>
      </c>
      <c r="N67" s="26">
        <f t="shared" si="64"/>
        <v>0</v>
      </c>
      <c r="O67" s="26">
        <f t="shared" si="64"/>
        <v>0</v>
      </c>
      <c r="P67" s="26">
        <f t="shared" si="64"/>
        <v>0</v>
      </c>
      <c r="Q67" s="26">
        <f t="shared" si="64"/>
        <v>0</v>
      </c>
      <c r="R67" s="26">
        <f t="shared" si="64"/>
        <v>0</v>
      </c>
      <c r="S67" s="26">
        <f t="shared" si="64"/>
        <v>0</v>
      </c>
      <c r="T67" s="26">
        <f t="shared" si="64"/>
        <v>0</v>
      </c>
      <c r="U67" s="26">
        <f t="shared" si="64"/>
        <v>0</v>
      </c>
      <c r="V67" s="26">
        <f t="shared" si="64"/>
        <v>0</v>
      </c>
      <c r="W67" s="26">
        <f t="shared" si="64"/>
        <v>0</v>
      </c>
      <c r="X67" s="26">
        <f t="shared" si="64"/>
        <v>0</v>
      </c>
      <c r="Y67" s="26">
        <f t="shared" si="64"/>
        <v>0</v>
      </c>
      <c r="Z67" s="26">
        <f t="shared" si="64"/>
        <v>0</v>
      </c>
      <c r="AA67" s="26">
        <f t="shared" si="64"/>
        <v>0</v>
      </c>
      <c r="AB67" s="26">
        <f t="shared" si="64"/>
        <v>0</v>
      </c>
      <c r="AC67" s="26">
        <f t="shared" si="64"/>
        <v>0</v>
      </c>
      <c r="AD67" s="31"/>
      <c r="AE67" s="26" t="str">
        <f t="shared" si="5"/>
        <v/>
      </c>
    </row>
    <row r="68" spans="1:31" x14ac:dyDescent="0.2">
      <c r="A68" s="13" t="s">
        <v>149</v>
      </c>
      <c r="B68" s="6" t="s">
        <v>150</v>
      </c>
      <c r="C68" s="26">
        <f>+C69+C74</f>
        <v>0</v>
      </c>
      <c r="D68" s="26">
        <f>+D69+D74</f>
        <v>0</v>
      </c>
      <c r="E68" s="26">
        <f t="shared" ref="E68:Z68" si="65">+E69+E74</f>
        <v>0</v>
      </c>
      <c r="F68" s="26">
        <f t="shared" si="65"/>
        <v>0</v>
      </c>
      <c r="G68" s="26">
        <f t="shared" si="65"/>
        <v>0</v>
      </c>
      <c r="H68" s="26">
        <f t="shared" si="65"/>
        <v>0</v>
      </c>
      <c r="I68" s="26">
        <f t="shared" si="65"/>
        <v>0</v>
      </c>
      <c r="J68" s="26">
        <f t="shared" si="65"/>
        <v>0</v>
      </c>
      <c r="K68" s="26">
        <f t="shared" si="65"/>
        <v>0</v>
      </c>
      <c r="L68" s="26">
        <f t="shared" si="65"/>
        <v>0</v>
      </c>
      <c r="M68" s="26">
        <f t="shared" si="65"/>
        <v>0</v>
      </c>
      <c r="N68" s="26">
        <f t="shared" si="65"/>
        <v>0</v>
      </c>
      <c r="O68" s="26">
        <f t="shared" si="65"/>
        <v>0</v>
      </c>
      <c r="P68" s="26">
        <f t="shared" si="65"/>
        <v>0</v>
      </c>
      <c r="Q68" s="26">
        <f t="shared" si="65"/>
        <v>0</v>
      </c>
      <c r="R68" s="26">
        <f t="shared" si="65"/>
        <v>0</v>
      </c>
      <c r="S68" s="26">
        <f t="shared" si="65"/>
        <v>0</v>
      </c>
      <c r="T68" s="26">
        <f t="shared" si="65"/>
        <v>0</v>
      </c>
      <c r="U68" s="26">
        <f t="shared" si="65"/>
        <v>0</v>
      </c>
      <c r="V68" s="26">
        <f t="shared" si="65"/>
        <v>0</v>
      </c>
      <c r="W68" s="26">
        <f t="shared" si="65"/>
        <v>0</v>
      </c>
      <c r="X68" s="26">
        <f t="shared" si="65"/>
        <v>0</v>
      </c>
      <c r="Y68" s="26">
        <f t="shared" si="65"/>
        <v>0</v>
      </c>
      <c r="Z68" s="26">
        <f t="shared" si="65"/>
        <v>0</v>
      </c>
      <c r="AA68" s="26">
        <f t="shared" ref="AA68:AB68" si="66">+AA69+AA74</f>
        <v>0</v>
      </c>
      <c r="AB68" s="26">
        <f t="shared" si="66"/>
        <v>0</v>
      </c>
      <c r="AC68" s="26">
        <f t="shared" ref="AC68" si="67">+AC69+AC74</f>
        <v>0</v>
      </c>
      <c r="AD68" s="31"/>
      <c r="AE68" s="26" t="str">
        <f t="shared" si="5"/>
        <v/>
      </c>
    </row>
    <row r="69" spans="1:31" x14ac:dyDescent="0.2">
      <c r="A69" s="13" t="s">
        <v>151</v>
      </c>
      <c r="B69" s="6" t="s">
        <v>152</v>
      </c>
      <c r="C69" s="26">
        <f>+C70+C71+C72+C73</f>
        <v>0</v>
      </c>
      <c r="D69" s="26">
        <f>+D70+D71+D72+D73</f>
        <v>0</v>
      </c>
      <c r="E69" s="26">
        <f t="shared" ref="E69:Z69" si="68">+E70+E71+E72+E73</f>
        <v>0</v>
      </c>
      <c r="F69" s="26">
        <f t="shared" si="68"/>
        <v>0</v>
      </c>
      <c r="G69" s="26">
        <f t="shared" si="68"/>
        <v>0</v>
      </c>
      <c r="H69" s="26">
        <f t="shared" si="68"/>
        <v>0</v>
      </c>
      <c r="I69" s="26">
        <f t="shared" si="68"/>
        <v>0</v>
      </c>
      <c r="J69" s="26">
        <f t="shared" si="68"/>
        <v>0</v>
      </c>
      <c r="K69" s="26">
        <f t="shared" si="68"/>
        <v>0</v>
      </c>
      <c r="L69" s="26">
        <f t="shared" si="68"/>
        <v>0</v>
      </c>
      <c r="M69" s="26">
        <f t="shared" si="68"/>
        <v>0</v>
      </c>
      <c r="N69" s="26">
        <f t="shared" si="68"/>
        <v>0</v>
      </c>
      <c r="O69" s="26">
        <f t="shared" si="68"/>
        <v>0</v>
      </c>
      <c r="P69" s="26">
        <f t="shared" si="68"/>
        <v>0</v>
      </c>
      <c r="Q69" s="26">
        <f t="shared" si="68"/>
        <v>0</v>
      </c>
      <c r="R69" s="26">
        <f t="shared" si="68"/>
        <v>0</v>
      </c>
      <c r="S69" s="26">
        <f t="shared" si="68"/>
        <v>0</v>
      </c>
      <c r="T69" s="26">
        <f t="shared" si="68"/>
        <v>0</v>
      </c>
      <c r="U69" s="26">
        <f t="shared" si="68"/>
        <v>0</v>
      </c>
      <c r="V69" s="26">
        <f t="shared" si="68"/>
        <v>0</v>
      </c>
      <c r="W69" s="26">
        <f t="shared" si="68"/>
        <v>0</v>
      </c>
      <c r="X69" s="26">
        <f t="shared" si="68"/>
        <v>0</v>
      </c>
      <c r="Y69" s="26">
        <f t="shared" si="68"/>
        <v>0</v>
      </c>
      <c r="Z69" s="26">
        <f t="shared" si="68"/>
        <v>0</v>
      </c>
      <c r="AA69" s="26">
        <f t="shared" ref="AA69:AB69" si="69">+AA70+AA71+AA72+AA73</f>
        <v>0</v>
      </c>
      <c r="AB69" s="26">
        <f t="shared" si="69"/>
        <v>0</v>
      </c>
      <c r="AC69" s="26">
        <f t="shared" ref="AC69" si="70">+AC70+AC71+AC72+AC73</f>
        <v>0</v>
      </c>
      <c r="AD69" s="31"/>
      <c r="AE69" s="26" t="str">
        <f t="shared" ref="AE69:AE109" si="71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6">
        <f>+'1990'!$C70</f>
        <v>0</v>
      </c>
      <c r="D70" s="26">
        <f>+'1991'!$C70</f>
        <v>0</v>
      </c>
      <c r="E70" s="26">
        <f>+'1992'!$C70</f>
        <v>0</v>
      </c>
      <c r="F70" s="26">
        <f>+'1993'!$C70</f>
        <v>0</v>
      </c>
      <c r="G70" s="26">
        <f>+'1994'!$C70</f>
        <v>0</v>
      </c>
      <c r="H70" s="26">
        <f>+'1995'!$C70</f>
        <v>0</v>
      </c>
      <c r="I70" s="26">
        <f>+'1996'!$C70</f>
        <v>0</v>
      </c>
      <c r="J70" s="26">
        <f>+'1997'!$C70</f>
        <v>0</v>
      </c>
      <c r="K70" s="26">
        <f>+'1998'!$C70</f>
        <v>0</v>
      </c>
      <c r="L70" s="26">
        <f>+'1999'!$C70</f>
        <v>0</v>
      </c>
      <c r="M70" s="26">
        <f>+'2000'!$C70</f>
        <v>0</v>
      </c>
      <c r="N70" s="26">
        <f>+'2001'!$C70</f>
        <v>0</v>
      </c>
      <c r="O70" s="26">
        <f>+'2002'!$C70</f>
        <v>0</v>
      </c>
      <c r="P70" s="26">
        <f>+'2003'!$C70</f>
        <v>0</v>
      </c>
      <c r="Q70" s="26">
        <f>+'2004'!$C70</f>
        <v>0</v>
      </c>
      <c r="R70" s="26">
        <f>+'2005'!$C70</f>
        <v>0</v>
      </c>
      <c r="S70" s="26">
        <f>+'2006'!$C70</f>
        <v>0</v>
      </c>
      <c r="T70" s="26">
        <f>+'2007'!$C70</f>
        <v>0</v>
      </c>
      <c r="U70" s="26">
        <f>+'2008'!$C70</f>
        <v>0</v>
      </c>
      <c r="V70" s="26">
        <f>+'2009'!$C70</f>
        <v>0</v>
      </c>
      <c r="W70" s="26">
        <f>+'2010'!$C70</f>
        <v>0</v>
      </c>
      <c r="X70" s="26">
        <f>+'2011'!$C70</f>
        <v>0</v>
      </c>
      <c r="Y70" s="26">
        <f>+'2012'!$C70</f>
        <v>0</v>
      </c>
      <c r="Z70" s="26">
        <f>+'2013'!$C70</f>
        <v>0</v>
      </c>
      <c r="AA70" s="26">
        <f>+'2014'!$C70</f>
        <v>0</v>
      </c>
      <c r="AB70" s="26">
        <f>+'2015'!$C70</f>
        <v>0</v>
      </c>
      <c r="AC70" s="26">
        <f>+'2016'!$C70</f>
        <v>0</v>
      </c>
      <c r="AD70" s="31"/>
      <c r="AE70" s="26" t="str">
        <f t="shared" si="71"/>
        <v/>
      </c>
    </row>
    <row r="71" spans="1:31" x14ac:dyDescent="0.2">
      <c r="A71" s="13" t="s">
        <v>155</v>
      </c>
      <c r="B71" s="6" t="s">
        <v>156</v>
      </c>
      <c r="C71" s="26">
        <f>+'1990'!$C71</f>
        <v>0</v>
      </c>
      <c r="D71" s="26">
        <f>+'1991'!$C71</f>
        <v>0</v>
      </c>
      <c r="E71" s="26">
        <f>+'1992'!$C71</f>
        <v>0</v>
      </c>
      <c r="F71" s="26">
        <f>+'1993'!$C71</f>
        <v>0</v>
      </c>
      <c r="G71" s="26">
        <f>+'1994'!$C71</f>
        <v>0</v>
      </c>
      <c r="H71" s="26">
        <f>+'1995'!$C71</f>
        <v>0</v>
      </c>
      <c r="I71" s="26">
        <f>+'1996'!$C71</f>
        <v>0</v>
      </c>
      <c r="J71" s="26">
        <f>+'1997'!$C71</f>
        <v>0</v>
      </c>
      <c r="K71" s="26">
        <f>+'1998'!$C71</f>
        <v>0</v>
      </c>
      <c r="L71" s="26">
        <f>+'1999'!$C71</f>
        <v>0</v>
      </c>
      <c r="M71" s="26">
        <f>+'2000'!$C71</f>
        <v>0</v>
      </c>
      <c r="N71" s="26">
        <f>+'2001'!$C71</f>
        <v>0</v>
      </c>
      <c r="O71" s="26">
        <f>+'2002'!$C71</f>
        <v>0</v>
      </c>
      <c r="P71" s="26">
        <f>+'2003'!$C71</f>
        <v>0</v>
      </c>
      <c r="Q71" s="26">
        <f>+'2004'!$C71</f>
        <v>0</v>
      </c>
      <c r="R71" s="26">
        <f>+'2005'!$C71</f>
        <v>0</v>
      </c>
      <c r="S71" s="26">
        <f>+'2006'!$C71</f>
        <v>0</v>
      </c>
      <c r="T71" s="26">
        <f>+'2007'!$C71</f>
        <v>0</v>
      </c>
      <c r="U71" s="26">
        <f>+'2008'!$C71</f>
        <v>0</v>
      </c>
      <c r="V71" s="26">
        <f>+'2009'!$C71</f>
        <v>0</v>
      </c>
      <c r="W71" s="26">
        <f>+'2010'!$C71</f>
        <v>0</v>
      </c>
      <c r="X71" s="26">
        <f>+'2011'!$C71</f>
        <v>0</v>
      </c>
      <c r="Y71" s="26">
        <f>+'2012'!$C71</f>
        <v>0</v>
      </c>
      <c r="Z71" s="26">
        <f>+'2013'!$C71</f>
        <v>0</v>
      </c>
      <c r="AA71" s="26">
        <f>+'2014'!$C71</f>
        <v>0</v>
      </c>
      <c r="AB71" s="26">
        <f>+'2015'!$C71</f>
        <v>0</v>
      </c>
      <c r="AC71" s="26">
        <f>+'2016'!$C71</f>
        <v>0</v>
      </c>
      <c r="AD71" s="31"/>
      <c r="AE71" s="26" t="str">
        <f t="shared" si="71"/>
        <v/>
      </c>
    </row>
    <row r="72" spans="1:31" x14ac:dyDescent="0.2">
      <c r="A72" s="13" t="s">
        <v>157</v>
      </c>
      <c r="B72" s="6" t="s">
        <v>158</v>
      </c>
      <c r="C72" s="26">
        <f>+'1990'!$C72</f>
        <v>0</v>
      </c>
      <c r="D72" s="26">
        <f>+'1991'!$C72</f>
        <v>0</v>
      </c>
      <c r="E72" s="26">
        <f>+'1992'!$C72</f>
        <v>0</v>
      </c>
      <c r="F72" s="26">
        <f>+'1993'!$C72</f>
        <v>0</v>
      </c>
      <c r="G72" s="26">
        <f>+'1994'!$C72</f>
        <v>0</v>
      </c>
      <c r="H72" s="26">
        <f>+'1995'!$C72</f>
        <v>0</v>
      </c>
      <c r="I72" s="26">
        <f>+'1996'!$C72</f>
        <v>0</v>
      </c>
      <c r="J72" s="26">
        <f>+'1997'!$C72</f>
        <v>0</v>
      </c>
      <c r="K72" s="26">
        <f>+'1998'!$C72</f>
        <v>0</v>
      </c>
      <c r="L72" s="26">
        <f>+'1999'!$C72</f>
        <v>0</v>
      </c>
      <c r="M72" s="26">
        <f>+'2000'!$C72</f>
        <v>0</v>
      </c>
      <c r="N72" s="26">
        <f>+'2001'!$C72</f>
        <v>0</v>
      </c>
      <c r="O72" s="26">
        <f>+'2002'!$C72</f>
        <v>0</v>
      </c>
      <c r="P72" s="26">
        <f>+'2003'!$C72</f>
        <v>0</v>
      </c>
      <c r="Q72" s="26">
        <f>+'2004'!$C72</f>
        <v>0</v>
      </c>
      <c r="R72" s="26">
        <f>+'2005'!$C72</f>
        <v>0</v>
      </c>
      <c r="S72" s="26">
        <f>+'2006'!$C72</f>
        <v>0</v>
      </c>
      <c r="T72" s="26">
        <f>+'2007'!$C72</f>
        <v>0</v>
      </c>
      <c r="U72" s="26">
        <f>+'2008'!$C72</f>
        <v>0</v>
      </c>
      <c r="V72" s="26">
        <f>+'2009'!$C72</f>
        <v>0</v>
      </c>
      <c r="W72" s="26">
        <f>+'2010'!$C72</f>
        <v>0</v>
      </c>
      <c r="X72" s="26">
        <f>+'2011'!$C72</f>
        <v>0</v>
      </c>
      <c r="Y72" s="26">
        <f>+'2012'!$C72</f>
        <v>0</v>
      </c>
      <c r="Z72" s="26">
        <f>+'2013'!$C72</f>
        <v>0</v>
      </c>
      <c r="AA72" s="26">
        <f>+'2014'!$C72</f>
        <v>0</v>
      </c>
      <c r="AB72" s="26">
        <f>+'2015'!$C72</f>
        <v>0</v>
      </c>
      <c r="AC72" s="26">
        <f>+'2016'!$C72</f>
        <v>0</v>
      </c>
      <c r="AD72" s="31"/>
      <c r="AE72" s="26" t="str">
        <f t="shared" si="71"/>
        <v/>
      </c>
    </row>
    <row r="73" spans="1:31" x14ac:dyDescent="0.2">
      <c r="A73" s="13" t="s">
        <v>159</v>
      </c>
      <c r="B73" s="6" t="s">
        <v>160</v>
      </c>
      <c r="C73" s="26">
        <f>+'1990'!$C73</f>
        <v>0</v>
      </c>
      <c r="D73" s="26">
        <f>+'1991'!$C73</f>
        <v>0</v>
      </c>
      <c r="E73" s="26">
        <f>+'1992'!$C73</f>
        <v>0</v>
      </c>
      <c r="F73" s="26">
        <f>+'1993'!$C73</f>
        <v>0</v>
      </c>
      <c r="G73" s="26">
        <f>+'1994'!$C73</f>
        <v>0</v>
      </c>
      <c r="H73" s="26">
        <f>+'1995'!$C73</f>
        <v>0</v>
      </c>
      <c r="I73" s="26">
        <f>+'1996'!$C73</f>
        <v>0</v>
      </c>
      <c r="J73" s="26">
        <f>+'1997'!$C73</f>
        <v>0</v>
      </c>
      <c r="K73" s="26">
        <f>+'1998'!$C73</f>
        <v>0</v>
      </c>
      <c r="L73" s="26">
        <f>+'1999'!$C73</f>
        <v>0</v>
      </c>
      <c r="M73" s="26">
        <f>+'2000'!$C73</f>
        <v>0</v>
      </c>
      <c r="N73" s="26">
        <f>+'2001'!$C73</f>
        <v>0</v>
      </c>
      <c r="O73" s="26">
        <f>+'2002'!$C73</f>
        <v>0</v>
      </c>
      <c r="P73" s="26">
        <f>+'2003'!$C73</f>
        <v>0</v>
      </c>
      <c r="Q73" s="26">
        <f>+'2004'!$C73</f>
        <v>0</v>
      </c>
      <c r="R73" s="26">
        <f>+'2005'!$C73</f>
        <v>0</v>
      </c>
      <c r="S73" s="26">
        <f>+'2006'!$C73</f>
        <v>0</v>
      </c>
      <c r="T73" s="26">
        <f>+'2007'!$C73</f>
        <v>0</v>
      </c>
      <c r="U73" s="26">
        <f>+'2008'!$C73</f>
        <v>0</v>
      </c>
      <c r="V73" s="26">
        <f>+'2009'!$C73</f>
        <v>0</v>
      </c>
      <c r="W73" s="26">
        <f>+'2010'!$C73</f>
        <v>0</v>
      </c>
      <c r="X73" s="26">
        <f>+'2011'!$C73</f>
        <v>0</v>
      </c>
      <c r="Y73" s="26">
        <f>+'2012'!$C73</f>
        <v>0</v>
      </c>
      <c r="Z73" s="26">
        <f>+'2013'!$C73</f>
        <v>0</v>
      </c>
      <c r="AA73" s="26">
        <f>+'2014'!$C73</f>
        <v>0</v>
      </c>
      <c r="AB73" s="26">
        <f>+'2015'!$C73</f>
        <v>0</v>
      </c>
      <c r="AC73" s="26">
        <f>+'2016'!$C73</f>
        <v>0</v>
      </c>
      <c r="AD73" s="31"/>
      <c r="AE73" s="26" t="str">
        <f t="shared" si="71"/>
        <v/>
      </c>
    </row>
    <row r="74" spans="1:31" x14ac:dyDescent="0.2">
      <c r="A74" s="13" t="s">
        <v>161</v>
      </c>
      <c r="B74" s="6" t="s">
        <v>162</v>
      </c>
      <c r="C74" s="26">
        <f>+C75+C76</f>
        <v>0</v>
      </c>
      <c r="D74" s="26">
        <f>+D75+D76</f>
        <v>0</v>
      </c>
      <c r="E74" s="26">
        <f t="shared" ref="E74:Z74" si="72">+E75+E76</f>
        <v>0</v>
      </c>
      <c r="F74" s="26">
        <f t="shared" si="72"/>
        <v>0</v>
      </c>
      <c r="G74" s="26">
        <f t="shared" si="72"/>
        <v>0</v>
      </c>
      <c r="H74" s="26">
        <f t="shared" si="72"/>
        <v>0</v>
      </c>
      <c r="I74" s="26">
        <f t="shared" si="72"/>
        <v>0</v>
      </c>
      <c r="J74" s="26">
        <f t="shared" si="72"/>
        <v>0</v>
      </c>
      <c r="K74" s="26">
        <f t="shared" si="72"/>
        <v>0</v>
      </c>
      <c r="L74" s="26">
        <f t="shared" si="72"/>
        <v>0</v>
      </c>
      <c r="M74" s="26">
        <f t="shared" si="72"/>
        <v>0</v>
      </c>
      <c r="N74" s="26">
        <f t="shared" si="72"/>
        <v>0</v>
      </c>
      <c r="O74" s="26">
        <f t="shared" si="72"/>
        <v>0</v>
      </c>
      <c r="P74" s="26">
        <f t="shared" si="72"/>
        <v>0</v>
      </c>
      <c r="Q74" s="26">
        <f t="shared" si="72"/>
        <v>0</v>
      </c>
      <c r="R74" s="26">
        <f t="shared" si="72"/>
        <v>0</v>
      </c>
      <c r="S74" s="26">
        <f t="shared" si="72"/>
        <v>0</v>
      </c>
      <c r="T74" s="26">
        <f t="shared" si="72"/>
        <v>0</v>
      </c>
      <c r="U74" s="26">
        <f t="shared" si="72"/>
        <v>0</v>
      </c>
      <c r="V74" s="26">
        <f t="shared" si="72"/>
        <v>0</v>
      </c>
      <c r="W74" s="26">
        <f t="shared" si="72"/>
        <v>0</v>
      </c>
      <c r="X74" s="26">
        <f t="shared" si="72"/>
        <v>0</v>
      </c>
      <c r="Y74" s="26">
        <f t="shared" si="72"/>
        <v>0</v>
      </c>
      <c r="Z74" s="26">
        <f t="shared" si="72"/>
        <v>0</v>
      </c>
      <c r="AA74" s="26">
        <f t="shared" ref="AA74:AB74" si="73">+AA75+AA76</f>
        <v>0</v>
      </c>
      <c r="AB74" s="26">
        <f t="shared" si="73"/>
        <v>0</v>
      </c>
      <c r="AC74" s="26">
        <f t="shared" ref="AC74" si="74">+AC75+AC76</f>
        <v>0</v>
      </c>
      <c r="AD74" s="31"/>
      <c r="AE74" s="26" t="str">
        <f t="shared" si="71"/>
        <v/>
      </c>
    </row>
    <row r="75" spans="1:31" x14ac:dyDescent="0.2">
      <c r="A75" s="13" t="s">
        <v>163</v>
      </c>
      <c r="B75" s="6" t="s">
        <v>154</v>
      </c>
      <c r="C75" s="26">
        <f>+'1990'!$C75</f>
        <v>0</v>
      </c>
      <c r="D75" s="26">
        <f>+'1991'!$C75</f>
        <v>0</v>
      </c>
      <c r="E75" s="26">
        <f>+'1992'!$C75</f>
        <v>0</v>
      </c>
      <c r="F75" s="26">
        <f>+'1993'!$C75</f>
        <v>0</v>
      </c>
      <c r="G75" s="26">
        <f>+'1994'!$C75</f>
        <v>0</v>
      </c>
      <c r="H75" s="26">
        <f>+'1995'!$C75</f>
        <v>0</v>
      </c>
      <c r="I75" s="26">
        <f>+'1996'!$C75</f>
        <v>0</v>
      </c>
      <c r="J75" s="26">
        <f>+'1997'!$C75</f>
        <v>0</v>
      </c>
      <c r="K75" s="26">
        <f>+'1998'!$C75</f>
        <v>0</v>
      </c>
      <c r="L75" s="26">
        <f>+'1999'!$C75</f>
        <v>0</v>
      </c>
      <c r="M75" s="26">
        <f>+'2000'!$C75</f>
        <v>0</v>
      </c>
      <c r="N75" s="26">
        <f>+'2001'!$C75</f>
        <v>0</v>
      </c>
      <c r="O75" s="26">
        <f>+'2002'!$C75</f>
        <v>0</v>
      </c>
      <c r="P75" s="26">
        <f>+'2003'!$C75</f>
        <v>0</v>
      </c>
      <c r="Q75" s="26">
        <f>+'2004'!$C75</f>
        <v>0</v>
      </c>
      <c r="R75" s="26">
        <f>+'2005'!$C75</f>
        <v>0</v>
      </c>
      <c r="S75" s="26">
        <f>+'2006'!$C75</f>
        <v>0</v>
      </c>
      <c r="T75" s="26">
        <f>+'2007'!$C75</f>
        <v>0</v>
      </c>
      <c r="U75" s="26">
        <f>+'2008'!$C75</f>
        <v>0</v>
      </c>
      <c r="V75" s="26">
        <f>+'2009'!$C75</f>
        <v>0</v>
      </c>
      <c r="W75" s="26">
        <f>+'2010'!$C75</f>
        <v>0</v>
      </c>
      <c r="X75" s="26">
        <f>+'2011'!$C75</f>
        <v>0</v>
      </c>
      <c r="Y75" s="26">
        <f>+'2012'!$C75</f>
        <v>0</v>
      </c>
      <c r="Z75" s="26">
        <f>+'2013'!$C75</f>
        <v>0</v>
      </c>
      <c r="AA75" s="26">
        <f>+'2014'!$C75</f>
        <v>0</v>
      </c>
      <c r="AB75" s="26">
        <f>+'2015'!$C75</f>
        <v>0</v>
      </c>
      <c r="AC75" s="26">
        <f>+'2016'!$C75</f>
        <v>0</v>
      </c>
      <c r="AD75" s="31"/>
      <c r="AE75" s="26" t="str">
        <f t="shared" si="71"/>
        <v/>
      </c>
    </row>
    <row r="76" spans="1:31" x14ac:dyDescent="0.2">
      <c r="A76" s="13" t="s">
        <v>164</v>
      </c>
      <c r="B76" s="6" t="s">
        <v>156</v>
      </c>
      <c r="C76" s="26">
        <f>+'1990'!$C76</f>
        <v>0</v>
      </c>
      <c r="D76" s="26">
        <f>+'1991'!$C76</f>
        <v>0</v>
      </c>
      <c r="E76" s="26">
        <f>+'1992'!$C76</f>
        <v>0</v>
      </c>
      <c r="F76" s="26">
        <f>+'1993'!$C76</f>
        <v>0</v>
      </c>
      <c r="G76" s="26">
        <f>+'1994'!$C76</f>
        <v>0</v>
      </c>
      <c r="H76" s="26">
        <f>+'1995'!$C76</f>
        <v>0</v>
      </c>
      <c r="I76" s="26">
        <f>+'1996'!$C76</f>
        <v>0</v>
      </c>
      <c r="J76" s="26">
        <f>+'1997'!$C76</f>
        <v>0</v>
      </c>
      <c r="K76" s="26">
        <f>+'1998'!$C76</f>
        <v>0</v>
      </c>
      <c r="L76" s="26">
        <f>+'1999'!$C76</f>
        <v>0</v>
      </c>
      <c r="M76" s="26">
        <f>+'2000'!$C76</f>
        <v>0</v>
      </c>
      <c r="N76" s="26">
        <f>+'2001'!$C76</f>
        <v>0</v>
      </c>
      <c r="O76" s="26">
        <f>+'2002'!$C76</f>
        <v>0</v>
      </c>
      <c r="P76" s="26">
        <f>+'2003'!$C76</f>
        <v>0</v>
      </c>
      <c r="Q76" s="26">
        <f>+'2004'!$C76</f>
        <v>0</v>
      </c>
      <c r="R76" s="26">
        <f>+'2005'!$C76</f>
        <v>0</v>
      </c>
      <c r="S76" s="26">
        <f>+'2006'!$C76</f>
        <v>0</v>
      </c>
      <c r="T76" s="26">
        <f>+'2007'!$C76</f>
        <v>0</v>
      </c>
      <c r="U76" s="26">
        <f>+'2008'!$C76</f>
        <v>0</v>
      </c>
      <c r="V76" s="26">
        <f>+'2009'!$C76</f>
        <v>0</v>
      </c>
      <c r="W76" s="26">
        <f>+'2010'!$C76</f>
        <v>0</v>
      </c>
      <c r="X76" s="26">
        <f>+'2011'!$C76</f>
        <v>0</v>
      </c>
      <c r="Y76" s="26">
        <f>+'2012'!$C76</f>
        <v>0</v>
      </c>
      <c r="Z76" s="26">
        <f>+'2013'!$C76</f>
        <v>0</v>
      </c>
      <c r="AA76" s="26">
        <f>+'2014'!$C76</f>
        <v>0</v>
      </c>
      <c r="AB76" s="26">
        <f>+'2015'!$C76</f>
        <v>0</v>
      </c>
      <c r="AC76" s="26">
        <f>+'2016'!$C76</f>
        <v>0</v>
      </c>
      <c r="AD76" s="31"/>
      <c r="AE76" s="26" t="str">
        <f t="shared" si="71"/>
        <v/>
      </c>
    </row>
    <row r="77" spans="1:31" x14ac:dyDescent="0.2">
      <c r="A77" s="13" t="s">
        <v>165</v>
      </c>
      <c r="B77" s="6" t="s">
        <v>166</v>
      </c>
      <c r="C77" s="26">
        <f>+'1990'!$C77</f>
        <v>0</v>
      </c>
      <c r="D77" s="26">
        <f>+'1991'!$C77</f>
        <v>0</v>
      </c>
      <c r="E77" s="26">
        <f>+'1992'!$C77</f>
        <v>0</v>
      </c>
      <c r="F77" s="26">
        <f>+'1993'!$C77</f>
        <v>0</v>
      </c>
      <c r="G77" s="26">
        <f>+'1994'!$C77</f>
        <v>0</v>
      </c>
      <c r="H77" s="26">
        <f>+'1995'!$C77</f>
        <v>0</v>
      </c>
      <c r="I77" s="26">
        <f>+'1996'!$C77</f>
        <v>0</v>
      </c>
      <c r="J77" s="26">
        <f>+'1997'!$C77</f>
        <v>0</v>
      </c>
      <c r="K77" s="26">
        <f>+'1998'!$C77</f>
        <v>0</v>
      </c>
      <c r="L77" s="26">
        <f>+'1999'!$C77</f>
        <v>0</v>
      </c>
      <c r="M77" s="26">
        <f>+'2000'!$C77</f>
        <v>0</v>
      </c>
      <c r="N77" s="26">
        <f>+'2001'!$C77</f>
        <v>0</v>
      </c>
      <c r="O77" s="26">
        <f>+'2002'!$C77</f>
        <v>0</v>
      </c>
      <c r="P77" s="26">
        <f>+'2003'!$C77</f>
        <v>0</v>
      </c>
      <c r="Q77" s="26">
        <f>+'2004'!$C77</f>
        <v>0</v>
      </c>
      <c r="R77" s="26">
        <f>+'2005'!$C77</f>
        <v>0</v>
      </c>
      <c r="S77" s="26">
        <f>+'2006'!$C77</f>
        <v>0</v>
      </c>
      <c r="T77" s="26">
        <f>+'2007'!$C77</f>
        <v>0</v>
      </c>
      <c r="U77" s="26">
        <f>+'2008'!$C77</f>
        <v>0</v>
      </c>
      <c r="V77" s="26">
        <f>+'2009'!$C77</f>
        <v>0</v>
      </c>
      <c r="W77" s="26">
        <f>+'2010'!$C77</f>
        <v>0</v>
      </c>
      <c r="X77" s="26">
        <f>+'2011'!$C77</f>
        <v>0</v>
      </c>
      <c r="Y77" s="26">
        <f>+'2012'!$C77</f>
        <v>0</v>
      </c>
      <c r="Z77" s="26">
        <f>+'2013'!$C77</f>
        <v>0</v>
      </c>
      <c r="AA77" s="26">
        <f>+'2014'!$C77</f>
        <v>0</v>
      </c>
      <c r="AB77" s="26">
        <f>+'2015'!$C77</f>
        <v>0</v>
      </c>
      <c r="AC77" s="26">
        <f>+'2016'!$C77</f>
        <v>0</v>
      </c>
      <c r="AD77" s="31"/>
      <c r="AE77" s="26" t="str">
        <f t="shared" si="71"/>
        <v/>
      </c>
    </row>
    <row r="78" spans="1:31" x14ac:dyDescent="0.2">
      <c r="A78" s="13" t="s">
        <v>244</v>
      </c>
      <c r="B78" s="6" t="s">
        <v>187</v>
      </c>
      <c r="C78" s="26">
        <f>+'1990'!$C78</f>
        <v>0</v>
      </c>
      <c r="D78" s="26">
        <f>+'1990'!$C78</f>
        <v>0</v>
      </c>
      <c r="E78" s="26">
        <f>+'1990'!$C78</f>
        <v>0</v>
      </c>
      <c r="F78" s="26">
        <f>+'1990'!$C78</f>
        <v>0</v>
      </c>
      <c r="G78" s="26">
        <f>+'1990'!$C78</f>
        <v>0</v>
      </c>
      <c r="H78" s="26">
        <f>+'1990'!$C78</f>
        <v>0</v>
      </c>
      <c r="I78" s="26">
        <f>+'1990'!$C78</f>
        <v>0</v>
      </c>
      <c r="J78" s="26">
        <f>+'1990'!$C78</f>
        <v>0</v>
      </c>
      <c r="K78" s="26">
        <f>+'1990'!$C78</f>
        <v>0</v>
      </c>
      <c r="L78" s="26">
        <f>+'1990'!$C78</f>
        <v>0</v>
      </c>
      <c r="M78" s="26">
        <f>+'1990'!$C78</f>
        <v>0</v>
      </c>
      <c r="N78" s="26">
        <f>+'1990'!$C78</f>
        <v>0</v>
      </c>
      <c r="O78" s="26">
        <f>+'1990'!$C78</f>
        <v>0</v>
      </c>
      <c r="P78" s="26">
        <f>+'1990'!$C78</f>
        <v>0</v>
      </c>
      <c r="Q78" s="26">
        <f>+'1990'!$C78</f>
        <v>0</v>
      </c>
      <c r="R78" s="26">
        <f>+'1990'!$C78</f>
        <v>0</v>
      </c>
      <c r="S78" s="26">
        <f>+'1990'!$C78</f>
        <v>0</v>
      </c>
      <c r="T78" s="26">
        <f>+'1990'!$C78</f>
        <v>0</v>
      </c>
      <c r="U78" s="26">
        <f>+'1990'!$C78</f>
        <v>0</v>
      </c>
      <c r="V78" s="26">
        <f>+'1990'!$C78</f>
        <v>0</v>
      </c>
      <c r="W78" s="26">
        <f>+'1990'!$C78</f>
        <v>0</v>
      </c>
      <c r="X78" s="26">
        <f>+'1990'!$C78</f>
        <v>0</v>
      </c>
      <c r="Y78" s="26">
        <f>+'1990'!$C78</f>
        <v>0</v>
      </c>
      <c r="Z78" s="26">
        <f>+'1990'!$C78</f>
        <v>0</v>
      </c>
      <c r="AA78" s="26">
        <f>+'1990'!$C78</f>
        <v>0</v>
      </c>
      <c r="AB78" s="26">
        <f>+'1990'!$C78</f>
        <v>0</v>
      </c>
      <c r="AC78" s="26">
        <f>+'1990'!$C78</f>
        <v>0</v>
      </c>
      <c r="AD78" s="31"/>
      <c r="AE78" s="26" t="str">
        <f t="shared" si="71"/>
        <v/>
      </c>
    </row>
    <row r="79" spans="1:31" x14ac:dyDescent="0.2">
      <c r="A79" s="13" t="s">
        <v>167</v>
      </c>
      <c r="B79" s="6" t="s">
        <v>168</v>
      </c>
      <c r="C79" s="26">
        <f>+C80+C90</f>
        <v>2.5641745125939925</v>
      </c>
      <c r="D79" s="26">
        <f>+D80+D90</f>
        <v>2.1998562400000004</v>
      </c>
      <c r="E79" s="26">
        <f t="shared" ref="E79:Z79" si="75">+E80+E90</f>
        <v>1.91416853</v>
      </c>
      <c r="F79" s="26">
        <f t="shared" si="75"/>
        <v>1.8175889099999998</v>
      </c>
      <c r="G79" s="26">
        <f t="shared" si="75"/>
        <v>1.86477687</v>
      </c>
      <c r="H79" s="26">
        <f t="shared" si="75"/>
        <v>1.4277984499999998</v>
      </c>
      <c r="I79" s="26">
        <f t="shared" si="75"/>
        <v>1.3012218799999999</v>
      </c>
      <c r="J79" s="26">
        <f t="shared" si="75"/>
        <v>1.1893117028</v>
      </c>
      <c r="K79" s="26">
        <f t="shared" si="75"/>
        <v>1.2255564400000001</v>
      </c>
      <c r="L79" s="26">
        <f t="shared" si="75"/>
        <v>1.40051423</v>
      </c>
      <c r="M79" s="26">
        <f t="shared" si="75"/>
        <v>1.6621923900000002</v>
      </c>
      <c r="N79" s="26">
        <f t="shared" si="75"/>
        <v>1.7438875700000001</v>
      </c>
      <c r="O79" s="26">
        <f t="shared" si="75"/>
        <v>1.64260439</v>
      </c>
      <c r="P79" s="26">
        <f t="shared" si="75"/>
        <v>1.5823936300000001</v>
      </c>
      <c r="Q79" s="26">
        <f t="shared" si="75"/>
        <v>1.6455759956713671</v>
      </c>
      <c r="R79" s="26">
        <f t="shared" ref="R79:S79" si="76">+R80+R90</f>
        <v>1.6052799027458935</v>
      </c>
      <c r="S79" s="26">
        <f t="shared" si="76"/>
        <v>1.4759211820300546</v>
      </c>
      <c r="T79" s="26">
        <f t="shared" si="75"/>
        <v>1.0476653575047146</v>
      </c>
      <c r="U79" s="26">
        <f t="shared" si="75"/>
        <v>0.84393483969313232</v>
      </c>
      <c r="V79" s="26">
        <f t="shared" si="75"/>
        <v>1.0788851892220117</v>
      </c>
      <c r="W79" s="26">
        <f t="shared" si="75"/>
        <v>1.3186149362483068</v>
      </c>
      <c r="X79" s="26">
        <f t="shared" si="75"/>
        <v>1.3332574062475437</v>
      </c>
      <c r="Y79" s="26">
        <f t="shared" si="75"/>
        <v>1.4664746599957339</v>
      </c>
      <c r="Z79" s="26">
        <f t="shared" si="75"/>
        <v>1.5101741172105552</v>
      </c>
      <c r="AA79" s="26">
        <f t="shared" ref="AA79:AB79" si="77">+AA80+AA90</f>
        <v>1.393962341148957</v>
      </c>
      <c r="AB79" s="26">
        <f t="shared" si="77"/>
        <v>1.1984752543773911</v>
      </c>
      <c r="AC79" s="26">
        <f t="shared" ref="AC79" si="78">+AC80+AC90</f>
        <v>1.2079843524931957</v>
      </c>
      <c r="AD79" s="31"/>
      <c r="AE79" s="26">
        <f t="shared" si="71"/>
        <v>-0.528899321571072</v>
      </c>
    </row>
    <row r="80" spans="1:31" x14ac:dyDescent="0.2">
      <c r="A80" s="13" t="s">
        <v>169</v>
      </c>
      <c r="B80" s="6" t="s">
        <v>170</v>
      </c>
      <c r="C80" s="26">
        <f>+C81+C82+C83</f>
        <v>2.0065384344070742</v>
      </c>
      <c r="D80" s="26">
        <f>+D81+D82+D83</f>
        <v>1.8355128600000001</v>
      </c>
      <c r="E80" s="26">
        <f t="shared" ref="E80:Z80" si="79">+E81+E82+E83</f>
        <v>1.50124977</v>
      </c>
      <c r="F80" s="26">
        <f t="shared" si="79"/>
        <v>1.4174107299999998</v>
      </c>
      <c r="G80" s="26">
        <f t="shared" si="79"/>
        <v>1.4336674899999999</v>
      </c>
      <c r="H80" s="26">
        <f t="shared" si="79"/>
        <v>1.0115011699999998</v>
      </c>
      <c r="I80" s="26">
        <f t="shared" si="79"/>
        <v>0.88154906</v>
      </c>
      <c r="J80" s="26">
        <f t="shared" si="79"/>
        <v>0.66009714659999996</v>
      </c>
      <c r="K80" s="26">
        <f t="shared" si="79"/>
        <v>0.59385670000000002</v>
      </c>
      <c r="L80" s="26">
        <f t="shared" si="79"/>
        <v>0.58615608999999991</v>
      </c>
      <c r="M80" s="26">
        <f t="shared" si="79"/>
        <v>0.65826855000000006</v>
      </c>
      <c r="N80" s="26">
        <f t="shared" si="79"/>
        <v>0.62424025000000005</v>
      </c>
      <c r="O80" s="26">
        <f t="shared" si="79"/>
        <v>0.52010139</v>
      </c>
      <c r="P80" s="26">
        <f t="shared" si="79"/>
        <v>0.42635746999999996</v>
      </c>
      <c r="Q80" s="26">
        <f t="shared" si="79"/>
        <v>0.41703856199599998</v>
      </c>
      <c r="R80" s="26">
        <f t="shared" si="79"/>
        <v>0.39043806329029995</v>
      </c>
      <c r="S80" s="26">
        <f t="shared" si="79"/>
        <v>0.343935741051</v>
      </c>
      <c r="T80" s="26">
        <f t="shared" si="79"/>
        <v>0.30190964154099997</v>
      </c>
      <c r="U80" s="26">
        <f t="shared" si="79"/>
        <v>0.31320928321578001</v>
      </c>
      <c r="V80" s="26">
        <f t="shared" si="79"/>
        <v>0.43884616306217999</v>
      </c>
      <c r="W80" s="26">
        <f t="shared" si="79"/>
        <v>0.49847118562326587</v>
      </c>
      <c r="X80" s="26">
        <f t="shared" si="79"/>
        <v>0.54637287277653934</v>
      </c>
      <c r="Y80" s="26">
        <f t="shared" si="79"/>
        <v>0.77272483793121971</v>
      </c>
      <c r="Z80" s="26">
        <f t="shared" si="79"/>
        <v>0.8423898699935608</v>
      </c>
      <c r="AA80" s="26">
        <f t="shared" ref="AA80:AB80" si="80">+AA81+AA82+AA83</f>
        <v>0.84195349202104919</v>
      </c>
      <c r="AB80" s="26">
        <f t="shared" si="80"/>
        <v>0.57991960256390807</v>
      </c>
      <c r="AC80" s="26">
        <f t="shared" ref="AC80" si="81">+AC81+AC82+AC83</f>
        <v>0.48510572840168997</v>
      </c>
      <c r="AD80" s="31"/>
      <c r="AE80" s="26">
        <f t="shared" si="71"/>
        <v>-0.75823750989098937</v>
      </c>
    </row>
    <row r="81" spans="1:31" x14ac:dyDescent="0.2">
      <c r="A81" s="13" t="s">
        <v>171</v>
      </c>
      <c r="B81" s="6" t="s">
        <v>172</v>
      </c>
      <c r="C81" s="26">
        <f>+'1990'!$C81</f>
        <v>2.15E-3</v>
      </c>
      <c r="D81" s="26">
        <f>+'1991'!$C81</f>
        <v>1.9780000000000002E-3</v>
      </c>
      <c r="E81" s="26">
        <f>+'1992'!$C81</f>
        <v>1.6125E-3</v>
      </c>
      <c r="F81" s="26">
        <f>+'1993'!$C81</f>
        <v>1.5264999999999999E-3</v>
      </c>
      <c r="G81" s="26">
        <f>+'1994'!$C81</f>
        <v>1.5264999999999999E-3</v>
      </c>
      <c r="H81" s="26">
        <f>+'1995'!$C81</f>
        <v>1.075E-3</v>
      </c>
      <c r="I81" s="26">
        <f>+'1996'!$C81</f>
        <v>9.4600000000000001E-4</v>
      </c>
      <c r="J81" s="26">
        <f>+'1997'!$C81</f>
        <v>7.0950000000000006E-4</v>
      </c>
      <c r="K81" s="26">
        <f>+'1998'!$C81</f>
        <v>6.2349999999999992E-4</v>
      </c>
      <c r="L81" s="26">
        <f>+'1999'!$C81</f>
        <v>6.2349999999999992E-4</v>
      </c>
      <c r="M81" s="26">
        <f>+'2000'!$C81</f>
        <v>7.0950000000000006E-4</v>
      </c>
      <c r="N81" s="26">
        <f>+'2001'!$C81</f>
        <v>6.6649999999999999E-4</v>
      </c>
      <c r="O81" s="26">
        <f>+'2002'!$C81</f>
        <v>5.5900000000000004E-4</v>
      </c>
      <c r="P81" s="26">
        <f>+'2003'!$C81</f>
        <v>4.5149999999999997E-4</v>
      </c>
      <c r="Q81" s="26">
        <f>+'2004'!$C81</f>
        <v>4.5149999999999997E-4</v>
      </c>
      <c r="R81" s="26">
        <f>+'2005'!$C81</f>
        <v>4.0850000000000001E-4</v>
      </c>
      <c r="S81" s="26">
        <f>+'2006'!$C81</f>
        <v>3.6550000000000005E-4</v>
      </c>
      <c r="T81" s="26">
        <f>+'2007'!$C81</f>
        <v>3.2249999999999998E-4</v>
      </c>
      <c r="U81" s="26">
        <f>+'2008'!$C81</f>
        <v>3.2249999999999998E-4</v>
      </c>
      <c r="V81" s="26">
        <f>+'2009'!$C81</f>
        <v>4.73E-4</v>
      </c>
      <c r="W81" s="26">
        <f>+'2010'!$C81</f>
        <v>5.3017092430807892E-4</v>
      </c>
      <c r="X81" s="26">
        <f>+'2011'!$C81</f>
        <v>5.8144426192014266E-4</v>
      </c>
      <c r="Y81" s="26">
        <f>+'2012'!$C81</f>
        <v>8.2458475796287449E-4</v>
      </c>
      <c r="Z81" s="26">
        <f>+'2013'!$C81</f>
        <v>8.9876242657676707E-4</v>
      </c>
      <c r="AA81" s="26">
        <f>+'2014'!$C81</f>
        <v>8.5412620000000004E-4</v>
      </c>
      <c r="AB81" s="26">
        <f>+'2015'!$C81</f>
        <v>6.1746818790000006E-4</v>
      </c>
      <c r="AC81" s="26">
        <f>+'2016'!$C81</f>
        <v>5.1569453875000004E-4</v>
      </c>
      <c r="AD81" s="31"/>
      <c r="AE81" s="26">
        <f t="shared" si="71"/>
        <v>-0.76014207499999997</v>
      </c>
    </row>
    <row r="82" spans="1:31" x14ac:dyDescent="0.2">
      <c r="A82" s="13" t="s">
        <v>173</v>
      </c>
      <c r="B82" s="6" t="s">
        <v>174</v>
      </c>
      <c r="C82" s="26">
        <f>+'1990'!$C82</f>
        <v>0</v>
      </c>
      <c r="D82" s="26">
        <f>+'1991'!$C82</f>
        <v>0</v>
      </c>
      <c r="E82" s="26">
        <f>+'1992'!$C82</f>
        <v>0</v>
      </c>
      <c r="F82" s="26">
        <f>+'1993'!$C82</f>
        <v>0</v>
      </c>
      <c r="G82" s="26">
        <f>+'1994'!$C82</f>
        <v>0</v>
      </c>
      <c r="H82" s="26">
        <f>+'1995'!$C82</f>
        <v>0</v>
      </c>
      <c r="I82" s="26">
        <f>+'1996'!$C82</f>
        <v>0</v>
      </c>
      <c r="J82" s="26">
        <f>+'1997'!$C82</f>
        <v>0</v>
      </c>
      <c r="K82" s="26">
        <f>+'1998'!$C82</f>
        <v>0</v>
      </c>
      <c r="L82" s="26">
        <f>+'1999'!$C82</f>
        <v>0</v>
      </c>
      <c r="M82" s="26">
        <f>+'2000'!$C82</f>
        <v>0</v>
      </c>
      <c r="N82" s="26">
        <f>+'2001'!$C82</f>
        <v>0</v>
      </c>
      <c r="O82" s="26">
        <f>+'2002'!$C82</f>
        <v>0</v>
      </c>
      <c r="P82" s="26">
        <f>+'2003'!$C82</f>
        <v>0</v>
      </c>
      <c r="Q82" s="26">
        <f>+'2004'!$C82</f>
        <v>0</v>
      </c>
      <c r="R82" s="26">
        <f>+'2005'!$C82</f>
        <v>0</v>
      </c>
      <c r="S82" s="26">
        <f>+'2006'!$C82</f>
        <v>0</v>
      </c>
      <c r="T82" s="26">
        <f>+'2007'!$C82</f>
        <v>0</v>
      </c>
      <c r="U82" s="26">
        <f>+'2008'!$C82</f>
        <v>0</v>
      </c>
      <c r="V82" s="26">
        <f>+'2009'!$C82</f>
        <v>0</v>
      </c>
      <c r="W82" s="26">
        <f>+'2010'!$C82</f>
        <v>0</v>
      </c>
      <c r="X82" s="26">
        <f>+'2011'!$C82</f>
        <v>0</v>
      </c>
      <c r="Y82" s="26">
        <f>+'2012'!$C82</f>
        <v>0</v>
      </c>
      <c r="Z82" s="26">
        <f>+'2013'!$C82</f>
        <v>0</v>
      </c>
      <c r="AA82" s="26">
        <f>+'2014'!$C82</f>
        <v>0</v>
      </c>
      <c r="AB82" s="26">
        <f>+'2015'!$C82</f>
        <v>0</v>
      </c>
      <c r="AC82" s="26">
        <f>+'2016'!$C82</f>
        <v>0</v>
      </c>
      <c r="AD82" s="31"/>
      <c r="AE82" s="26" t="str">
        <f t="shared" si="71"/>
        <v/>
      </c>
    </row>
    <row r="83" spans="1:31" x14ac:dyDescent="0.2">
      <c r="A83" s="13" t="s">
        <v>175</v>
      </c>
      <c r="B83" s="6" t="s">
        <v>176</v>
      </c>
      <c r="C83" s="26">
        <f>+C84+C85+C86+C87+C88+C89</f>
        <v>2.0043884344070744</v>
      </c>
      <c r="D83" s="26">
        <f>+D84+D85+D86+D87+D88+D89</f>
        <v>1.8335348600000001</v>
      </c>
      <c r="E83" s="26">
        <f t="shared" ref="E83:Z83" si="82">+E84+E85+E86+E87+E88+E89</f>
        <v>1.49963727</v>
      </c>
      <c r="F83" s="26">
        <f t="shared" si="82"/>
        <v>1.4158842299999999</v>
      </c>
      <c r="G83" s="26">
        <f t="shared" si="82"/>
        <v>1.4321409899999999</v>
      </c>
      <c r="H83" s="26">
        <f t="shared" si="82"/>
        <v>1.0104261699999999</v>
      </c>
      <c r="I83" s="26">
        <f t="shared" si="82"/>
        <v>0.88060305999999999</v>
      </c>
      <c r="J83" s="26">
        <f t="shared" si="82"/>
        <v>0.65938764659999993</v>
      </c>
      <c r="K83" s="26">
        <f t="shared" si="82"/>
        <v>0.59323320000000002</v>
      </c>
      <c r="L83" s="26">
        <f t="shared" si="82"/>
        <v>0.58553258999999991</v>
      </c>
      <c r="M83" s="26">
        <f t="shared" si="82"/>
        <v>0.65755905000000003</v>
      </c>
      <c r="N83" s="26">
        <f t="shared" si="82"/>
        <v>0.62357375000000004</v>
      </c>
      <c r="O83" s="26">
        <f t="shared" si="82"/>
        <v>0.51954239000000002</v>
      </c>
      <c r="P83" s="26">
        <f t="shared" si="82"/>
        <v>0.42590596999999997</v>
      </c>
      <c r="Q83" s="26">
        <f t="shared" si="82"/>
        <v>0.41658706199599999</v>
      </c>
      <c r="R83" s="26">
        <f t="shared" si="82"/>
        <v>0.39002956329029997</v>
      </c>
      <c r="S83" s="26">
        <f t="shared" si="82"/>
        <v>0.34357024105099998</v>
      </c>
      <c r="T83" s="26">
        <f t="shared" si="82"/>
        <v>0.30158714154099997</v>
      </c>
      <c r="U83" s="26">
        <f t="shared" si="82"/>
        <v>0.31288678321578001</v>
      </c>
      <c r="V83" s="26">
        <f t="shared" si="82"/>
        <v>0.43837316306217999</v>
      </c>
      <c r="W83" s="26">
        <f t="shared" si="82"/>
        <v>0.4979410146989578</v>
      </c>
      <c r="X83" s="26">
        <f t="shared" si="82"/>
        <v>0.54579142851461915</v>
      </c>
      <c r="Y83" s="26">
        <f t="shared" si="82"/>
        <v>0.77190025317325683</v>
      </c>
      <c r="Z83" s="26">
        <f t="shared" si="82"/>
        <v>0.84149110756698409</v>
      </c>
      <c r="AA83" s="26">
        <f t="shared" ref="AA83:AB83" si="83">+AA84+AA85+AA86+AA87+AA88+AA89</f>
        <v>0.84109936582104916</v>
      </c>
      <c r="AB83" s="26">
        <f t="shared" si="83"/>
        <v>0.57930213437600808</v>
      </c>
      <c r="AC83" s="26">
        <f t="shared" ref="AC83" si="84">+AC84+AC85+AC86+AC87+AC88+AC89</f>
        <v>0.48459003386293997</v>
      </c>
      <c r="AD83" s="31"/>
      <c r="AE83" s="26">
        <f t="shared" si="71"/>
        <v>-0.7582354669661181</v>
      </c>
    </row>
    <row r="84" spans="1:31" x14ac:dyDescent="0.2">
      <c r="A84" s="13" t="s">
        <v>177</v>
      </c>
      <c r="B84" s="6" t="s">
        <v>178</v>
      </c>
      <c r="C84" s="26">
        <f>+'1990'!$C84</f>
        <v>0</v>
      </c>
      <c r="D84" s="26">
        <f>+'1991'!$C84</f>
        <v>0</v>
      </c>
      <c r="E84" s="26">
        <f>+'1992'!$C84</f>
        <v>0</v>
      </c>
      <c r="F84" s="26">
        <f>+'1993'!$C84</f>
        <v>0</v>
      </c>
      <c r="G84" s="26">
        <f>+'1994'!$C84</f>
        <v>0</v>
      </c>
      <c r="H84" s="26">
        <f>+'1995'!$C84</f>
        <v>0</v>
      </c>
      <c r="I84" s="26">
        <f>+'1996'!$C84</f>
        <v>0</v>
      </c>
      <c r="J84" s="26">
        <f>+'1997'!$C84</f>
        <v>0</v>
      </c>
      <c r="K84" s="26">
        <f>+'1998'!$C84</f>
        <v>0</v>
      </c>
      <c r="L84" s="26">
        <f>+'1999'!$C84</f>
        <v>0</v>
      </c>
      <c r="M84" s="26">
        <f>+'2000'!$C84</f>
        <v>0</v>
      </c>
      <c r="N84" s="26">
        <f>+'2001'!$C84</f>
        <v>0</v>
      </c>
      <c r="O84" s="26">
        <f>+'2002'!$C84</f>
        <v>0</v>
      </c>
      <c r="P84" s="26">
        <f>+'2003'!$C84</f>
        <v>0</v>
      </c>
      <c r="Q84" s="26">
        <f>+'2004'!$C84</f>
        <v>0</v>
      </c>
      <c r="R84" s="26">
        <f>+'2005'!$C84</f>
        <v>0</v>
      </c>
      <c r="S84" s="26">
        <f>+'2006'!$C84</f>
        <v>0</v>
      </c>
      <c r="T84" s="26">
        <f>+'2007'!$C84</f>
        <v>0</v>
      </c>
      <c r="U84" s="26">
        <f>+'2008'!$C84</f>
        <v>0</v>
      </c>
      <c r="V84" s="26">
        <f>+'2009'!$C84</f>
        <v>0</v>
      </c>
      <c r="W84" s="26">
        <f>+'2010'!$C84</f>
        <v>0</v>
      </c>
      <c r="X84" s="26">
        <f>+'2011'!$C84</f>
        <v>0</v>
      </c>
      <c r="Y84" s="26">
        <f>+'2012'!$C84</f>
        <v>0</v>
      </c>
      <c r="Z84" s="26">
        <f>+'2013'!$C84</f>
        <v>0</v>
      </c>
      <c r="AA84" s="26">
        <f>+'2014'!$C84</f>
        <v>0</v>
      </c>
      <c r="AB84" s="26">
        <f>+'2015'!$C84</f>
        <v>0</v>
      </c>
      <c r="AC84" s="26">
        <f>+'2016'!$C84</f>
        <v>0</v>
      </c>
      <c r="AD84" s="31"/>
      <c r="AE84" s="26" t="str">
        <f t="shared" si="71"/>
        <v/>
      </c>
    </row>
    <row r="85" spans="1:31" x14ac:dyDescent="0.2">
      <c r="A85" s="13" t="s">
        <v>179</v>
      </c>
      <c r="B85" s="6" t="s">
        <v>180</v>
      </c>
      <c r="C85" s="26">
        <f>+'1990'!$C85</f>
        <v>2.0007969586335399</v>
      </c>
      <c r="D85" s="26">
        <f>+'1991'!$C85</f>
        <v>1.83</v>
      </c>
      <c r="E85" s="26">
        <f>+'1992'!$C85</f>
        <v>1.496</v>
      </c>
      <c r="F85" s="26">
        <f>+'1993'!$C85</f>
        <v>1.4119999999999999</v>
      </c>
      <c r="G85" s="26">
        <f>+'1994'!$C85</f>
        <v>1.4279999999999999</v>
      </c>
      <c r="H85" s="26">
        <f>+'1995'!$C85</f>
        <v>1.006</v>
      </c>
      <c r="I85" s="26">
        <f>+'1996'!$C85</f>
        <v>0.876</v>
      </c>
      <c r="J85" s="26">
        <f>+'1997'!$C85</f>
        <v>0.65455999999999992</v>
      </c>
      <c r="K85" s="26">
        <f>+'1998'!$C85</f>
        <v>0.58799999999999997</v>
      </c>
      <c r="L85" s="26">
        <f>+'1999'!$C85</f>
        <v>0.57999999999999996</v>
      </c>
      <c r="M85" s="26">
        <f>+'2000'!$C85</f>
        <v>0.65200000000000002</v>
      </c>
      <c r="N85" s="26">
        <f>+'2001'!$C85</f>
        <v>0.61799999999999999</v>
      </c>
      <c r="O85" s="26">
        <f>+'2002'!$C85</f>
        <v>0.51400000000000001</v>
      </c>
      <c r="P85" s="26">
        <f>+'2003'!$C85</f>
        <v>0.42</v>
      </c>
      <c r="Q85" s="26">
        <f>+'2004'!$C85</f>
        <v>0.41069</v>
      </c>
      <c r="R85" s="26">
        <f>+'2005'!$C85</f>
        <v>0.38406459999999998</v>
      </c>
      <c r="S85" s="26">
        <f>+'2006'!$C85</f>
        <v>0.33740339999999996</v>
      </c>
      <c r="T85" s="26">
        <f>+'2007'!$C85</f>
        <v>0.29598379999999996</v>
      </c>
      <c r="U85" s="26">
        <f>+'2008'!$C85</f>
        <v>0.30705828000000002</v>
      </c>
      <c r="V85" s="26">
        <f>+'2009'!$C85</f>
        <v>0.43275086000000001</v>
      </c>
      <c r="W85" s="26">
        <f>+'2010'!$C85</f>
        <v>0.49318225517030601</v>
      </c>
      <c r="X85" s="26">
        <f>+'2011'!$C85</f>
        <v>0.54087838318152792</v>
      </c>
      <c r="Y85" s="26">
        <f>+'2012'!$C85</f>
        <v>0.7670555888026741</v>
      </c>
      <c r="Z85" s="26">
        <f>+'2013'!$C85</f>
        <v>0.83605807123420195</v>
      </c>
      <c r="AA85" s="26">
        <f>+'2014'!$C85</f>
        <v>0.83559236775373602</v>
      </c>
      <c r="AB85" s="26">
        <f>+'2015'!$C85</f>
        <v>0.57438901200000003</v>
      </c>
      <c r="AC85" s="26">
        <f>+'2016'!$C85</f>
        <v>0.47971585</v>
      </c>
      <c r="AD85" s="31"/>
      <c r="AE85" s="26">
        <f t="shared" si="71"/>
        <v>-0.76023761535122192</v>
      </c>
    </row>
    <row r="86" spans="1:31" x14ac:dyDescent="0.2">
      <c r="A86" s="13" t="s">
        <v>181</v>
      </c>
      <c r="B86" s="6" t="s">
        <v>75</v>
      </c>
      <c r="C86" s="26">
        <f>+'1990'!$C86</f>
        <v>3.591475773534511E-3</v>
      </c>
      <c r="D86" s="26">
        <f>+'1991'!$C86</f>
        <v>3.5348599999999999E-3</v>
      </c>
      <c r="E86" s="26">
        <f>+'1992'!$C86</f>
        <v>3.6372699999999997E-3</v>
      </c>
      <c r="F86" s="26">
        <f>+'1993'!$C86</f>
        <v>3.8842299999999998E-3</v>
      </c>
      <c r="G86" s="26">
        <f>+'1994'!$C86</f>
        <v>4.1409899999999998E-3</v>
      </c>
      <c r="H86" s="26">
        <f>+'1995'!$C86</f>
        <v>4.4261700000000001E-3</v>
      </c>
      <c r="I86" s="26">
        <f>+'1996'!$C86</f>
        <v>4.60306E-3</v>
      </c>
      <c r="J86" s="26">
        <f>+'1997'!$C86</f>
        <v>4.8276465999999999E-3</v>
      </c>
      <c r="K86" s="26">
        <f>+'1998'!$C86</f>
        <v>5.2331999999999995E-3</v>
      </c>
      <c r="L86" s="26">
        <f>+'1999'!$C86</f>
        <v>5.5325899999999996E-3</v>
      </c>
      <c r="M86" s="26">
        <f>+'2000'!$C86</f>
        <v>5.5590499999999994E-3</v>
      </c>
      <c r="N86" s="26">
        <f>+'2001'!$C86</f>
        <v>5.5737499999999997E-3</v>
      </c>
      <c r="O86" s="26">
        <f>+'2002'!$C86</f>
        <v>5.5423899999999995E-3</v>
      </c>
      <c r="P86" s="26">
        <f>+'2003'!$C86</f>
        <v>5.90597E-3</v>
      </c>
      <c r="Q86" s="26">
        <f>+'2004'!$C86</f>
        <v>5.8970619959999998E-3</v>
      </c>
      <c r="R86" s="26">
        <f>+'2005'!$C86</f>
        <v>5.9649632902999995E-3</v>
      </c>
      <c r="S86" s="26">
        <f>+'2006'!$C86</f>
        <v>6.1668410509999995E-3</v>
      </c>
      <c r="T86" s="26">
        <f>+'2007'!$C86</f>
        <v>5.6033415409999995E-3</v>
      </c>
      <c r="U86" s="26">
        <f>+'2008'!$C86</f>
        <v>5.8285032157800003E-3</v>
      </c>
      <c r="V86" s="26">
        <f>+'2009'!$C86</f>
        <v>5.6223030621799994E-3</v>
      </c>
      <c r="W86" s="26">
        <f>+'2010'!$C86</f>
        <v>4.7587595286517929E-3</v>
      </c>
      <c r="X86" s="26">
        <f>+'2011'!$C86</f>
        <v>4.913045333091174E-3</v>
      </c>
      <c r="Y86" s="26">
        <f>+'2012'!$C86</f>
        <v>4.8446643705827705E-3</v>
      </c>
      <c r="Z86" s="26">
        <f>+'2013'!$C86</f>
        <v>5.4330363327821903E-3</v>
      </c>
      <c r="AA86" s="26">
        <f>+'2014'!$C86</f>
        <v>5.506998067313148E-3</v>
      </c>
      <c r="AB86" s="26">
        <f>+'2015'!$C86</f>
        <v>4.9131223760079997E-3</v>
      </c>
      <c r="AC86" s="26">
        <f>+'2016'!$C86</f>
        <v>4.8741838629399997E-3</v>
      </c>
      <c r="AD86" s="31"/>
      <c r="AE86" s="26">
        <f t="shared" si="71"/>
        <v>0.35715348516554957</v>
      </c>
    </row>
    <row r="87" spans="1:31" x14ac:dyDescent="0.2">
      <c r="A87" s="13" t="s">
        <v>182</v>
      </c>
      <c r="B87" s="6" t="s">
        <v>183</v>
      </c>
      <c r="C87" s="26">
        <f>+'1990'!$C87</f>
        <v>0</v>
      </c>
      <c r="D87" s="26">
        <f>+'1991'!$C87</f>
        <v>0</v>
      </c>
      <c r="E87" s="26">
        <f>+'1992'!$C87</f>
        <v>0</v>
      </c>
      <c r="F87" s="26">
        <f>+'1993'!$C87</f>
        <v>0</v>
      </c>
      <c r="G87" s="26">
        <f>+'1994'!$C87</f>
        <v>0</v>
      </c>
      <c r="H87" s="26">
        <f>+'1995'!$C87</f>
        <v>0</v>
      </c>
      <c r="I87" s="26">
        <f>+'1996'!$C87</f>
        <v>0</v>
      </c>
      <c r="J87" s="26">
        <f>+'1997'!$C87</f>
        <v>0</v>
      </c>
      <c r="K87" s="26">
        <f>+'1998'!$C87</f>
        <v>0</v>
      </c>
      <c r="L87" s="26">
        <f>+'1999'!$C87</f>
        <v>0</v>
      </c>
      <c r="M87" s="26">
        <f>+'2000'!$C87</f>
        <v>0</v>
      </c>
      <c r="N87" s="26">
        <f>+'2001'!$C87</f>
        <v>0</v>
      </c>
      <c r="O87" s="26">
        <f>+'2002'!$C87</f>
        <v>0</v>
      </c>
      <c r="P87" s="26">
        <f>+'2003'!$C87</f>
        <v>0</v>
      </c>
      <c r="Q87" s="26">
        <f>+'2004'!$C87</f>
        <v>0</v>
      </c>
      <c r="R87" s="26">
        <f>+'2005'!$C87</f>
        <v>0</v>
      </c>
      <c r="S87" s="26">
        <f>+'2006'!$C87</f>
        <v>0</v>
      </c>
      <c r="T87" s="26">
        <f>+'2007'!$C87</f>
        <v>0</v>
      </c>
      <c r="U87" s="26">
        <f>+'2008'!$C87</f>
        <v>0</v>
      </c>
      <c r="V87" s="26">
        <f>+'2009'!$C87</f>
        <v>0</v>
      </c>
      <c r="W87" s="26">
        <f>+'2010'!$C87</f>
        <v>0</v>
      </c>
      <c r="X87" s="26">
        <f>+'2011'!$C87</f>
        <v>0</v>
      </c>
      <c r="Y87" s="26">
        <f>+'2012'!$C87</f>
        <v>0</v>
      </c>
      <c r="Z87" s="26">
        <f>+'2013'!$C87</f>
        <v>0</v>
      </c>
      <c r="AA87" s="26">
        <f>+'2014'!$C87</f>
        <v>0</v>
      </c>
      <c r="AB87" s="26">
        <f>+'2015'!$C87</f>
        <v>0</v>
      </c>
      <c r="AC87" s="26">
        <f>+'2016'!$C87</f>
        <v>0</v>
      </c>
      <c r="AD87" s="31"/>
      <c r="AE87" s="26" t="str">
        <f t="shared" si="71"/>
        <v/>
      </c>
    </row>
    <row r="88" spans="1:31" x14ac:dyDescent="0.2">
      <c r="A88" s="13" t="s">
        <v>184</v>
      </c>
      <c r="B88" s="6" t="s">
        <v>185</v>
      </c>
      <c r="C88" s="26">
        <f>+'1990'!$C88</f>
        <v>0</v>
      </c>
      <c r="D88" s="26">
        <f>+'1991'!$C88</f>
        <v>0</v>
      </c>
      <c r="E88" s="26">
        <f>+'1992'!$C88</f>
        <v>0</v>
      </c>
      <c r="F88" s="26">
        <f>+'1993'!$C88</f>
        <v>0</v>
      </c>
      <c r="G88" s="26">
        <f>+'1994'!$C88</f>
        <v>0</v>
      </c>
      <c r="H88" s="26">
        <f>+'1995'!$C88</f>
        <v>0</v>
      </c>
      <c r="I88" s="26">
        <f>+'1996'!$C88</f>
        <v>0</v>
      </c>
      <c r="J88" s="26">
        <f>+'1997'!$C88</f>
        <v>0</v>
      </c>
      <c r="K88" s="26">
        <f>+'1998'!$C88</f>
        <v>0</v>
      </c>
      <c r="L88" s="26">
        <f>+'1999'!$C88</f>
        <v>0</v>
      </c>
      <c r="M88" s="26">
        <f>+'2000'!$C88</f>
        <v>0</v>
      </c>
      <c r="N88" s="26">
        <f>+'2001'!$C88</f>
        <v>0</v>
      </c>
      <c r="O88" s="26">
        <f>+'2002'!$C88</f>
        <v>0</v>
      </c>
      <c r="P88" s="26">
        <f>+'2003'!$C88</f>
        <v>0</v>
      </c>
      <c r="Q88" s="26">
        <f>+'2004'!$C88</f>
        <v>0</v>
      </c>
      <c r="R88" s="26">
        <f>+'2005'!$C88</f>
        <v>0</v>
      </c>
      <c r="S88" s="26">
        <f>+'2006'!$C88</f>
        <v>0</v>
      </c>
      <c r="T88" s="26">
        <f>+'2007'!$C88</f>
        <v>0</v>
      </c>
      <c r="U88" s="26">
        <f>+'2008'!$C88</f>
        <v>0</v>
      </c>
      <c r="V88" s="26">
        <f>+'2009'!$C88</f>
        <v>0</v>
      </c>
      <c r="W88" s="26">
        <f>+'2010'!$C88</f>
        <v>0</v>
      </c>
      <c r="X88" s="26">
        <f>+'2011'!$C88</f>
        <v>0</v>
      </c>
      <c r="Y88" s="26">
        <f>+'2012'!$C88</f>
        <v>0</v>
      </c>
      <c r="Z88" s="26">
        <f>+'2013'!$C88</f>
        <v>0</v>
      </c>
      <c r="AA88" s="26">
        <f>+'2014'!$C88</f>
        <v>0</v>
      </c>
      <c r="AB88" s="26">
        <f>+'2015'!$C88</f>
        <v>0</v>
      </c>
      <c r="AC88" s="26">
        <f>+'2016'!$C88</f>
        <v>0</v>
      </c>
      <c r="AD88" s="31"/>
      <c r="AE88" s="26" t="str">
        <f t="shared" si="71"/>
        <v/>
      </c>
    </row>
    <row r="89" spans="1:31" x14ac:dyDescent="0.2">
      <c r="A89" s="13" t="s">
        <v>186</v>
      </c>
      <c r="B89" s="6" t="s">
        <v>187</v>
      </c>
      <c r="C89" s="26">
        <f>+'1990'!$C89</f>
        <v>0</v>
      </c>
      <c r="D89" s="26">
        <f>+'1991'!$C89</f>
        <v>0</v>
      </c>
      <c r="E89" s="26">
        <f>+'1992'!$C89</f>
        <v>0</v>
      </c>
      <c r="F89" s="26">
        <f>+'1993'!$C89</f>
        <v>0</v>
      </c>
      <c r="G89" s="26">
        <f>+'1994'!$C89</f>
        <v>0</v>
      </c>
      <c r="H89" s="26">
        <f>+'1995'!$C89</f>
        <v>0</v>
      </c>
      <c r="I89" s="26">
        <f>+'1996'!$C89</f>
        <v>0</v>
      </c>
      <c r="J89" s="26">
        <f>+'1997'!$C89</f>
        <v>0</v>
      </c>
      <c r="K89" s="26">
        <f>+'1998'!$C89</f>
        <v>0</v>
      </c>
      <c r="L89" s="26">
        <f>+'1999'!$C89</f>
        <v>0</v>
      </c>
      <c r="M89" s="26">
        <f>+'2000'!$C89</f>
        <v>0</v>
      </c>
      <c r="N89" s="26">
        <f>+'2001'!$C89</f>
        <v>0</v>
      </c>
      <c r="O89" s="26">
        <f>+'2002'!$C89</f>
        <v>0</v>
      </c>
      <c r="P89" s="26">
        <f>+'2003'!$C89</f>
        <v>0</v>
      </c>
      <c r="Q89" s="26">
        <f>+'2004'!$C89</f>
        <v>0</v>
      </c>
      <c r="R89" s="26">
        <f>+'2005'!$C89</f>
        <v>0</v>
      </c>
      <c r="S89" s="26">
        <f>+'2006'!$C89</f>
        <v>0</v>
      </c>
      <c r="T89" s="26">
        <f>+'2007'!$C89</f>
        <v>0</v>
      </c>
      <c r="U89" s="26">
        <f>+'2008'!$C89</f>
        <v>0</v>
      </c>
      <c r="V89" s="26">
        <f>+'2009'!$C89</f>
        <v>0</v>
      </c>
      <c r="W89" s="26">
        <f>+'2010'!$C89</f>
        <v>0</v>
      </c>
      <c r="X89" s="26">
        <f>+'2011'!$C89</f>
        <v>0</v>
      </c>
      <c r="Y89" s="26">
        <f>+'2012'!$C89</f>
        <v>0</v>
      </c>
      <c r="Z89" s="26">
        <f>+'2013'!$C89</f>
        <v>0</v>
      </c>
      <c r="AA89" s="26">
        <f>+'2014'!$C89</f>
        <v>0</v>
      </c>
      <c r="AB89" s="26">
        <f>+'2015'!$C89</f>
        <v>0</v>
      </c>
      <c r="AC89" s="26">
        <f>+'2016'!$C89</f>
        <v>0</v>
      </c>
      <c r="AD89" s="31"/>
      <c r="AE89" s="26" t="str">
        <f t="shared" si="71"/>
        <v/>
      </c>
    </row>
    <row r="90" spans="1:31" x14ac:dyDescent="0.2">
      <c r="A90" s="13" t="s">
        <v>188</v>
      </c>
      <c r="B90" s="6" t="s">
        <v>189</v>
      </c>
      <c r="C90" s="26">
        <f>+C91+C92+C93</f>
        <v>0.55763607818691852</v>
      </c>
      <c r="D90" s="26">
        <f>+D91+D92+D93</f>
        <v>0.36434338000000005</v>
      </c>
      <c r="E90" s="26">
        <f t="shared" ref="E90:Z90" si="85">+E91+E92+E93</f>
        <v>0.41291876</v>
      </c>
      <c r="F90" s="26">
        <f t="shared" si="85"/>
        <v>0.40017817999999999</v>
      </c>
      <c r="G90" s="26">
        <f t="shared" si="85"/>
        <v>0.43110937999999999</v>
      </c>
      <c r="H90" s="26">
        <f t="shared" si="85"/>
        <v>0.41629728000000005</v>
      </c>
      <c r="I90" s="26">
        <f t="shared" si="85"/>
        <v>0.41967282</v>
      </c>
      <c r="J90" s="26">
        <f t="shared" si="85"/>
        <v>0.52921455620000002</v>
      </c>
      <c r="K90" s="26">
        <f t="shared" si="85"/>
        <v>0.63169974000000007</v>
      </c>
      <c r="L90" s="26">
        <f t="shared" si="85"/>
        <v>0.81435814000000006</v>
      </c>
      <c r="M90" s="26">
        <f t="shared" si="85"/>
        <v>1.0039238400000001</v>
      </c>
      <c r="N90" s="26">
        <f t="shared" si="85"/>
        <v>1.1196473200000001</v>
      </c>
      <c r="O90" s="26">
        <f t="shared" si="85"/>
        <v>1.122503</v>
      </c>
      <c r="P90" s="26">
        <f t="shared" si="85"/>
        <v>1.1560361600000002</v>
      </c>
      <c r="Q90" s="26">
        <f t="shared" si="85"/>
        <v>1.2285374336753672</v>
      </c>
      <c r="R90" s="26">
        <f t="shared" si="85"/>
        <v>1.2148418394555935</v>
      </c>
      <c r="S90" s="26">
        <f t="shared" si="85"/>
        <v>1.1319854409790546</v>
      </c>
      <c r="T90" s="26">
        <f t="shared" si="85"/>
        <v>0.7457557159637147</v>
      </c>
      <c r="U90" s="26">
        <f t="shared" si="85"/>
        <v>0.53072555647735231</v>
      </c>
      <c r="V90" s="26">
        <f t="shared" si="85"/>
        <v>0.64003902615983166</v>
      </c>
      <c r="W90" s="26">
        <f t="shared" si="85"/>
        <v>0.82014375062504097</v>
      </c>
      <c r="X90" s="26">
        <f t="shared" si="85"/>
        <v>0.78688453347100429</v>
      </c>
      <c r="Y90" s="26">
        <f t="shared" si="85"/>
        <v>0.69374982206451408</v>
      </c>
      <c r="Z90" s="26">
        <f t="shared" si="85"/>
        <v>0.66778424721699448</v>
      </c>
      <c r="AA90" s="26">
        <f t="shared" ref="AA90:AB90" si="86">+AA91+AA92+AA93</f>
        <v>0.55200884912790782</v>
      </c>
      <c r="AB90" s="26">
        <f t="shared" si="86"/>
        <v>0.61855565181348304</v>
      </c>
      <c r="AC90" s="26">
        <f t="shared" ref="AC90" si="87">+AC91+AC92+AC93</f>
        <v>0.72287862409150561</v>
      </c>
      <c r="AD90" s="31"/>
      <c r="AE90" s="26">
        <f t="shared" si="71"/>
        <v>0.29632685611349219</v>
      </c>
    </row>
    <row r="91" spans="1:31" x14ac:dyDescent="0.2">
      <c r="A91" s="13" t="s">
        <v>190</v>
      </c>
      <c r="B91" s="6" t="s">
        <v>172</v>
      </c>
      <c r="C91" s="26">
        <f>+'1990'!$C91</f>
        <v>1.2263784000000002E-2</v>
      </c>
      <c r="D91" s="26">
        <f>+'1991'!$C91</f>
        <v>9.2144000000000011E-3</v>
      </c>
      <c r="E91" s="26">
        <f>+'1992'!$C91</f>
        <v>1.0394800000000001E-2</v>
      </c>
      <c r="F91" s="26">
        <f>+'1993'!$C91</f>
        <v>1.01452E-2</v>
      </c>
      <c r="G91" s="26">
        <f>+'1994'!$C91</f>
        <v>1.1362000000000001E-2</v>
      </c>
      <c r="H91" s="26">
        <f>+'1995'!$C91</f>
        <v>1.09356E-2</v>
      </c>
      <c r="I91" s="26">
        <f>+'1996'!$C91</f>
        <v>1.09824E-2</v>
      </c>
      <c r="J91" s="26">
        <f>+'1997'!$C91</f>
        <v>1.1580400000000001E-2</v>
      </c>
      <c r="K91" s="26">
        <f>+'1998'!$C91</f>
        <v>1.03584E-2</v>
      </c>
      <c r="L91" s="26">
        <f>+'1999'!$C91</f>
        <v>1.1679200000000001E-2</v>
      </c>
      <c r="M91" s="26">
        <f>+'2000'!$C91</f>
        <v>1.26672E-2</v>
      </c>
      <c r="N91" s="26">
        <f>+'2001'!$C91</f>
        <v>1.34264E-2</v>
      </c>
      <c r="O91" s="26">
        <f>+'2002'!$C91</f>
        <v>1.3202800000000001E-2</v>
      </c>
      <c r="P91" s="26">
        <f>+'2003'!$C91</f>
        <v>1.1315200000000001E-2</v>
      </c>
      <c r="Q91" s="26">
        <f>+'2004'!$C91</f>
        <v>1.0942723999999999E-2</v>
      </c>
      <c r="R91" s="26">
        <f>+'2005'!$C91</f>
        <v>1.1928747999999999E-2</v>
      </c>
      <c r="S91" s="26">
        <f>+'2006'!$C91</f>
        <v>1.1434072000000002E-2</v>
      </c>
      <c r="T91" s="26">
        <f>+'2007'!$C91</f>
        <v>1.0734204000000001E-2</v>
      </c>
      <c r="U91" s="26">
        <f>+'2008'!$C91</f>
        <v>1.0963835999999999E-2</v>
      </c>
      <c r="V91" s="26">
        <f>+'2009'!$C91</f>
        <v>1.3120068000000002E-2</v>
      </c>
      <c r="W91" s="26">
        <f>+'2010'!$C91</f>
        <v>1.0130380000000001E-2</v>
      </c>
      <c r="X91" s="26">
        <f>+'2011'!$C91</f>
        <v>8.2211999999999997E-3</v>
      </c>
      <c r="Y91" s="26">
        <f>+'2012'!$C91</f>
        <v>6.4045800000000009E-3</v>
      </c>
      <c r="Z91" s="26">
        <f>+'2013'!$C91</f>
        <v>5.0198200000000004E-3</v>
      </c>
      <c r="AA91" s="26">
        <f>+'2014'!$C91</f>
        <v>4.1080000000000005E-3</v>
      </c>
      <c r="AB91" s="26">
        <f>+'2015'!$C91</f>
        <v>4.1080000000000005E-3</v>
      </c>
      <c r="AC91" s="26">
        <f>+'2016'!$C91</f>
        <v>4.1080000000000005E-3</v>
      </c>
      <c r="AD91" s="31"/>
      <c r="AE91" s="26">
        <f t="shared" si="71"/>
        <v>-0.66502997769693273</v>
      </c>
    </row>
    <row r="92" spans="1:31" x14ac:dyDescent="0.2">
      <c r="A92" s="13" t="s">
        <v>191</v>
      </c>
      <c r="B92" s="6" t="s">
        <v>174</v>
      </c>
      <c r="C92" s="26">
        <f>+'1990'!$C92</f>
        <v>0</v>
      </c>
      <c r="D92" s="26">
        <f>+'1991'!$C92</f>
        <v>0</v>
      </c>
      <c r="E92" s="26">
        <f>+'1992'!$C92</f>
        <v>0</v>
      </c>
      <c r="F92" s="26">
        <f>+'1993'!$C92</f>
        <v>0</v>
      </c>
      <c r="G92" s="26">
        <f>+'1994'!$C92</f>
        <v>0</v>
      </c>
      <c r="H92" s="26">
        <f>+'1995'!$C92</f>
        <v>0</v>
      </c>
      <c r="I92" s="26">
        <f>+'1996'!$C92</f>
        <v>0</v>
      </c>
      <c r="J92" s="26">
        <f>+'1997'!$C92</f>
        <v>0</v>
      </c>
      <c r="K92" s="26">
        <f>+'1998'!$C92</f>
        <v>0</v>
      </c>
      <c r="L92" s="26">
        <f>+'1999'!$C92</f>
        <v>0</v>
      </c>
      <c r="M92" s="26">
        <f>+'2000'!$C92</f>
        <v>0</v>
      </c>
      <c r="N92" s="26">
        <f>+'2001'!$C92</f>
        <v>0</v>
      </c>
      <c r="O92" s="26">
        <f>+'2002'!$C92</f>
        <v>0</v>
      </c>
      <c r="P92" s="26">
        <f>+'2003'!$C92</f>
        <v>0</v>
      </c>
      <c r="Q92" s="26">
        <f>+'2004'!$C92</f>
        <v>0</v>
      </c>
      <c r="R92" s="26">
        <f>+'2005'!$C92</f>
        <v>0</v>
      </c>
      <c r="S92" s="26">
        <f>+'2006'!$C92</f>
        <v>0</v>
      </c>
      <c r="T92" s="26">
        <f>+'2007'!$C92</f>
        <v>0</v>
      </c>
      <c r="U92" s="26">
        <f>+'2008'!$C92</f>
        <v>0</v>
      </c>
      <c r="V92" s="26">
        <f>+'2009'!$C92</f>
        <v>0</v>
      </c>
      <c r="W92" s="26">
        <f>+'2010'!$C92</f>
        <v>0</v>
      </c>
      <c r="X92" s="26">
        <f>+'2011'!$C92</f>
        <v>0</v>
      </c>
      <c r="Y92" s="26">
        <f>+'2012'!$C92</f>
        <v>0</v>
      </c>
      <c r="Z92" s="26">
        <f>+'2013'!$C92</f>
        <v>0</v>
      </c>
      <c r="AA92" s="26">
        <f>+'2014'!$C92</f>
        <v>0</v>
      </c>
      <c r="AB92" s="26">
        <f>+'2015'!$C92</f>
        <v>0</v>
      </c>
      <c r="AC92" s="26">
        <f>+'2016'!$C92</f>
        <v>0</v>
      </c>
      <c r="AD92" s="31"/>
      <c r="AE92" s="26" t="str">
        <f t="shared" si="71"/>
        <v/>
      </c>
    </row>
    <row r="93" spans="1:31" x14ac:dyDescent="0.2">
      <c r="A93" s="13" t="s">
        <v>192</v>
      </c>
      <c r="B93" s="6" t="s">
        <v>176</v>
      </c>
      <c r="C93" s="26">
        <f>+C94+C95+C96+C97+C98+C99</f>
        <v>0.54537229418691846</v>
      </c>
      <c r="D93" s="26">
        <f>+D94+D95+D96+D97+D98+D99</f>
        <v>0.35512898000000004</v>
      </c>
      <c r="E93" s="26">
        <f t="shared" ref="E93:Z93" si="88">+E94+E95+E96+E97+E98+E99</f>
        <v>0.40252396000000001</v>
      </c>
      <c r="F93" s="26">
        <f t="shared" si="88"/>
        <v>0.39003297999999997</v>
      </c>
      <c r="G93" s="26">
        <f t="shared" si="88"/>
        <v>0.41974738</v>
      </c>
      <c r="H93" s="26">
        <f t="shared" si="88"/>
        <v>0.40536168000000006</v>
      </c>
      <c r="I93" s="26">
        <f t="shared" si="88"/>
        <v>0.40869042</v>
      </c>
      <c r="J93" s="26">
        <f t="shared" si="88"/>
        <v>0.51763415619999997</v>
      </c>
      <c r="K93" s="26">
        <f t="shared" si="88"/>
        <v>0.62134134000000008</v>
      </c>
      <c r="L93" s="26">
        <f t="shared" si="88"/>
        <v>0.80267894000000006</v>
      </c>
      <c r="M93" s="26">
        <f t="shared" si="88"/>
        <v>0.99125664000000002</v>
      </c>
      <c r="N93" s="26">
        <f t="shared" si="88"/>
        <v>1.1062209200000002</v>
      </c>
      <c r="O93" s="26">
        <f t="shared" si="88"/>
        <v>1.1093002000000001</v>
      </c>
      <c r="P93" s="26">
        <f t="shared" si="88"/>
        <v>1.1447209600000001</v>
      </c>
      <c r="Q93" s="26">
        <f t="shared" si="88"/>
        <v>1.2175947096753672</v>
      </c>
      <c r="R93" s="26">
        <f t="shared" si="88"/>
        <v>1.2029130914555934</v>
      </c>
      <c r="S93" s="26">
        <f t="shared" si="88"/>
        <v>1.1205513689790547</v>
      </c>
      <c r="T93" s="26">
        <f t="shared" si="88"/>
        <v>0.73502151196371468</v>
      </c>
      <c r="U93" s="26">
        <f t="shared" si="88"/>
        <v>0.51976172047735236</v>
      </c>
      <c r="V93" s="26">
        <f t="shared" si="88"/>
        <v>0.62691895815983167</v>
      </c>
      <c r="W93" s="26">
        <f t="shared" si="88"/>
        <v>0.81001337062504097</v>
      </c>
      <c r="X93" s="26">
        <f t="shared" si="88"/>
        <v>0.77866333347100425</v>
      </c>
      <c r="Y93" s="26">
        <f t="shared" si="88"/>
        <v>0.68734524206451408</v>
      </c>
      <c r="Z93" s="26">
        <f t="shared" si="88"/>
        <v>0.66276442721699447</v>
      </c>
      <c r="AA93" s="26">
        <f t="shared" ref="AA93:AB93" si="89">+AA94+AA95+AA96+AA97+AA98+AA99</f>
        <v>0.54790084912790782</v>
      </c>
      <c r="AB93" s="26">
        <f t="shared" si="89"/>
        <v>0.61444765181348304</v>
      </c>
      <c r="AC93" s="26">
        <f t="shared" ref="AC93" si="90">+AC94+AC95+AC96+AC97+AC98+AC99</f>
        <v>0.71877062409150561</v>
      </c>
      <c r="AD93" s="31"/>
      <c r="AE93" s="26">
        <f t="shared" si="71"/>
        <v>0.3179448823360238</v>
      </c>
    </row>
    <row r="94" spans="1:31" x14ac:dyDescent="0.2">
      <c r="A94" s="13" t="s">
        <v>193</v>
      </c>
      <c r="B94" s="6" t="s">
        <v>178</v>
      </c>
      <c r="C94" s="26">
        <f>+'1990'!$C94</f>
        <v>0</v>
      </c>
      <c r="D94" s="26">
        <f>+'1991'!$C94</f>
        <v>0</v>
      </c>
      <c r="E94" s="26">
        <f>+'1992'!$C94</f>
        <v>0</v>
      </c>
      <c r="F94" s="26">
        <f>+'1993'!$C94</f>
        <v>0</v>
      </c>
      <c r="G94" s="26">
        <f>+'1994'!$C94</f>
        <v>0</v>
      </c>
      <c r="H94" s="26">
        <f>+'1995'!$C94</f>
        <v>0</v>
      </c>
      <c r="I94" s="26">
        <f>+'1996'!$C94</f>
        <v>0</v>
      </c>
      <c r="J94" s="26">
        <f>+'1997'!$C94</f>
        <v>0</v>
      </c>
      <c r="K94" s="26">
        <f>+'1998'!$C94</f>
        <v>0</v>
      </c>
      <c r="L94" s="26">
        <f>+'1999'!$C94</f>
        <v>0</v>
      </c>
      <c r="M94" s="26">
        <f>+'2000'!$C94</f>
        <v>0</v>
      </c>
      <c r="N94" s="26">
        <f>+'2001'!$C94</f>
        <v>0</v>
      </c>
      <c r="O94" s="26">
        <f>+'2002'!$C94</f>
        <v>0</v>
      </c>
      <c r="P94" s="26">
        <f>+'2003'!$C94</f>
        <v>0</v>
      </c>
      <c r="Q94" s="26">
        <f>+'2004'!$C94</f>
        <v>0</v>
      </c>
      <c r="R94" s="26">
        <f>+'2005'!$C94</f>
        <v>0</v>
      </c>
      <c r="S94" s="26">
        <f>+'2006'!$C94</f>
        <v>0</v>
      </c>
      <c r="T94" s="26">
        <f>+'2007'!$C94</f>
        <v>0</v>
      </c>
      <c r="U94" s="26">
        <f>+'2008'!$C94</f>
        <v>0</v>
      </c>
      <c r="V94" s="26">
        <f>+'2009'!$C94</f>
        <v>0</v>
      </c>
      <c r="W94" s="26">
        <f>+'2010'!$C94</f>
        <v>0</v>
      </c>
      <c r="X94" s="26">
        <f>+'2011'!$C94</f>
        <v>0</v>
      </c>
      <c r="Y94" s="26">
        <f>+'2012'!$C94</f>
        <v>0</v>
      </c>
      <c r="Z94" s="26">
        <f>+'2013'!$C94</f>
        <v>0</v>
      </c>
      <c r="AA94" s="26">
        <f>+'2014'!$C94</f>
        <v>0</v>
      </c>
      <c r="AB94" s="26">
        <f>+'2015'!$C94</f>
        <v>0</v>
      </c>
      <c r="AC94" s="26">
        <f>+'2016'!$C94</f>
        <v>0</v>
      </c>
      <c r="AD94" s="31"/>
      <c r="AE94" s="26" t="str">
        <f t="shared" si="71"/>
        <v/>
      </c>
    </row>
    <row r="95" spans="1:31" x14ac:dyDescent="0.2">
      <c r="A95" s="13" t="s">
        <v>194</v>
      </c>
      <c r="B95" s="6" t="s">
        <v>180</v>
      </c>
      <c r="C95" s="26">
        <f>+'1990'!$C95</f>
        <v>0.22876672733112102</v>
      </c>
      <c r="D95" s="26">
        <f>+'1991'!$C95</f>
        <v>0.17188400000000001</v>
      </c>
      <c r="E95" s="26">
        <f>+'1992'!$C95</f>
        <v>0.19390299999999999</v>
      </c>
      <c r="F95" s="26">
        <f>+'1993'!$C95</f>
        <v>0.189247</v>
      </c>
      <c r="G95" s="26">
        <f>+'1994'!$C95</f>
        <v>0.21194499999999999</v>
      </c>
      <c r="H95" s="26">
        <f>+'1995'!$C95</f>
        <v>0.20399100000000001</v>
      </c>
      <c r="I95" s="26">
        <f>+'1996'!$C95</f>
        <v>0.20486399999999999</v>
      </c>
      <c r="J95" s="26">
        <f>+'1997'!$C95</f>
        <v>0.21601899999999999</v>
      </c>
      <c r="K95" s="26">
        <f>+'1998'!$C95</f>
        <v>0.19322400000000001</v>
      </c>
      <c r="L95" s="26">
        <f>+'1999'!$C95</f>
        <v>0.217862</v>
      </c>
      <c r="M95" s="26">
        <f>+'2000'!$C95</f>
        <v>0.236292</v>
      </c>
      <c r="N95" s="26">
        <f>+'2001'!$C95</f>
        <v>0.25045400000000001</v>
      </c>
      <c r="O95" s="26">
        <f>+'2002'!$C95</f>
        <v>0.246283</v>
      </c>
      <c r="P95" s="26">
        <f>+'2003'!$C95</f>
        <v>0.21107200000000001</v>
      </c>
      <c r="Q95" s="26">
        <f>+'2004'!$C95</f>
        <v>0.20412408399999998</v>
      </c>
      <c r="R95" s="26">
        <f>+'2005'!$C95</f>
        <v>0.22251722400000001</v>
      </c>
      <c r="S95" s="26">
        <f>+'2006'!$C95</f>
        <v>0.21328971099999999</v>
      </c>
      <c r="T95" s="26">
        <f>+'2007'!$C95</f>
        <v>0.20023378839429987</v>
      </c>
      <c r="U95" s="26">
        <f>+'2008'!$C95</f>
        <v>0.21084338788566503</v>
      </c>
      <c r="V95" s="26">
        <f>+'2009'!$C95</f>
        <v>0.25230939102044703</v>
      </c>
      <c r="W95" s="26">
        <f>+'2010'!$C95</f>
        <v>0.18897030749999999</v>
      </c>
      <c r="X95" s="26">
        <f>+'2011'!$C95</f>
        <v>0.15340267553160269</v>
      </c>
      <c r="Y95" s="26">
        <f>+'2012'!$C95</f>
        <v>0.11946990452105191</v>
      </c>
      <c r="Z95" s="26">
        <f>+'2013'!$C95</f>
        <v>9.3638893251337271E-2</v>
      </c>
      <c r="AA95" s="26">
        <f>+'2014'!$C95</f>
        <v>7.6644310219879996E-2</v>
      </c>
      <c r="AB95" s="26">
        <f>+'2015'!$C95</f>
        <v>9.7628844960372593E-2</v>
      </c>
      <c r="AC95" s="26">
        <f>+'2016'!$C95</f>
        <v>0.11685034652637039</v>
      </c>
      <c r="AD95" s="31"/>
      <c r="AE95" s="26">
        <f t="shared" si="71"/>
        <v>-0.48921616403927864</v>
      </c>
    </row>
    <row r="96" spans="1:31" x14ac:dyDescent="0.2">
      <c r="A96" s="13" t="s">
        <v>195</v>
      </c>
      <c r="B96" s="6" t="s">
        <v>196</v>
      </c>
      <c r="C96" s="26">
        <f>+'1990'!$C96</f>
        <v>5.4148378117974599E-2</v>
      </c>
      <c r="D96" s="26">
        <f>+'1991'!$C96</f>
        <v>3.134E-2</v>
      </c>
      <c r="E96" s="26">
        <f>+'1992'!$C96</f>
        <v>3.5680000000000003E-2</v>
      </c>
      <c r="F96" s="26">
        <f>+'1993'!$C96</f>
        <v>3.4340000000000002E-2</v>
      </c>
      <c r="G96" s="26">
        <f>+'1994'!$C96</f>
        <v>3.5540000000000002E-2</v>
      </c>
      <c r="H96" s="26">
        <f>+'1995'!$C96</f>
        <v>3.4440000000000005E-2</v>
      </c>
      <c r="I96" s="26">
        <f>+'1996'!$C96</f>
        <v>3.4860000000000002E-2</v>
      </c>
      <c r="J96" s="26">
        <f>+'1997'!$C96</f>
        <v>5.1584600000000001E-2</v>
      </c>
      <c r="K96" s="26">
        <f>+'1998'!$C96</f>
        <v>7.3220000000000007E-2</v>
      </c>
      <c r="L96" s="26">
        <f>+'1999'!$C96</f>
        <v>0.10002000000000001</v>
      </c>
      <c r="M96" s="26">
        <f>+'2000'!$C96</f>
        <v>0.12912000000000001</v>
      </c>
      <c r="N96" s="26">
        <f>+'2001'!$C96</f>
        <v>0.14636000000000002</v>
      </c>
      <c r="O96" s="26">
        <f>+'2002'!$C96</f>
        <v>0.14760000000000001</v>
      </c>
      <c r="P96" s="26">
        <f>+'2003'!$C96</f>
        <v>0.15968000000000002</v>
      </c>
      <c r="Q96" s="26">
        <f>+'2004'!$C96</f>
        <v>0.173331730062488</v>
      </c>
      <c r="R96" s="26">
        <f>+'2005'!$C96</f>
        <v>0.16767502436387779</v>
      </c>
      <c r="S96" s="26">
        <f>+'2006'!$C96</f>
        <v>0.15516703574124421</v>
      </c>
      <c r="T96" s="26">
        <f>+'2007'!$C96</f>
        <v>9.1463609298685619E-2</v>
      </c>
      <c r="U96" s="26">
        <f>+'2008'!$C96</f>
        <v>5.3087872932065204E-2</v>
      </c>
      <c r="V96" s="26">
        <f>+'2009'!$C96</f>
        <v>6.4376966341190001E-2</v>
      </c>
      <c r="W96" s="26">
        <f>+'2010'!$C96</f>
        <v>0.10621567694972481</v>
      </c>
      <c r="X96" s="26">
        <f>+'2011'!$C96</f>
        <v>0.10745156520697741</v>
      </c>
      <c r="Y96" s="26">
        <f>+'2012'!$C96</f>
        <v>9.7589850067616821E-2</v>
      </c>
      <c r="Z96" s="26">
        <f>+'2013'!$C96</f>
        <v>9.780469736478041E-2</v>
      </c>
      <c r="AA96" s="26">
        <f>+'2014'!$C96</f>
        <v>8.0985828992615208E-2</v>
      </c>
      <c r="AB96" s="26">
        <f>+'2015'!$C96</f>
        <v>8.8815742714059204E-2</v>
      </c>
      <c r="AC96" s="26">
        <f>+'2016'!$C96</f>
        <v>0.10344050138600021</v>
      </c>
      <c r="AD96" s="31"/>
      <c r="AE96" s="26">
        <f t="shared" si="71"/>
        <v>0.91031578380115963</v>
      </c>
    </row>
    <row r="97" spans="1:31" x14ac:dyDescent="0.2">
      <c r="A97" s="13" t="s">
        <v>197</v>
      </c>
      <c r="B97" s="6" t="s">
        <v>198</v>
      </c>
      <c r="C97" s="26">
        <f>+'1990'!$C97</f>
        <v>3.8986832244941711E-3</v>
      </c>
      <c r="D97" s="26">
        <f>+'1991'!$C97</f>
        <v>2.2564799999999999E-3</v>
      </c>
      <c r="E97" s="26">
        <f>+'1992'!$C97</f>
        <v>2.5689599999999999E-3</v>
      </c>
      <c r="F97" s="26">
        <f>+'1993'!$C97</f>
        <v>2.47248E-3</v>
      </c>
      <c r="G97" s="26">
        <f>+'1994'!$C97</f>
        <v>2.5588799999999999E-3</v>
      </c>
      <c r="H97" s="26">
        <f>+'1995'!$C97</f>
        <v>2.4796800000000002E-3</v>
      </c>
      <c r="I97" s="26">
        <f>+'1996'!$C97</f>
        <v>2.5099200000000001E-3</v>
      </c>
      <c r="J97" s="26">
        <f>+'1997'!$C97</f>
        <v>3.7140912000000002E-3</v>
      </c>
      <c r="K97" s="26">
        <f>+'1998'!$C97</f>
        <v>5.2718399999999999E-3</v>
      </c>
      <c r="L97" s="26">
        <f>+'1999'!$C97</f>
        <v>7.2014399999999999E-3</v>
      </c>
      <c r="M97" s="26">
        <f>+'2000'!$C97</f>
        <v>9.2966400000000001E-3</v>
      </c>
      <c r="N97" s="26">
        <f>+'2001'!$C97</f>
        <v>1.0537919999999999E-2</v>
      </c>
      <c r="O97" s="26">
        <f>+'2002'!$C97</f>
        <v>1.06272E-2</v>
      </c>
      <c r="P97" s="26">
        <f>+'2003'!$C97</f>
        <v>1.1496960000000001E-2</v>
      </c>
      <c r="Q97" s="26">
        <f>+'2004'!$C97</f>
        <v>1.2479884564499135E-2</v>
      </c>
      <c r="R97" s="26">
        <f>+'2005'!$C97</f>
        <v>1.20726017541992E-2</v>
      </c>
      <c r="S97" s="26">
        <f>+'2006'!$C97</f>
        <v>1.1172026573369583E-2</v>
      </c>
      <c r="T97" s="26">
        <f>+'2007'!$C97</f>
        <v>6.5853798695053633E-3</v>
      </c>
      <c r="U97" s="26">
        <f>+'2008'!$C97</f>
        <v>2.3358664090108688E-3</v>
      </c>
      <c r="V97" s="26">
        <f>+'2009'!$C97</f>
        <v>2.8325865190123602E-3</v>
      </c>
      <c r="W97" s="26">
        <f>+'2010'!$C97</f>
        <v>7.6475287403801858E-3</v>
      </c>
      <c r="X97" s="26">
        <f>+'2011'!$C97</f>
        <v>4.7278688691070056E-3</v>
      </c>
      <c r="Y97" s="26">
        <f>+'2012'!$C97</f>
        <v>4.2939534029751399E-3</v>
      </c>
      <c r="Z97" s="26">
        <f>+'2013'!$C97</f>
        <v>4.3034066840503381E-3</v>
      </c>
      <c r="AA97" s="26">
        <f>+'2014'!$C97</f>
        <v>3.5633764756750688E-3</v>
      </c>
      <c r="AB97" s="26">
        <f>+'2015'!$C97</f>
        <v>3.9078926794186052E-3</v>
      </c>
      <c r="AC97" s="26">
        <f>+'2016'!$C97</f>
        <v>4.5513820609840092E-3</v>
      </c>
      <c r="AD97" s="31"/>
      <c r="AE97" s="26">
        <f t="shared" si="71"/>
        <v>0.1674152012118198</v>
      </c>
    </row>
    <row r="98" spans="1:31" x14ac:dyDescent="0.2">
      <c r="A98" s="13" t="s">
        <v>199</v>
      </c>
      <c r="B98" s="6" t="s">
        <v>200</v>
      </c>
      <c r="C98" s="26">
        <f>+'1990'!$C98</f>
        <v>0.25855850551332871</v>
      </c>
      <c r="D98" s="26">
        <f>+'1991'!$C98</f>
        <v>0.14964850000000002</v>
      </c>
      <c r="E98" s="26">
        <f>+'1992'!$C98</f>
        <v>0.170372</v>
      </c>
      <c r="F98" s="26">
        <f>+'1993'!$C98</f>
        <v>0.16397349999999999</v>
      </c>
      <c r="G98" s="26">
        <f>+'1994'!$C98</f>
        <v>0.16970350000000001</v>
      </c>
      <c r="H98" s="26">
        <f>+'1995'!$C98</f>
        <v>0.16445100000000001</v>
      </c>
      <c r="I98" s="26">
        <f>+'1996'!$C98</f>
        <v>0.16645650000000001</v>
      </c>
      <c r="J98" s="26">
        <f>+'1997'!$C98</f>
        <v>0.24631646500000001</v>
      </c>
      <c r="K98" s="26">
        <f>+'1998'!$C98</f>
        <v>0.34962550000000003</v>
      </c>
      <c r="L98" s="26">
        <f>+'1999'!$C98</f>
        <v>0.47759550000000001</v>
      </c>
      <c r="M98" s="26">
        <f>+'2000'!$C98</f>
        <v>0.61654799999999998</v>
      </c>
      <c r="N98" s="26">
        <f>+'2001'!$C98</f>
        <v>0.69886900000000007</v>
      </c>
      <c r="O98" s="26">
        <f>+'2002'!$C98</f>
        <v>0.70479000000000003</v>
      </c>
      <c r="P98" s="26">
        <f>+'2003'!$C98</f>
        <v>0.76247200000000004</v>
      </c>
      <c r="Q98" s="26">
        <f>+'2004'!$C98</f>
        <v>0.82765901104838013</v>
      </c>
      <c r="R98" s="26">
        <f>+'2005'!$C98</f>
        <v>0.80064824133751644</v>
      </c>
      <c r="S98" s="26">
        <f>+'2006'!$C98</f>
        <v>0.74092259566444107</v>
      </c>
      <c r="T98" s="26">
        <f>+'2007'!$C98</f>
        <v>0.43673873440122379</v>
      </c>
      <c r="U98" s="26">
        <f>+'2008'!$C98</f>
        <v>0.25349459325061136</v>
      </c>
      <c r="V98" s="26">
        <f>+'2009'!$C98</f>
        <v>0.30740001427918229</v>
      </c>
      <c r="W98" s="26">
        <f>+'2010'!$C98</f>
        <v>0.50717985743493599</v>
      </c>
      <c r="X98" s="26">
        <f>+'2011'!$C98</f>
        <v>0.51308122386331712</v>
      </c>
      <c r="Y98" s="26">
        <f>+'2012'!$C98</f>
        <v>0.46599153407287025</v>
      </c>
      <c r="Z98" s="26">
        <f>+'2013'!$C98</f>
        <v>0.46701742991682643</v>
      </c>
      <c r="AA98" s="26">
        <f>+'2014'!$C98</f>
        <v>0.38670733343973757</v>
      </c>
      <c r="AB98" s="26">
        <f>+'2015'!$C98</f>
        <v>0.42409517145963266</v>
      </c>
      <c r="AC98" s="26">
        <f>+'2016'!$C98</f>
        <v>0.49392839411815098</v>
      </c>
      <c r="AD98" s="31"/>
      <c r="AE98" s="26">
        <f t="shared" si="71"/>
        <v>0.91031578380115963</v>
      </c>
    </row>
    <row r="99" spans="1:31" x14ac:dyDescent="0.2">
      <c r="A99" s="13" t="s">
        <v>201</v>
      </c>
      <c r="B99" s="6" t="s">
        <v>187</v>
      </c>
      <c r="C99" s="26">
        <f>+'1990'!$C99</f>
        <v>0</v>
      </c>
      <c r="D99" s="26">
        <f>+'1991'!$C99</f>
        <v>0</v>
      </c>
      <c r="E99" s="26">
        <f>+'1992'!$C99</f>
        <v>0</v>
      </c>
      <c r="F99" s="26">
        <f>+'1993'!$C99</f>
        <v>0</v>
      </c>
      <c r="G99" s="26">
        <f>+'1994'!$C99</f>
        <v>0</v>
      </c>
      <c r="H99" s="26">
        <f>+'1995'!$C99</f>
        <v>0</v>
      </c>
      <c r="I99" s="26">
        <f>+'1996'!$C99</f>
        <v>0</v>
      </c>
      <c r="J99" s="26">
        <f>+'1997'!$C99</f>
        <v>0</v>
      </c>
      <c r="K99" s="26">
        <f>+'1998'!$C99</f>
        <v>0</v>
      </c>
      <c r="L99" s="26">
        <f>+'1999'!$C99</f>
        <v>0</v>
      </c>
      <c r="M99" s="26">
        <f>+'2000'!$C99</f>
        <v>0</v>
      </c>
      <c r="N99" s="26">
        <f>+'2001'!$C99</f>
        <v>0</v>
      </c>
      <c r="O99" s="26">
        <f>+'2002'!$C99</f>
        <v>0</v>
      </c>
      <c r="P99" s="26">
        <f>+'2003'!$C99</f>
        <v>0</v>
      </c>
      <c r="Q99" s="26">
        <f>+'2004'!$C99</f>
        <v>0</v>
      </c>
      <c r="R99" s="26">
        <f>+'2005'!$C99</f>
        <v>0</v>
      </c>
      <c r="S99" s="26">
        <f>+'2006'!$C99</f>
        <v>0</v>
      </c>
      <c r="T99" s="26">
        <f>+'2007'!$C99</f>
        <v>0</v>
      </c>
      <c r="U99" s="26">
        <f>+'2008'!$C99</f>
        <v>0</v>
      </c>
      <c r="V99" s="26">
        <f>+'2009'!$C99</f>
        <v>0</v>
      </c>
      <c r="W99" s="26">
        <f>+'2010'!$C99</f>
        <v>0</v>
      </c>
      <c r="X99" s="26">
        <f>+'2011'!$C99</f>
        <v>0</v>
      </c>
      <c r="Y99" s="26">
        <f>+'2012'!$C99</f>
        <v>0</v>
      </c>
      <c r="Z99" s="26">
        <f>+'2013'!$C99</f>
        <v>0</v>
      </c>
      <c r="AA99" s="26">
        <f>+'2014'!$C99</f>
        <v>0</v>
      </c>
      <c r="AB99" s="26">
        <f>+'2015'!$C99</f>
        <v>0</v>
      </c>
      <c r="AC99" s="26">
        <f>+'2016'!$C99</f>
        <v>0</v>
      </c>
      <c r="AD99" s="31"/>
      <c r="AE99" s="26" t="str">
        <f t="shared" si="71"/>
        <v/>
      </c>
    </row>
    <row r="100" spans="1:31" x14ac:dyDescent="0.2">
      <c r="A100" s="13" t="s">
        <v>202</v>
      </c>
      <c r="B100" s="6" t="s">
        <v>203</v>
      </c>
      <c r="C100" s="26">
        <f>+'1990'!$C100</f>
        <v>0</v>
      </c>
      <c r="D100" s="26">
        <f>+'1991'!$C100</f>
        <v>0</v>
      </c>
      <c r="E100" s="26">
        <f>+'1992'!$C100</f>
        <v>0</v>
      </c>
      <c r="F100" s="26">
        <f>+'1993'!$C100</f>
        <v>0</v>
      </c>
      <c r="G100" s="26">
        <f>+'1994'!$C100</f>
        <v>0</v>
      </c>
      <c r="H100" s="26">
        <f>+'1995'!$C100</f>
        <v>0</v>
      </c>
      <c r="I100" s="26">
        <f>+'1996'!$C100</f>
        <v>0</v>
      </c>
      <c r="J100" s="26">
        <f>+'1997'!$C100</f>
        <v>0</v>
      </c>
      <c r="K100" s="26">
        <f>+'1998'!$C100</f>
        <v>0</v>
      </c>
      <c r="L100" s="26">
        <f>+'1999'!$C100</f>
        <v>0</v>
      </c>
      <c r="M100" s="26">
        <f>+'2000'!$C100</f>
        <v>0</v>
      </c>
      <c r="N100" s="26">
        <f>+'2001'!$C100</f>
        <v>0</v>
      </c>
      <c r="O100" s="26">
        <f>+'2002'!$C100</f>
        <v>0</v>
      </c>
      <c r="P100" s="26">
        <f>+'2003'!$C100</f>
        <v>0</v>
      </c>
      <c r="Q100" s="26">
        <f>+'2004'!$C100</f>
        <v>0</v>
      </c>
      <c r="R100" s="26">
        <f>+'2005'!$C100</f>
        <v>0</v>
      </c>
      <c r="S100" s="26">
        <f>+'2006'!$C100</f>
        <v>0</v>
      </c>
      <c r="T100" s="26">
        <f>+'2007'!$C100</f>
        <v>0</v>
      </c>
      <c r="U100" s="26">
        <f>+'2008'!$C100</f>
        <v>0</v>
      </c>
      <c r="V100" s="26">
        <f>+'2009'!$C100</f>
        <v>0</v>
      </c>
      <c r="W100" s="26">
        <f>+'2010'!$C100</f>
        <v>0</v>
      </c>
      <c r="X100" s="26">
        <f>+'2011'!$C100</f>
        <v>0</v>
      </c>
      <c r="Y100" s="26">
        <f>+'2012'!$C100</f>
        <v>0</v>
      </c>
      <c r="Z100" s="26">
        <f>+'2013'!$C100</f>
        <v>0</v>
      </c>
      <c r="AA100" s="26">
        <f>+'2014'!$C100</f>
        <v>0</v>
      </c>
      <c r="AB100" s="26">
        <f>+'2015'!$C100</f>
        <v>0</v>
      </c>
      <c r="AC100" s="26">
        <f>+'2016'!$C100</f>
        <v>0</v>
      </c>
      <c r="AD100" s="31"/>
      <c r="AE100" s="26" t="str">
        <f t="shared" si="71"/>
        <v/>
      </c>
    </row>
    <row r="101" spans="1:31" x14ac:dyDescent="0.2">
      <c r="A101" s="13" t="s">
        <v>204</v>
      </c>
      <c r="B101" s="6" t="s">
        <v>205</v>
      </c>
      <c r="C101" s="26">
        <f>+C102+C106+C109</f>
        <v>0</v>
      </c>
      <c r="D101" s="26">
        <f>+D102+D106+D109</f>
        <v>0</v>
      </c>
      <c r="E101" s="26">
        <f t="shared" ref="E101:Z101" si="91">+E102+E106+E109</f>
        <v>0</v>
      </c>
      <c r="F101" s="26">
        <f t="shared" si="91"/>
        <v>0</v>
      </c>
      <c r="G101" s="26">
        <f t="shared" si="91"/>
        <v>0</v>
      </c>
      <c r="H101" s="26">
        <f t="shared" si="91"/>
        <v>0</v>
      </c>
      <c r="I101" s="26">
        <f t="shared" si="91"/>
        <v>0</v>
      </c>
      <c r="J101" s="26">
        <f t="shared" si="91"/>
        <v>0</v>
      </c>
      <c r="K101" s="26">
        <f t="shared" si="91"/>
        <v>0</v>
      </c>
      <c r="L101" s="26">
        <f t="shared" si="91"/>
        <v>0</v>
      </c>
      <c r="M101" s="26">
        <f t="shared" si="91"/>
        <v>0</v>
      </c>
      <c r="N101" s="26">
        <f t="shared" si="91"/>
        <v>0</v>
      </c>
      <c r="O101" s="26">
        <f t="shared" si="91"/>
        <v>0</v>
      </c>
      <c r="P101" s="26">
        <f t="shared" si="91"/>
        <v>0</v>
      </c>
      <c r="Q101" s="26">
        <f t="shared" si="91"/>
        <v>0</v>
      </c>
      <c r="R101" s="26">
        <f t="shared" ref="R101:S101" si="92">+R102+R106+R109</f>
        <v>0</v>
      </c>
      <c r="S101" s="26">
        <f t="shared" si="92"/>
        <v>0</v>
      </c>
      <c r="T101" s="26">
        <f t="shared" si="91"/>
        <v>0</v>
      </c>
      <c r="U101" s="26">
        <f t="shared" si="91"/>
        <v>0</v>
      </c>
      <c r="V101" s="26">
        <f t="shared" si="91"/>
        <v>0</v>
      </c>
      <c r="W101" s="26">
        <f t="shared" si="91"/>
        <v>0</v>
      </c>
      <c r="X101" s="26">
        <f t="shared" si="91"/>
        <v>0</v>
      </c>
      <c r="Y101" s="26">
        <f t="shared" si="91"/>
        <v>0</v>
      </c>
      <c r="Z101" s="26">
        <f t="shared" si="91"/>
        <v>0</v>
      </c>
      <c r="AA101" s="26">
        <f t="shared" ref="AA101:AB101" si="93">+AA102+AA106+AA109</f>
        <v>0</v>
      </c>
      <c r="AB101" s="26">
        <f t="shared" si="93"/>
        <v>0</v>
      </c>
      <c r="AC101" s="26">
        <f t="shared" ref="AC101" si="94">+AC102+AC106+AC109</f>
        <v>0</v>
      </c>
      <c r="AD101" s="31"/>
      <c r="AE101" s="26" t="str">
        <f t="shared" si="71"/>
        <v/>
      </c>
    </row>
    <row r="102" spans="1:31" x14ac:dyDescent="0.2">
      <c r="A102" s="13" t="s">
        <v>206</v>
      </c>
      <c r="B102" s="6" t="s">
        <v>207</v>
      </c>
      <c r="C102" s="26">
        <f>+C103+C104+C105</f>
        <v>0</v>
      </c>
      <c r="D102" s="26">
        <f>+D103+D104+D105</f>
        <v>0</v>
      </c>
      <c r="E102" s="26">
        <f t="shared" ref="E102:Z102" si="95">+E103+E104+E105</f>
        <v>0</v>
      </c>
      <c r="F102" s="26">
        <f t="shared" si="95"/>
        <v>0</v>
      </c>
      <c r="G102" s="26">
        <f t="shared" si="95"/>
        <v>0</v>
      </c>
      <c r="H102" s="26">
        <f t="shared" si="95"/>
        <v>0</v>
      </c>
      <c r="I102" s="26">
        <f t="shared" si="95"/>
        <v>0</v>
      </c>
      <c r="J102" s="26">
        <f t="shared" si="95"/>
        <v>0</v>
      </c>
      <c r="K102" s="26">
        <f t="shared" si="95"/>
        <v>0</v>
      </c>
      <c r="L102" s="26">
        <f t="shared" si="95"/>
        <v>0</v>
      </c>
      <c r="M102" s="26">
        <f t="shared" si="95"/>
        <v>0</v>
      </c>
      <c r="N102" s="26">
        <f t="shared" si="95"/>
        <v>0</v>
      </c>
      <c r="O102" s="26">
        <f t="shared" si="95"/>
        <v>0</v>
      </c>
      <c r="P102" s="26">
        <f t="shared" si="95"/>
        <v>0</v>
      </c>
      <c r="Q102" s="26">
        <f t="shared" si="95"/>
        <v>0</v>
      </c>
      <c r="R102" s="26">
        <f t="shared" ref="R102:S102" si="96">+R103+R104+R105</f>
        <v>0</v>
      </c>
      <c r="S102" s="26">
        <f t="shared" si="96"/>
        <v>0</v>
      </c>
      <c r="T102" s="26">
        <f t="shared" si="95"/>
        <v>0</v>
      </c>
      <c r="U102" s="26">
        <f t="shared" si="95"/>
        <v>0</v>
      </c>
      <c r="V102" s="26">
        <f t="shared" si="95"/>
        <v>0</v>
      </c>
      <c r="W102" s="26">
        <f t="shared" si="95"/>
        <v>0</v>
      </c>
      <c r="X102" s="26">
        <f t="shared" si="95"/>
        <v>0</v>
      </c>
      <c r="Y102" s="26">
        <f t="shared" si="95"/>
        <v>0</v>
      </c>
      <c r="Z102" s="26">
        <f t="shared" si="95"/>
        <v>0</v>
      </c>
      <c r="AA102" s="26">
        <f t="shared" ref="AA102:AB102" si="97">+AA103+AA104+AA105</f>
        <v>0</v>
      </c>
      <c r="AB102" s="26">
        <f t="shared" si="97"/>
        <v>0</v>
      </c>
      <c r="AC102" s="26">
        <f t="shared" ref="AC102" si="98">+AC103+AC104+AC105</f>
        <v>0</v>
      </c>
      <c r="AD102" s="31"/>
      <c r="AE102" s="26" t="str">
        <f t="shared" si="71"/>
        <v/>
      </c>
    </row>
    <row r="103" spans="1:31" x14ac:dyDescent="0.2">
      <c r="A103" s="13" t="s">
        <v>208</v>
      </c>
      <c r="B103" s="6" t="s">
        <v>209</v>
      </c>
      <c r="C103" s="26">
        <f>+'1990'!$C103</f>
        <v>0</v>
      </c>
      <c r="D103" s="26">
        <f>+'1991'!$C103</f>
        <v>0</v>
      </c>
      <c r="E103" s="26">
        <f>+'1992'!$C103</f>
        <v>0</v>
      </c>
      <c r="F103" s="26">
        <f>+'1993'!$C103</f>
        <v>0</v>
      </c>
      <c r="G103" s="26">
        <f>+'1994'!$C103</f>
        <v>0</v>
      </c>
      <c r="H103" s="26">
        <f>+'1995'!$C103</f>
        <v>0</v>
      </c>
      <c r="I103" s="26">
        <f>+'1996'!$C103</f>
        <v>0</v>
      </c>
      <c r="J103" s="26">
        <f>+'1997'!$C103</f>
        <v>0</v>
      </c>
      <c r="K103" s="26">
        <f>+'1998'!$C103</f>
        <v>0</v>
      </c>
      <c r="L103" s="26">
        <f>+'1999'!$C103</f>
        <v>0</v>
      </c>
      <c r="M103" s="26">
        <f>+'2000'!$C103</f>
        <v>0</v>
      </c>
      <c r="N103" s="26">
        <f>+'2001'!$C103</f>
        <v>0</v>
      </c>
      <c r="O103" s="26">
        <f>+'2002'!$C103</f>
        <v>0</v>
      </c>
      <c r="P103" s="26">
        <f>+'2003'!$C103</f>
        <v>0</v>
      </c>
      <c r="Q103" s="26">
        <f>+'2004'!$C103</f>
        <v>0</v>
      </c>
      <c r="R103" s="26">
        <f>+'2005'!$C103</f>
        <v>0</v>
      </c>
      <c r="S103" s="26">
        <f>+'2006'!$C103</f>
        <v>0</v>
      </c>
      <c r="T103" s="26">
        <f>+'2007'!$C103</f>
        <v>0</v>
      </c>
      <c r="U103" s="26">
        <f>+'2008'!$C103</f>
        <v>0</v>
      </c>
      <c r="V103" s="26">
        <f>+'2009'!$C103</f>
        <v>0</v>
      </c>
      <c r="W103" s="26">
        <f>+'2010'!$C103</f>
        <v>0</v>
      </c>
      <c r="X103" s="26">
        <f>+'2011'!$C103</f>
        <v>0</v>
      </c>
      <c r="Y103" s="26">
        <f>+'2012'!$C103</f>
        <v>0</v>
      </c>
      <c r="Z103" s="26">
        <f>+'2013'!$C103</f>
        <v>0</v>
      </c>
      <c r="AA103" s="26">
        <f>+'2014'!$C103</f>
        <v>0</v>
      </c>
      <c r="AB103" s="26">
        <f>+'2015'!$C103</f>
        <v>0</v>
      </c>
      <c r="AC103" s="26">
        <f>+'2016'!$C103</f>
        <v>0</v>
      </c>
      <c r="AD103" s="31"/>
      <c r="AE103" s="26" t="str">
        <f t="shared" si="71"/>
        <v/>
      </c>
    </row>
    <row r="104" spans="1:31" x14ac:dyDescent="0.2">
      <c r="A104" s="13" t="s">
        <v>210</v>
      </c>
      <c r="B104" s="6" t="s">
        <v>211</v>
      </c>
      <c r="C104" s="26">
        <f>+'1990'!$C104</f>
        <v>0</v>
      </c>
      <c r="D104" s="26">
        <f>+'1991'!$C104</f>
        <v>0</v>
      </c>
      <c r="E104" s="26">
        <f>+'1992'!$C104</f>
        <v>0</v>
      </c>
      <c r="F104" s="26">
        <f>+'1993'!$C104</f>
        <v>0</v>
      </c>
      <c r="G104" s="26">
        <f>+'1994'!$C104</f>
        <v>0</v>
      </c>
      <c r="H104" s="26">
        <f>+'1995'!$C104</f>
        <v>0</v>
      </c>
      <c r="I104" s="26">
        <f>+'1996'!$C104</f>
        <v>0</v>
      </c>
      <c r="J104" s="26">
        <f>+'1997'!$C104</f>
        <v>0</v>
      </c>
      <c r="K104" s="26">
        <f>+'1998'!$C104</f>
        <v>0</v>
      </c>
      <c r="L104" s="26">
        <f>+'1999'!$C104</f>
        <v>0</v>
      </c>
      <c r="M104" s="26">
        <f>+'2000'!$C104</f>
        <v>0</v>
      </c>
      <c r="N104" s="26">
        <f>+'2001'!$C104</f>
        <v>0</v>
      </c>
      <c r="O104" s="26">
        <f>+'2002'!$C104</f>
        <v>0</v>
      </c>
      <c r="P104" s="26">
        <f>+'2003'!$C104</f>
        <v>0</v>
      </c>
      <c r="Q104" s="26">
        <f>+'2004'!$C104</f>
        <v>0</v>
      </c>
      <c r="R104" s="26">
        <f>+'2005'!$C104</f>
        <v>0</v>
      </c>
      <c r="S104" s="26">
        <f>+'2006'!$C104</f>
        <v>0</v>
      </c>
      <c r="T104" s="26">
        <f>+'2007'!$C104</f>
        <v>0</v>
      </c>
      <c r="U104" s="26">
        <f>+'2008'!$C104</f>
        <v>0</v>
      </c>
      <c r="V104" s="26">
        <f>+'2009'!$C104</f>
        <v>0</v>
      </c>
      <c r="W104" s="26">
        <f>+'2010'!$C104</f>
        <v>0</v>
      </c>
      <c r="X104" s="26">
        <f>+'2011'!$C104</f>
        <v>0</v>
      </c>
      <c r="Y104" s="26">
        <f>+'2012'!$C104</f>
        <v>0</v>
      </c>
      <c r="Z104" s="26">
        <f>+'2013'!$C104</f>
        <v>0</v>
      </c>
      <c r="AA104" s="26">
        <f>+'2014'!$C104</f>
        <v>0</v>
      </c>
      <c r="AB104" s="26">
        <f>+'2015'!$C104</f>
        <v>0</v>
      </c>
      <c r="AC104" s="26">
        <f>+'2016'!$C104</f>
        <v>0</v>
      </c>
      <c r="AD104" s="31"/>
      <c r="AE104" s="26" t="str">
        <f t="shared" si="71"/>
        <v/>
      </c>
    </row>
    <row r="105" spans="1:31" x14ac:dyDescent="0.2">
      <c r="A105" s="13" t="s">
        <v>212</v>
      </c>
      <c r="B105" s="6" t="s">
        <v>213</v>
      </c>
      <c r="C105" s="26">
        <f>+'1990'!$C105</f>
        <v>0</v>
      </c>
      <c r="D105" s="26">
        <f>+'1991'!$C105</f>
        <v>0</v>
      </c>
      <c r="E105" s="26">
        <f>+'1992'!$C105</f>
        <v>0</v>
      </c>
      <c r="F105" s="26">
        <f>+'1993'!$C105</f>
        <v>0</v>
      </c>
      <c r="G105" s="26">
        <f>+'1994'!$C105</f>
        <v>0</v>
      </c>
      <c r="H105" s="26">
        <f>+'1995'!$C105</f>
        <v>0</v>
      </c>
      <c r="I105" s="26">
        <f>+'1996'!$C105</f>
        <v>0</v>
      </c>
      <c r="J105" s="26">
        <f>+'1997'!$C105</f>
        <v>0</v>
      </c>
      <c r="K105" s="26">
        <f>+'1998'!$C105</f>
        <v>0</v>
      </c>
      <c r="L105" s="26">
        <f>+'1999'!$C105</f>
        <v>0</v>
      </c>
      <c r="M105" s="26">
        <f>+'2000'!$C105</f>
        <v>0</v>
      </c>
      <c r="N105" s="26">
        <f>+'2001'!$C105</f>
        <v>0</v>
      </c>
      <c r="O105" s="26">
        <f>+'2002'!$C105</f>
        <v>0</v>
      </c>
      <c r="P105" s="26">
        <f>+'2003'!$C105</f>
        <v>0</v>
      </c>
      <c r="Q105" s="26">
        <f>+'2004'!$C105</f>
        <v>0</v>
      </c>
      <c r="R105" s="26">
        <f>+'2005'!$C105</f>
        <v>0</v>
      </c>
      <c r="S105" s="26">
        <f>+'2006'!$C105</f>
        <v>0</v>
      </c>
      <c r="T105" s="26">
        <f>+'2007'!$C105</f>
        <v>0</v>
      </c>
      <c r="U105" s="26">
        <f>+'2008'!$C105</f>
        <v>0</v>
      </c>
      <c r="V105" s="26">
        <f>+'2009'!$C105</f>
        <v>0</v>
      </c>
      <c r="W105" s="26">
        <f>+'2010'!$C105</f>
        <v>0</v>
      </c>
      <c r="X105" s="26">
        <f>+'2011'!$C105</f>
        <v>0</v>
      </c>
      <c r="Y105" s="26">
        <f>+'2012'!$C105</f>
        <v>0</v>
      </c>
      <c r="Z105" s="26">
        <f>+'2013'!$C105</f>
        <v>0</v>
      </c>
      <c r="AA105" s="26">
        <f>+'2014'!$C105</f>
        <v>0</v>
      </c>
      <c r="AB105" s="26">
        <f>+'2015'!$C105</f>
        <v>0</v>
      </c>
      <c r="AC105" s="26">
        <f>+'2016'!$C105</f>
        <v>0</v>
      </c>
      <c r="AD105" s="31"/>
      <c r="AE105" s="26" t="str">
        <f t="shared" si="71"/>
        <v/>
      </c>
    </row>
    <row r="106" spans="1:31" x14ac:dyDescent="0.2">
      <c r="A106" s="13" t="s">
        <v>214</v>
      </c>
      <c r="B106" s="6" t="s">
        <v>215</v>
      </c>
      <c r="C106" s="26">
        <f>+C107+C108</f>
        <v>0</v>
      </c>
      <c r="D106" s="26">
        <f>+D107+D108</f>
        <v>0</v>
      </c>
      <c r="E106" s="26">
        <f t="shared" ref="E106:Z106" si="99">+E107+E108</f>
        <v>0</v>
      </c>
      <c r="F106" s="26">
        <f t="shared" si="99"/>
        <v>0</v>
      </c>
      <c r="G106" s="26">
        <f t="shared" si="99"/>
        <v>0</v>
      </c>
      <c r="H106" s="26">
        <f t="shared" si="99"/>
        <v>0</v>
      </c>
      <c r="I106" s="26">
        <f t="shared" si="99"/>
        <v>0</v>
      </c>
      <c r="J106" s="26">
        <f t="shared" si="99"/>
        <v>0</v>
      </c>
      <c r="K106" s="26">
        <f t="shared" si="99"/>
        <v>0</v>
      </c>
      <c r="L106" s="26">
        <f t="shared" si="99"/>
        <v>0</v>
      </c>
      <c r="M106" s="26">
        <f t="shared" si="99"/>
        <v>0</v>
      </c>
      <c r="N106" s="26">
        <f t="shared" si="99"/>
        <v>0</v>
      </c>
      <c r="O106" s="26">
        <f t="shared" si="99"/>
        <v>0</v>
      </c>
      <c r="P106" s="26">
        <f t="shared" si="99"/>
        <v>0</v>
      </c>
      <c r="Q106" s="26">
        <f t="shared" si="99"/>
        <v>0</v>
      </c>
      <c r="R106" s="26">
        <f t="shared" ref="R106:S106" si="100">+R107+R108</f>
        <v>0</v>
      </c>
      <c r="S106" s="26">
        <f t="shared" si="100"/>
        <v>0</v>
      </c>
      <c r="T106" s="26">
        <f t="shared" si="99"/>
        <v>0</v>
      </c>
      <c r="U106" s="26">
        <f t="shared" si="99"/>
        <v>0</v>
      </c>
      <c r="V106" s="26">
        <f t="shared" si="99"/>
        <v>0</v>
      </c>
      <c r="W106" s="26">
        <f t="shared" si="99"/>
        <v>0</v>
      </c>
      <c r="X106" s="26">
        <f t="shared" si="99"/>
        <v>0</v>
      </c>
      <c r="Y106" s="26">
        <f t="shared" si="99"/>
        <v>0</v>
      </c>
      <c r="Z106" s="26">
        <f t="shared" si="99"/>
        <v>0</v>
      </c>
      <c r="AA106" s="26">
        <f t="shared" ref="AA106:AB106" si="101">+AA107+AA108</f>
        <v>0</v>
      </c>
      <c r="AB106" s="26">
        <f t="shared" si="101"/>
        <v>0</v>
      </c>
      <c r="AC106" s="26">
        <f t="shared" ref="AC106" si="102">+AC107+AC108</f>
        <v>0</v>
      </c>
      <c r="AD106" s="31"/>
      <c r="AE106" s="26" t="str">
        <f t="shared" si="71"/>
        <v/>
      </c>
    </row>
    <row r="107" spans="1:31" x14ac:dyDescent="0.2">
      <c r="A107" s="13" t="s">
        <v>216</v>
      </c>
      <c r="B107" s="6" t="s">
        <v>217</v>
      </c>
      <c r="C107" s="26">
        <f>+'1990'!$C107</f>
        <v>0</v>
      </c>
      <c r="D107" s="26">
        <f>+'1991'!$C107</f>
        <v>0</v>
      </c>
      <c r="E107" s="26">
        <f>+'1992'!$C107</f>
        <v>0</v>
      </c>
      <c r="F107" s="26">
        <f>+'1993'!$C107</f>
        <v>0</v>
      </c>
      <c r="G107" s="26">
        <f>+'1994'!$C107</f>
        <v>0</v>
      </c>
      <c r="H107" s="26">
        <f>+'1995'!$C107</f>
        <v>0</v>
      </c>
      <c r="I107" s="26">
        <f>+'1996'!$C107</f>
        <v>0</v>
      </c>
      <c r="J107" s="26">
        <f>+'1997'!$C107</f>
        <v>0</v>
      </c>
      <c r="K107" s="26">
        <f>+'1998'!$C107</f>
        <v>0</v>
      </c>
      <c r="L107" s="26">
        <f>+'1999'!$C107</f>
        <v>0</v>
      </c>
      <c r="M107" s="26">
        <f>+'2000'!$C107</f>
        <v>0</v>
      </c>
      <c r="N107" s="26">
        <f>+'2001'!$C107</f>
        <v>0</v>
      </c>
      <c r="O107" s="26">
        <f>+'2002'!$C107</f>
        <v>0</v>
      </c>
      <c r="P107" s="26">
        <f>+'2003'!$C107</f>
        <v>0</v>
      </c>
      <c r="Q107" s="26">
        <f>+'2004'!$C107</f>
        <v>0</v>
      </c>
      <c r="R107" s="26">
        <f>+'2005'!$C107</f>
        <v>0</v>
      </c>
      <c r="S107" s="26">
        <f>+'2006'!$C107</f>
        <v>0</v>
      </c>
      <c r="T107" s="26">
        <f>+'2007'!$C107</f>
        <v>0</v>
      </c>
      <c r="U107" s="26">
        <f>+'2008'!$C107</f>
        <v>0</v>
      </c>
      <c r="V107" s="26">
        <f>+'2009'!$C107</f>
        <v>0</v>
      </c>
      <c r="W107" s="26">
        <f>+'2010'!$C107</f>
        <v>0</v>
      </c>
      <c r="X107" s="26">
        <f>+'2011'!$C107</f>
        <v>0</v>
      </c>
      <c r="Y107" s="26">
        <f>+'2012'!$C107</f>
        <v>0</v>
      </c>
      <c r="Z107" s="26">
        <f>+'2013'!$C107</f>
        <v>0</v>
      </c>
      <c r="AA107" s="26">
        <f>+'2014'!$C107</f>
        <v>0</v>
      </c>
      <c r="AB107" s="26">
        <f>+'2015'!$C107</f>
        <v>0</v>
      </c>
      <c r="AC107" s="26">
        <f>+'2016'!$C107</f>
        <v>0</v>
      </c>
      <c r="AD107" s="31"/>
      <c r="AE107" s="26" t="str">
        <f t="shared" si="71"/>
        <v/>
      </c>
    </row>
    <row r="108" spans="1:31" x14ac:dyDescent="0.2">
      <c r="A108" s="13" t="s">
        <v>218</v>
      </c>
      <c r="B108" s="6" t="s">
        <v>219</v>
      </c>
      <c r="C108" s="26">
        <f>+'1990'!$C108</f>
        <v>0</v>
      </c>
      <c r="D108" s="26">
        <f>+'1991'!$C108</f>
        <v>0</v>
      </c>
      <c r="E108" s="26">
        <f>+'1992'!$C108</f>
        <v>0</v>
      </c>
      <c r="F108" s="26">
        <f>+'1993'!$C108</f>
        <v>0</v>
      </c>
      <c r="G108" s="26">
        <f>+'1994'!$C108</f>
        <v>0</v>
      </c>
      <c r="H108" s="26">
        <f>+'1995'!$C108</f>
        <v>0</v>
      </c>
      <c r="I108" s="26">
        <f>+'1996'!$C108</f>
        <v>0</v>
      </c>
      <c r="J108" s="26">
        <f>+'1997'!$C108</f>
        <v>0</v>
      </c>
      <c r="K108" s="26">
        <f>+'1998'!$C108</f>
        <v>0</v>
      </c>
      <c r="L108" s="26">
        <f>+'1999'!$C108</f>
        <v>0</v>
      </c>
      <c r="M108" s="26">
        <f>+'2000'!$C108</f>
        <v>0</v>
      </c>
      <c r="N108" s="26">
        <f>+'2001'!$C108</f>
        <v>0</v>
      </c>
      <c r="O108" s="26">
        <f>+'2002'!$C108</f>
        <v>0</v>
      </c>
      <c r="P108" s="26">
        <f>+'2003'!$C108</f>
        <v>0</v>
      </c>
      <c r="Q108" s="26">
        <f>+'2004'!$C108</f>
        <v>0</v>
      </c>
      <c r="R108" s="26">
        <f>+'2005'!$C108</f>
        <v>0</v>
      </c>
      <c r="S108" s="26">
        <f>+'2006'!$C108</f>
        <v>0</v>
      </c>
      <c r="T108" s="26">
        <f>+'2007'!$C108</f>
        <v>0</v>
      </c>
      <c r="U108" s="26">
        <f>+'2008'!$C108</f>
        <v>0</v>
      </c>
      <c r="V108" s="26">
        <f>+'2009'!$C108</f>
        <v>0</v>
      </c>
      <c r="W108" s="26">
        <f>+'2010'!$C108</f>
        <v>0</v>
      </c>
      <c r="X108" s="26">
        <f>+'2011'!$C108</f>
        <v>0</v>
      </c>
      <c r="Y108" s="26">
        <f>+'2012'!$C108</f>
        <v>0</v>
      </c>
      <c r="Z108" s="26">
        <f>+'2013'!$C108</f>
        <v>0</v>
      </c>
      <c r="AA108" s="26">
        <f>+'2014'!$C108</f>
        <v>0</v>
      </c>
      <c r="AB108" s="26">
        <f>+'2015'!$C108</f>
        <v>0</v>
      </c>
      <c r="AC108" s="26">
        <f>+'2016'!$C108</f>
        <v>0</v>
      </c>
      <c r="AD108" s="31"/>
      <c r="AE108" s="26" t="str">
        <f t="shared" si="71"/>
        <v/>
      </c>
    </row>
    <row r="109" spans="1:31" x14ac:dyDescent="0.2">
      <c r="A109" s="13" t="s">
        <v>220</v>
      </c>
      <c r="B109" s="6" t="s">
        <v>187</v>
      </c>
      <c r="C109" s="26">
        <f>+'1990'!$C109</f>
        <v>0</v>
      </c>
      <c r="D109" s="26">
        <f>+'1991'!$C109</f>
        <v>0</v>
      </c>
      <c r="E109" s="26">
        <f>+'1992'!$C109</f>
        <v>0</v>
      </c>
      <c r="F109" s="26">
        <f>+'1993'!$C109</f>
        <v>0</v>
      </c>
      <c r="G109" s="26">
        <f>+'1994'!$C109</f>
        <v>0</v>
      </c>
      <c r="H109" s="26">
        <f>+'1995'!$C109</f>
        <v>0</v>
      </c>
      <c r="I109" s="26">
        <f>+'1996'!$C109</f>
        <v>0</v>
      </c>
      <c r="J109" s="26">
        <f>+'1997'!$C109</f>
        <v>0</v>
      </c>
      <c r="K109" s="26">
        <f>+'1998'!$C109</f>
        <v>0</v>
      </c>
      <c r="L109" s="26">
        <f>+'1999'!$C109</f>
        <v>0</v>
      </c>
      <c r="M109" s="26">
        <f>+'2000'!$C109</f>
        <v>0</v>
      </c>
      <c r="N109" s="26">
        <f>+'2001'!$C109</f>
        <v>0</v>
      </c>
      <c r="O109" s="26">
        <f>+'2002'!$C109</f>
        <v>0</v>
      </c>
      <c r="P109" s="26">
        <f>+'2003'!$C109</f>
        <v>0</v>
      </c>
      <c r="Q109" s="26">
        <f>+'2004'!$C109</f>
        <v>0</v>
      </c>
      <c r="R109" s="26">
        <f>+'2005'!$C109</f>
        <v>0</v>
      </c>
      <c r="S109" s="26">
        <f>+'2006'!$C109</f>
        <v>0</v>
      </c>
      <c r="T109" s="26">
        <f>+'2007'!$C109</f>
        <v>0</v>
      </c>
      <c r="U109" s="26">
        <f>+'2008'!$C109</f>
        <v>0</v>
      </c>
      <c r="V109" s="26">
        <f>+'2009'!$C109</f>
        <v>0</v>
      </c>
      <c r="W109" s="26">
        <f>+'2010'!$C109</f>
        <v>0</v>
      </c>
      <c r="X109" s="26">
        <f>+'2011'!$C109</f>
        <v>0</v>
      </c>
      <c r="Y109" s="26">
        <f>+'2012'!$C109</f>
        <v>0</v>
      </c>
      <c r="Z109" s="26">
        <f>+'2013'!$C109</f>
        <v>0</v>
      </c>
      <c r="AA109" s="26">
        <f>+'2014'!$C109</f>
        <v>0</v>
      </c>
      <c r="AB109" s="26">
        <f>+'2015'!$C109</f>
        <v>0</v>
      </c>
      <c r="AC109" s="26">
        <f>+'2016'!$C109</f>
        <v>0</v>
      </c>
      <c r="AD109" s="31"/>
      <c r="AE109" s="26" t="str">
        <f t="shared" si="71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103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923.93082600000002</v>
      </c>
      <c r="D112" s="26">
        <f>+D113+D114</f>
        <v>1194.6477279999999</v>
      </c>
      <c r="E112" s="26">
        <f t="shared" ref="E112:Z112" si="104">+E113+E114</f>
        <v>1236.593218</v>
      </c>
      <c r="F112" s="26">
        <f t="shared" si="104"/>
        <v>1361.521227</v>
      </c>
      <c r="G112" s="26">
        <f t="shared" si="104"/>
        <v>1715.406575</v>
      </c>
      <c r="H112" s="26">
        <f t="shared" si="104"/>
        <v>1809.9967299999998</v>
      </c>
      <c r="I112" s="26">
        <f t="shared" si="104"/>
        <v>1518.0839660000001</v>
      </c>
      <c r="J112" s="26">
        <f t="shared" si="104"/>
        <v>1941.199748</v>
      </c>
      <c r="K112" s="26">
        <f t="shared" si="104"/>
        <v>2380.58599</v>
      </c>
      <c r="L112" s="26">
        <f t="shared" si="104"/>
        <v>2460.061256</v>
      </c>
      <c r="M112" s="26">
        <f t="shared" si="104"/>
        <v>3082.0801569999999</v>
      </c>
      <c r="N112" s="26">
        <f t="shared" si="104"/>
        <v>3296.3253680000007</v>
      </c>
      <c r="O112" s="26">
        <f t="shared" si="104"/>
        <v>3626.8407480000001</v>
      </c>
      <c r="P112" s="26">
        <f t="shared" si="104"/>
        <v>3944.9564810000002</v>
      </c>
      <c r="Q112" s="26">
        <f t="shared" si="104"/>
        <v>4251.9736229999999</v>
      </c>
      <c r="R112" s="26">
        <f t="shared" ref="R112:S112" si="105">+R113+R114</f>
        <v>4523.5552269999998</v>
      </c>
      <c r="S112" s="26">
        <f t="shared" si="105"/>
        <v>5303.7724630000002</v>
      </c>
      <c r="T112" s="26">
        <f t="shared" si="104"/>
        <v>5316.1661460000005</v>
      </c>
      <c r="U112" s="26">
        <f t="shared" si="104"/>
        <v>5250.3550759999998</v>
      </c>
      <c r="V112" s="26">
        <f t="shared" si="104"/>
        <v>4066.2694039999997</v>
      </c>
      <c r="W112" s="26">
        <f t="shared" si="104"/>
        <v>3631.881727</v>
      </c>
      <c r="X112" s="26">
        <f t="shared" si="104"/>
        <v>3705.6152739999998</v>
      </c>
      <c r="Y112" s="26">
        <f t="shared" si="104"/>
        <v>2760.465256</v>
      </c>
      <c r="Z112" s="26">
        <f t="shared" si="104"/>
        <v>2596.6330550000002</v>
      </c>
      <c r="AA112" s="26">
        <f t="shared" ref="AA112:AB112" si="106">+AA113+AA114</f>
        <v>2577.400467277721</v>
      </c>
      <c r="AB112" s="26">
        <f t="shared" si="106"/>
        <v>2296.1278566249498</v>
      </c>
      <c r="AC112" s="26">
        <f t="shared" ref="AC112" si="107">+AC113+AC114</f>
        <v>2249.0557249690819</v>
      </c>
      <c r="AD112" s="31"/>
      <c r="AE112" s="26">
        <f t="shared" ref="AE112:AE116" si="108">+IF(C112=0,"",IF(C112&lt;0,IF(AC112&lt;0,(AC112-C112)/C112,(AC112-C112)/ABS(C112)),(AC112-C112)/C112))</f>
        <v>1.4342252273430283</v>
      </c>
    </row>
    <row r="113" spans="1:31" x14ac:dyDescent="0.2">
      <c r="A113" s="13" t="s">
        <v>225</v>
      </c>
      <c r="B113" s="6" t="s">
        <v>226</v>
      </c>
      <c r="C113" s="26">
        <f>+'1990'!$C113</f>
        <v>334.61142000000001</v>
      </c>
      <c r="D113" s="26">
        <f>+'1991'!$C113</f>
        <v>555.58145500000001</v>
      </c>
      <c r="E113" s="26">
        <f>+'1992'!$C113</f>
        <v>568.83969999999999</v>
      </c>
      <c r="F113" s="26">
        <f>+'1993'!$C113</f>
        <v>591.25208999999995</v>
      </c>
      <c r="G113" s="26">
        <f>+'1994'!$C113</f>
        <v>655.64856499999996</v>
      </c>
      <c r="H113" s="26">
        <f>+'1995'!$C113</f>
        <v>641.44366000000002</v>
      </c>
      <c r="I113" s="26">
        <f>+'1996'!$C113</f>
        <v>642.07500500000003</v>
      </c>
      <c r="J113" s="26">
        <f>+'1997'!$C113</f>
        <v>742.77417500000001</v>
      </c>
      <c r="K113" s="26">
        <f>+'1998'!$C113</f>
        <v>1067.284075</v>
      </c>
      <c r="L113" s="26">
        <f>+'1999'!$C113</f>
        <v>1096.325945</v>
      </c>
      <c r="M113" s="26">
        <f>+'2000'!$C113</f>
        <v>1046.4496899999999</v>
      </c>
      <c r="N113" s="26">
        <f>+'2001'!$C113</f>
        <v>1047.0810349999999</v>
      </c>
      <c r="O113" s="26">
        <f>+'2002'!$C113</f>
        <v>1190.32485</v>
      </c>
      <c r="P113" s="26">
        <f>+'2003'!$C113</f>
        <v>1072.0659949999999</v>
      </c>
      <c r="Q113" s="26">
        <f>+'2004'!$C113</f>
        <v>1132.3948350000001</v>
      </c>
      <c r="R113" s="26">
        <f>+'2005'!$C113</f>
        <v>1107.7108900000001</v>
      </c>
      <c r="S113" s="26">
        <f>+'2006'!$C113</f>
        <v>1211.5117299999999</v>
      </c>
      <c r="T113" s="26">
        <f>+'2007'!$C113</f>
        <v>1360.378305</v>
      </c>
      <c r="U113" s="26">
        <f>+'2008'!$C113</f>
        <v>1419.641795</v>
      </c>
      <c r="V113" s="26">
        <f>+'2009'!$C113</f>
        <v>1329.58826</v>
      </c>
      <c r="W113" s="26">
        <f>+'2010'!$C113</f>
        <v>1336.172695</v>
      </c>
      <c r="X113" s="26">
        <f>+'2011'!$C113</f>
        <v>1437.6783849999999</v>
      </c>
      <c r="Y113" s="26">
        <f>+'2012'!$C113</f>
        <v>1376.142625</v>
      </c>
      <c r="Z113" s="26">
        <f>+'2013'!$C113</f>
        <v>1374.53459</v>
      </c>
      <c r="AA113" s="26">
        <f>+'2014'!$C113</f>
        <v>1389.6154588588629</v>
      </c>
      <c r="AB113" s="26">
        <f>+'2015'!$C113</f>
        <v>1400.6375769675792</v>
      </c>
      <c r="AC113" s="26">
        <f>+'2016'!$C113</f>
        <v>1479.6896033059784</v>
      </c>
      <c r="AD113" s="31"/>
      <c r="AE113" s="26">
        <f t="shared" si="108"/>
        <v>3.4221132778611634</v>
      </c>
    </row>
    <row r="114" spans="1:31" x14ac:dyDescent="0.2">
      <c r="A114" s="13" t="s">
        <v>227</v>
      </c>
      <c r="B114" s="6" t="s">
        <v>228</v>
      </c>
      <c r="C114" s="26">
        <f>+'1990'!$C114</f>
        <v>589.31940599999996</v>
      </c>
      <c r="D114" s="26">
        <f>+'1991'!$C114</f>
        <v>639.06627300000002</v>
      </c>
      <c r="E114" s="26">
        <f>+'1992'!$C114</f>
        <v>667.75351799999999</v>
      </c>
      <c r="F114" s="26">
        <f>+'1993'!$C114</f>
        <v>770.269137</v>
      </c>
      <c r="G114" s="26">
        <f>+'1994'!$C114</f>
        <v>1059.75801</v>
      </c>
      <c r="H114" s="26">
        <f>+'1995'!$C114</f>
        <v>1168.5530699999999</v>
      </c>
      <c r="I114" s="26">
        <f>+'1996'!$C114</f>
        <v>876.008961</v>
      </c>
      <c r="J114" s="26">
        <f>+'1997'!$C114</f>
        <v>1198.425573</v>
      </c>
      <c r="K114" s="26">
        <f>+'1998'!$C114</f>
        <v>1313.301915</v>
      </c>
      <c r="L114" s="26">
        <f>+'1999'!$C114</f>
        <v>1363.7353109999999</v>
      </c>
      <c r="M114" s="26">
        <f>+'2000'!$C114</f>
        <v>2035.630467</v>
      </c>
      <c r="N114" s="26">
        <f>+'2001'!$C114</f>
        <v>2249.2443330000006</v>
      </c>
      <c r="O114" s="26">
        <f>+'2002'!$C114</f>
        <v>2436.5158980000001</v>
      </c>
      <c r="P114" s="26">
        <f>+'2003'!$C114</f>
        <v>2872.8904860000002</v>
      </c>
      <c r="Q114" s="26">
        <f>+'2004'!$C114</f>
        <v>3119.5787880000003</v>
      </c>
      <c r="R114" s="26">
        <f>+'2005'!$C114</f>
        <v>3415.844337</v>
      </c>
      <c r="S114" s="26">
        <f>+'2006'!$C114</f>
        <v>4092.2607330000001</v>
      </c>
      <c r="T114" s="26">
        <f>+'2007'!$C114</f>
        <v>3955.7878410000003</v>
      </c>
      <c r="U114" s="26">
        <f>+'2008'!$C114</f>
        <v>3830.7132810000003</v>
      </c>
      <c r="V114" s="26">
        <f>+'2009'!$C114</f>
        <v>2736.6811439999997</v>
      </c>
      <c r="W114" s="26">
        <f>+'2010'!$C114</f>
        <v>2295.7090319999998</v>
      </c>
      <c r="X114" s="26">
        <f>+'2011'!$C114</f>
        <v>2267.9368890000001</v>
      </c>
      <c r="Y114" s="26">
        <f>+'2012'!$C114</f>
        <v>1384.322631</v>
      </c>
      <c r="Z114" s="26">
        <f>+'2013'!$C114</f>
        <v>1222.098465</v>
      </c>
      <c r="AA114" s="26">
        <f>+'2014'!$C114</f>
        <v>1187.7850084188581</v>
      </c>
      <c r="AB114" s="26">
        <f>+'2015'!$C114</f>
        <v>895.49027965737071</v>
      </c>
      <c r="AC114" s="26">
        <f>+'2016'!$C114</f>
        <v>769.36612166310351</v>
      </c>
      <c r="AD114" s="31"/>
      <c r="AE114" s="26">
        <f t="shared" si="108"/>
        <v>0.30551635298278906</v>
      </c>
    </row>
    <row r="115" spans="1:31" x14ac:dyDescent="0.2">
      <c r="A115" s="13" t="s">
        <v>229</v>
      </c>
      <c r="B115" s="6" t="s">
        <v>144</v>
      </c>
      <c r="C115" s="26">
        <f>+'1990'!$C115</f>
        <v>0</v>
      </c>
      <c r="D115" s="26">
        <f>+'1991'!$C115</f>
        <v>0</v>
      </c>
      <c r="E115" s="26">
        <f>+'1992'!$C115</f>
        <v>0</v>
      </c>
      <c r="F115" s="26">
        <f>+'1993'!$C115</f>
        <v>0</v>
      </c>
      <c r="G115" s="26">
        <f>+'1994'!$C115</f>
        <v>0</v>
      </c>
      <c r="H115" s="26">
        <f>+'1995'!$C115</f>
        <v>0</v>
      </c>
      <c r="I115" s="26">
        <f>+'1996'!$C115</f>
        <v>0</v>
      </c>
      <c r="J115" s="26">
        <f>+'1997'!$C115</f>
        <v>0</v>
      </c>
      <c r="K115" s="26">
        <f>+'1998'!$C115</f>
        <v>0</v>
      </c>
      <c r="L115" s="26">
        <f>+'1999'!$C115</f>
        <v>0</v>
      </c>
      <c r="M115" s="26">
        <f>+'2000'!$C115</f>
        <v>0</v>
      </c>
      <c r="N115" s="26">
        <f>+'2001'!$C115</f>
        <v>0</v>
      </c>
      <c r="O115" s="26">
        <f>+'2002'!$C115</f>
        <v>0</v>
      </c>
      <c r="P115" s="26">
        <f>+'2003'!$C115</f>
        <v>0</v>
      </c>
      <c r="Q115" s="26">
        <f>+'2004'!$C115</f>
        <v>0</v>
      </c>
      <c r="R115" s="26">
        <f>+'2005'!$C115</f>
        <v>0</v>
      </c>
      <c r="S115" s="26">
        <f>+'2006'!$C115</f>
        <v>0</v>
      </c>
      <c r="T115" s="26">
        <f>+'2007'!$C115</f>
        <v>0</v>
      </c>
      <c r="U115" s="26">
        <f>+'2008'!$C115</f>
        <v>0</v>
      </c>
      <c r="V115" s="26">
        <f>+'2009'!$C115</f>
        <v>0</v>
      </c>
      <c r="W115" s="26">
        <f>+'2010'!$C115</f>
        <v>0</v>
      </c>
      <c r="X115" s="26">
        <f>+'2011'!$C115</f>
        <v>0</v>
      </c>
      <c r="Y115" s="26">
        <f>+'2012'!$C115</f>
        <v>0</v>
      </c>
      <c r="Z115" s="26">
        <f>+'2013'!$C115</f>
        <v>0</v>
      </c>
      <c r="AA115" s="26">
        <f>+'2014'!$C115</f>
        <v>0</v>
      </c>
      <c r="AB115" s="26">
        <f>+'2015'!$C115</f>
        <v>0</v>
      </c>
      <c r="AC115" s="26">
        <f>+'2016'!$C115</f>
        <v>0</v>
      </c>
      <c r="AD115" s="31"/>
      <c r="AE115" s="26" t="str">
        <f t="shared" si="108"/>
        <v/>
      </c>
    </row>
    <row r="116" spans="1:31" x14ac:dyDescent="0.2">
      <c r="A116" s="13" t="s">
        <v>230</v>
      </c>
      <c r="B116" s="17" t="s">
        <v>231</v>
      </c>
      <c r="C116" s="26">
        <f>+'1990'!$C116</f>
        <v>12001.109904000001</v>
      </c>
      <c r="D116" s="26">
        <f>+'1991'!$C116</f>
        <v>13238.193920000002</v>
      </c>
      <c r="E116" s="26">
        <f>+'1992'!$C116</f>
        <v>14697.12731872</v>
      </c>
      <c r="F116" s="26">
        <f>+'1993'!$C116</f>
        <v>13579.431299840002</v>
      </c>
      <c r="G116" s="26">
        <f>+'1994'!$C116</f>
        <v>14268.579360000002</v>
      </c>
      <c r="H116" s="26">
        <f>+'1995'!$C116</f>
        <v>15280.699839999997</v>
      </c>
      <c r="I116" s="26">
        <f>+'1996'!$C116</f>
        <v>16382.362080000001</v>
      </c>
      <c r="J116" s="26">
        <f>+'1997'!$C116</f>
        <v>16309.088319999999</v>
      </c>
      <c r="K116" s="26">
        <f>+'1998'!$C116</f>
        <v>17506.296639999997</v>
      </c>
      <c r="L116" s="26">
        <f>+'1999'!$C116</f>
        <v>18142.435359999999</v>
      </c>
      <c r="M116" s="26">
        <f>+'2000'!$C116</f>
        <v>18952.557119999998</v>
      </c>
      <c r="N116" s="26">
        <f>+'2001'!$C116</f>
        <v>18915.923040000001</v>
      </c>
      <c r="O116" s="26">
        <f>+'2002'!$C116</f>
        <v>19216.522080000002</v>
      </c>
      <c r="P116" s="26">
        <f>+'2003'!$C116</f>
        <v>18154.8377187968</v>
      </c>
      <c r="Q116" s="26">
        <f>+'2004'!$C116</f>
        <v>19205.045439999998</v>
      </c>
      <c r="R116" s="26">
        <f>+'2005'!$C116</f>
        <v>20486.317600000002</v>
      </c>
      <c r="S116" s="26">
        <f>+'2006'!$C116</f>
        <v>21071.439200000001</v>
      </c>
      <c r="T116" s="26">
        <f>+'2007'!$C116</f>
        <v>22202.967359999995</v>
      </c>
      <c r="U116" s="26">
        <f>+'2008'!$C116</f>
        <v>22794.79552</v>
      </c>
      <c r="V116" s="26">
        <f>+'2009'!$C116</f>
        <v>22843.979200000002</v>
      </c>
      <c r="W116" s="26">
        <f>+'2010'!$C116</f>
        <v>15830.066559999999</v>
      </c>
      <c r="X116" s="26">
        <f>+'2011'!$C116</f>
        <v>17668.56784</v>
      </c>
      <c r="Y116" s="26">
        <f>+'2012'!$C116</f>
        <v>31636.618719999999</v>
      </c>
      <c r="Z116" s="26">
        <f>+'2013'!$C116</f>
        <v>35893.225886</v>
      </c>
      <c r="AA116" s="26">
        <f>+'2014'!$C116</f>
        <v>39703.688178000004</v>
      </c>
      <c r="AB116" s="26">
        <f>+'2015'!$C116</f>
        <v>32672.453785999998</v>
      </c>
      <c r="AC116" s="26">
        <f>+'2016'!$C116</f>
        <v>35042.330526000005</v>
      </c>
      <c r="AD116" s="31"/>
      <c r="AE116" s="26">
        <f t="shared" si="108"/>
        <v>1.9199241408763623</v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>+C128+C134+C138</f>
        <v>30405.604626178592</v>
      </c>
      <c r="D127" s="26">
        <f>+D128+D134+D138</f>
        <v>28899.077633631994</v>
      </c>
      <c r="E127" s="26">
        <f t="shared" ref="E127:Z127" si="109">+E128+E134+E138</f>
        <v>29889.254532232124</v>
      </c>
      <c r="F127" s="26">
        <f t="shared" si="109"/>
        <v>32198.766966483556</v>
      </c>
      <c r="G127" s="26">
        <f t="shared" si="109"/>
        <v>34632.066709986</v>
      </c>
      <c r="H127" s="26">
        <f t="shared" si="109"/>
        <v>37622.225612442002</v>
      </c>
      <c r="I127" s="26">
        <f t="shared" si="109"/>
        <v>43406.394060268001</v>
      </c>
      <c r="J127" s="26">
        <f t="shared" si="109"/>
        <v>50024.562152026796</v>
      </c>
      <c r="K127" s="26">
        <f t="shared" si="109"/>
        <v>50508.821286576</v>
      </c>
      <c r="L127" s="26">
        <f t="shared" si="109"/>
        <v>53051.002392405993</v>
      </c>
      <c r="M127" s="26">
        <f t="shared" si="109"/>
        <v>49366.981357898003</v>
      </c>
      <c r="N127" s="26">
        <f t="shared" si="109"/>
        <v>47222.808927518003</v>
      </c>
      <c r="O127" s="26">
        <f t="shared" si="109"/>
        <v>47987.275492813991</v>
      </c>
      <c r="P127" s="26">
        <f t="shared" si="109"/>
        <v>48772.4141278928</v>
      </c>
      <c r="Q127" s="26">
        <f t="shared" si="109"/>
        <v>53370.02891899566</v>
      </c>
      <c r="R127" s="26">
        <f t="shared" ref="R127:S127" si="110">+R128+R134+R138</f>
        <v>54779.296360870758</v>
      </c>
      <c r="S127" s="26">
        <f t="shared" si="110"/>
        <v>55691.695804714029</v>
      </c>
      <c r="T127" s="26">
        <f t="shared" si="109"/>
        <v>65389.285549053486</v>
      </c>
      <c r="U127" s="26">
        <f t="shared" si="109"/>
        <v>66756.933551627691</v>
      </c>
      <c r="V127" s="26">
        <f t="shared" si="109"/>
        <v>64397.067811625209</v>
      </c>
      <c r="W127" s="26">
        <f t="shared" si="109"/>
        <v>65978.095219936222</v>
      </c>
      <c r="X127" s="26">
        <f t="shared" si="109"/>
        <v>73651.077905406288</v>
      </c>
      <c r="Y127" s="26">
        <f t="shared" si="109"/>
        <v>77451.440441660045</v>
      </c>
      <c r="Z127" s="26">
        <f t="shared" si="109"/>
        <v>77018.348398117203</v>
      </c>
      <c r="AA127" s="26">
        <f t="shared" ref="AA127:AB127" si="111">+AA128+AA134+AA138</f>
        <v>74430.394617969272</v>
      </c>
      <c r="AB127" s="26">
        <f t="shared" si="111"/>
        <v>80837.031776085467</v>
      </c>
      <c r="AC127" s="26">
        <f t="shared" ref="AC127" si="112">+AC128+AC134+AC138</f>
        <v>84120.987616838611</v>
      </c>
      <c r="AD127" s="31"/>
      <c r="AE127" s="26">
        <f t="shared" ref="AE127:AE141" si="113">+IF(C127=0,"",IF(C127&lt;0,IF(AC127&lt;0,(AC127-C127)/C127,(AC127-C127)/ABS(C127)),(AC127-C127)/C127))</f>
        <v>1.7666276875945492</v>
      </c>
    </row>
    <row r="128" spans="1:31" x14ac:dyDescent="0.2">
      <c r="A128" s="11" t="s">
        <v>26</v>
      </c>
      <c r="B128" s="6" t="s">
        <v>27</v>
      </c>
      <c r="C128" s="26">
        <f>+C129+C130+C131+C132+C133</f>
        <v>30403.040451665998</v>
      </c>
      <c r="D128" s="26">
        <f>+D129+D130+D131+D132+D133</f>
        <v>28896.877777391994</v>
      </c>
      <c r="E128" s="26">
        <f t="shared" ref="E128:Z128" si="114">+E129+E130+E131+E132+E133</f>
        <v>29887.340363702126</v>
      </c>
      <c r="F128" s="26">
        <f t="shared" si="114"/>
        <v>32196.949377573557</v>
      </c>
      <c r="G128" s="26">
        <f t="shared" si="114"/>
        <v>34630.201933115997</v>
      </c>
      <c r="H128" s="26">
        <f t="shared" si="114"/>
        <v>37620.797813992001</v>
      </c>
      <c r="I128" s="26">
        <f t="shared" si="114"/>
        <v>43405.092838388002</v>
      </c>
      <c r="J128" s="26">
        <f t="shared" si="114"/>
        <v>50023.372840323995</v>
      </c>
      <c r="K128" s="26">
        <f t="shared" si="114"/>
        <v>50507.595730136003</v>
      </c>
      <c r="L128" s="26">
        <f t="shared" si="114"/>
        <v>53049.601878175992</v>
      </c>
      <c r="M128" s="26">
        <f t="shared" si="114"/>
        <v>49365.319165508001</v>
      </c>
      <c r="N128" s="26">
        <f t="shared" si="114"/>
        <v>47221.065039948</v>
      </c>
      <c r="O128" s="26">
        <f t="shared" si="114"/>
        <v>47985.632888423992</v>
      </c>
      <c r="P128" s="26">
        <f t="shared" si="114"/>
        <v>48770.8317342628</v>
      </c>
      <c r="Q128" s="26">
        <f t="shared" si="114"/>
        <v>53368.383342999987</v>
      </c>
      <c r="R128" s="26">
        <f t="shared" ref="R128:S128" si="115">+R129+R130+R131+R132+R133</f>
        <v>54777.691080968012</v>
      </c>
      <c r="S128" s="26">
        <f t="shared" si="115"/>
        <v>55690.219883532001</v>
      </c>
      <c r="T128" s="26">
        <f t="shared" si="114"/>
        <v>65388.237883695983</v>
      </c>
      <c r="U128" s="26">
        <f t="shared" si="114"/>
        <v>66756.089616787998</v>
      </c>
      <c r="V128" s="26">
        <f t="shared" si="114"/>
        <v>64395.988926435988</v>
      </c>
      <c r="W128" s="26">
        <f t="shared" si="114"/>
        <v>65976.776604999977</v>
      </c>
      <c r="X128" s="26">
        <f t="shared" si="114"/>
        <v>73649.744648000036</v>
      </c>
      <c r="Y128" s="26">
        <f t="shared" si="114"/>
        <v>77449.973967000042</v>
      </c>
      <c r="Z128" s="26">
        <f t="shared" si="114"/>
        <v>77016.838223999992</v>
      </c>
      <c r="AA128" s="26">
        <f t="shared" ref="AA128:AB128" si="116">+AA129+AA130+AA131+AA132+AA133</f>
        <v>74429.00065562813</v>
      </c>
      <c r="AB128" s="26">
        <f t="shared" si="116"/>
        <v>80835.833300831087</v>
      </c>
      <c r="AC128" s="26">
        <f t="shared" ref="AC128" si="117">+AC129+AC130+AC131+AC132+AC133</f>
        <v>84119.779632486112</v>
      </c>
      <c r="AD128" s="31"/>
      <c r="AE128" s="26">
        <f t="shared" si="113"/>
        <v>1.7668212909895527</v>
      </c>
    </row>
    <row r="129" spans="1:31" x14ac:dyDescent="0.2">
      <c r="A129" s="11" t="s">
        <v>28</v>
      </c>
      <c r="B129" s="6" t="s">
        <v>29</v>
      </c>
      <c r="C129" s="26">
        <f>+C7</f>
        <v>5822.1605890000001</v>
      </c>
      <c r="D129" s="26">
        <f>+D7</f>
        <v>4656.2454340000004</v>
      </c>
      <c r="E129" s="26">
        <f t="shared" ref="E129:Z129" si="118">+E7</f>
        <v>2843.813572</v>
      </c>
      <c r="F129" s="26">
        <f t="shared" si="118"/>
        <v>4341.4679509999996</v>
      </c>
      <c r="G129" s="26">
        <f t="shared" si="118"/>
        <v>4577.3970989999998</v>
      </c>
      <c r="H129" s="26">
        <f t="shared" si="118"/>
        <v>7863.3344900000011</v>
      </c>
      <c r="I129" s="26">
        <f t="shared" si="118"/>
        <v>12227.968829999998</v>
      </c>
      <c r="J129" s="26">
        <f t="shared" si="118"/>
        <v>13848.103334999998</v>
      </c>
      <c r="K129" s="26">
        <f t="shared" si="118"/>
        <v>16358.220472000001</v>
      </c>
      <c r="L129" s="26">
        <f t="shared" si="118"/>
        <v>18624.850062000001</v>
      </c>
      <c r="M129" s="26">
        <f t="shared" si="118"/>
        <v>14855.072134999999</v>
      </c>
      <c r="N129" s="26">
        <f t="shared" si="118"/>
        <v>13039.883570000002</v>
      </c>
      <c r="O129" s="26">
        <f t="shared" si="118"/>
        <v>14184.618802999998</v>
      </c>
      <c r="P129" s="26">
        <f t="shared" si="118"/>
        <v>15565.039327999999</v>
      </c>
      <c r="Q129" s="26">
        <f t="shared" si="118"/>
        <v>19579.885414</v>
      </c>
      <c r="R129" s="26">
        <f t="shared" ref="R129:S129" si="119">+R7</f>
        <v>18897.471936999998</v>
      </c>
      <c r="S129" s="26">
        <f t="shared" si="119"/>
        <v>19722.466816</v>
      </c>
      <c r="T129" s="26">
        <f t="shared" si="118"/>
        <v>26529.867890999998</v>
      </c>
      <c r="U129" s="26">
        <f t="shared" si="118"/>
        <v>27053.130099999998</v>
      </c>
      <c r="V129" s="26">
        <f t="shared" si="118"/>
        <v>25411.605186999997</v>
      </c>
      <c r="W129" s="26">
        <f t="shared" si="118"/>
        <v>25711.784495999997</v>
      </c>
      <c r="X129" s="26">
        <f t="shared" si="118"/>
        <v>31821.209007000001</v>
      </c>
      <c r="Y129" s="26">
        <f t="shared" si="118"/>
        <v>34025.053408</v>
      </c>
      <c r="Z129" s="26">
        <f t="shared" si="118"/>
        <v>32924.326123999999</v>
      </c>
      <c r="AA129" s="26">
        <f t="shared" ref="AA129:AB129" si="120">+AA7</f>
        <v>30028.234812000002</v>
      </c>
      <c r="AB129" s="26">
        <f t="shared" si="120"/>
        <v>34289.775016999993</v>
      </c>
      <c r="AC129" s="26">
        <f t="shared" ref="AC129" si="121">+AC7</f>
        <v>35483.710344999992</v>
      </c>
      <c r="AD129" s="31"/>
      <c r="AE129" s="26">
        <f t="shared" si="113"/>
        <v>5.0945949192883031</v>
      </c>
    </row>
    <row r="130" spans="1:31" x14ac:dyDescent="0.2">
      <c r="A130" s="11" t="s">
        <v>46</v>
      </c>
      <c r="B130" s="6" t="s">
        <v>47</v>
      </c>
      <c r="C130" s="26">
        <f>+C16</f>
        <v>12139.408108308</v>
      </c>
      <c r="D130" s="26">
        <f>+D16</f>
        <v>11022.924090391998</v>
      </c>
      <c r="E130" s="26">
        <f t="shared" ref="E130:Z130" si="122">+E16</f>
        <v>12567.216700223998</v>
      </c>
      <c r="F130" s="26">
        <f t="shared" si="122"/>
        <v>12137.923572139998</v>
      </c>
      <c r="G130" s="26">
        <f t="shared" si="122"/>
        <v>13191.513821116001</v>
      </c>
      <c r="H130" s="26">
        <f t="shared" si="122"/>
        <v>11691.721305992</v>
      </c>
      <c r="I130" s="26">
        <f t="shared" si="122"/>
        <v>11829.912764388</v>
      </c>
      <c r="J130" s="26">
        <f t="shared" si="122"/>
        <v>15334.151998324001</v>
      </c>
      <c r="K130" s="26">
        <f t="shared" si="122"/>
        <v>13431.946315136</v>
      </c>
      <c r="L130" s="26">
        <f t="shared" si="122"/>
        <v>13248.860624175997</v>
      </c>
      <c r="M130" s="26">
        <f t="shared" si="122"/>
        <v>12856.244674508</v>
      </c>
      <c r="N130" s="26">
        <f t="shared" si="122"/>
        <v>13501.415752948</v>
      </c>
      <c r="O130" s="26">
        <f t="shared" si="122"/>
        <v>12641.504441424</v>
      </c>
      <c r="P130" s="26">
        <f t="shared" si="122"/>
        <v>12673.214137021681</v>
      </c>
      <c r="Q130" s="26">
        <f t="shared" si="122"/>
        <v>12021.549283</v>
      </c>
      <c r="R130" s="26">
        <f t="shared" ref="R130:S130" si="123">+R16</f>
        <v>12795.925326968001</v>
      </c>
      <c r="S130" s="26">
        <f t="shared" si="123"/>
        <v>13357.228745532</v>
      </c>
      <c r="T130" s="26">
        <f t="shared" si="122"/>
        <v>14333.708203696</v>
      </c>
      <c r="U130" s="26">
        <f t="shared" si="122"/>
        <v>14004.147826788001</v>
      </c>
      <c r="V130" s="26">
        <f t="shared" si="122"/>
        <v>13107.483439435997</v>
      </c>
      <c r="W130" s="26">
        <f t="shared" si="122"/>
        <v>13757.999339</v>
      </c>
      <c r="X130" s="26">
        <f t="shared" si="122"/>
        <v>13490.108135999999</v>
      </c>
      <c r="Y130" s="26">
        <f t="shared" si="122"/>
        <v>15070.134485999999</v>
      </c>
      <c r="Z130" s="26">
        <f t="shared" si="122"/>
        <v>14076.269806</v>
      </c>
      <c r="AA130" s="26">
        <f t="shared" ref="AA130:AB130" si="124">+AA16</f>
        <v>15998.831623</v>
      </c>
      <c r="AB130" s="26">
        <f t="shared" si="124"/>
        <v>15832.851691</v>
      </c>
      <c r="AC130" s="26">
        <f t="shared" ref="AC130" si="125">+AC16</f>
        <v>15684.670219</v>
      </c>
      <c r="AD130" s="31"/>
      <c r="AE130" s="26">
        <f t="shared" si="113"/>
        <v>0.29204571417824599</v>
      </c>
    </row>
    <row r="131" spans="1:31" x14ac:dyDescent="0.2">
      <c r="A131" s="13" t="s">
        <v>74</v>
      </c>
      <c r="B131" s="6" t="s">
        <v>75</v>
      </c>
      <c r="C131" s="26">
        <f>+C30</f>
        <v>9036.9119689558447</v>
      </c>
      <c r="D131" s="26">
        <f>+D30</f>
        <v>9433.3939141383689</v>
      </c>
      <c r="E131" s="26">
        <f t="shared" ref="E131:Z131" si="126">+E30</f>
        <v>10233.905222277386</v>
      </c>
      <c r="F131" s="26">
        <f t="shared" si="126"/>
        <v>11357.304261032645</v>
      </c>
      <c r="G131" s="26">
        <f t="shared" si="126"/>
        <v>12273.328525068488</v>
      </c>
      <c r="H131" s="26">
        <f t="shared" si="126"/>
        <v>13578.002061295214</v>
      </c>
      <c r="I131" s="26">
        <f t="shared" si="126"/>
        <v>14768.127103374534</v>
      </c>
      <c r="J131" s="26">
        <f t="shared" si="126"/>
        <v>15666.073884227668</v>
      </c>
      <c r="K131" s="26">
        <f t="shared" si="126"/>
        <v>16509.208331559938</v>
      </c>
      <c r="L131" s="26">
        <f t="shared" si="126"/>
        <v>16679.161757183378</v>
      </c>
      <c r="M131" s="26">
        <f t="shared" si="126"/>
        <v>16925.410946291333</v>
      </c>
      <c r="N131" s="26">
        <f t="shared" si="126"/>
        <v>16001.571516305014</v>
      </c>
      <c r="O131" s="26">
        <f t="shared" si="126"/>
        <v>16523.614043523768</v>
      </c>
      <c r="P131" s="26">
        <f t="shared" si="126"/>
        <v>16301.81298710736</v>
      </c>
      <c r="Q131" s="26">
        <f t="shared" si="126"/>
        <v>16915.558806638488</v>
      </c>
      <c r="R131" s="26">
        <f t="shared" ref="R131:S131" si="127">+R30</f>
        <v>18643.757475048504</v>
      </c>
      <c r="S131" s="26">
        <f t="shared" si="127"/>
        <v>18254.634829465926</v>
      </c>
      <c r="T131" s="26">
        <f t="shared" si="126"/>
        <v>19790.364093258118</v>
      </c>
      <c r="U131" s="26">
        <f t="shared" si="126"/>
        <v>20712.700887481718</v>
      </c>
      <c r="V131" s="26">
        <f t="shared" si="126"/>
        <v>20692.756235842658</v>
      </c>
      <c r="W131" s="26">
        <f t="shared" si="126"/>
        <v>20394.167086416703</v>
      </c>
      <c r="X131" s="26">
        <f t="shared" si="126"/>
        <v>21290.058978196605</v>
      </c>
      <c r="Y131" s="26">
        <f t="shared" si="126"/>
        <v>22283.842293194408</v>
      </c>
      <c r="Z131" s="26">
        <f t="shared" si="126"/>
        <v>24234.573508243058</v>
      </c>
      <c r="AA131" s="26">
        <f t="shared" ref="AA131:AB131" si="128">+AA30</f>
        <v>22936.286729563097</v>
      </c>
      <c r="AB131" s="26">
        <f t="shared" si="128"/>
        <v>24816.29991670926</v>
      </c>
      <c r="AC131" s="26">
        <f t="shared" ref="AC131" si="129">+AC30</f>
        <v>26231.202361847445</v>
      </c>
      <c r="AD131" s="31"/>
      <c r="AE131" s="26">
        <f t="shared" si="113"/>
        <v>1.9026732197855287</v>
      </c>
    </row>
    <row r="132" spans="1:31" x14ac:dyDescent="0.2">
      <c r="A132" s="11" t="s">
        <v>118</v>
      </c>
      <c r="B132" s="6" t="s">
        <v>119</v>
      </c>
      <c r="C132" s="26">
        <f>+C52</f>
        <v>3404.5597854021553</v>
      </c>
      <c r="D132" s="26">
        <f>+D52</f>
        <v>3784.3143388616272</v>
      </c>
      <c r="E132" s="26">
        <f t="shared" ref="E132:Z132" si="130">+E52</f>
        <v>4242.40486920074</v>
      </c>
      <c r="F132" s="26">
        <f t="shared" si="130"/>
        <v>4360.2535934009138</v>
      </c>
      <c r="G132" s="26">
        <f t="shared" si="130"/>
        <v>4587.962487931507</v>
      </c>
      <c r="H132" s="26">
        <f t="shared" si="130"/>
        <v>4487.7399567047869</v>
      </c>
      <c r="I132" s="26">
        <f t="shared" si="130"/>
        <v>4579.0841406254704</v>
      </c>
      <c r="J132" s="26">
        <f t="shared" si="130"/>
        <v>5175.0436227723239</v>
      </c>
      <c r="K132" s="26">
        <f t="shared" si="130"/>
        <v>4208.2206114400633</v>
      </c>
      <c r="L132" s="26">
        <f t="shared" si="130"/>
        <v>4496.7294348166142</v>
      </c>
      <c r="M132" s="26">
        <f t="shared" si="130"/>
        <v>4728.5914097086752</v>
      </c>
      <c r="N132" s="26">
        <f t="shared" si="130"/>
        <v>4678.1942006949821</v>
      </c>
      <c r="O132" s="26">
        <f t="shared" si="130"/>
        <v>4635.8956004762331</v>
      </c>
      <c r="P132" s="26">
        <f t="shared" si="130"/>
        <v>4230.7652821337651</v>
      </c>
      <c r="Q132" s="26">
        <f t="shared" si="130"/>
        <v>4851.3898393615018</v>
      </c>
      <c r="R132" s="26">
        <f t="shared" ref="R132:S132" si="131">+R52</f>
        <v>4440.5363419515043</v>
      </c>
      <c r="S132" s="26">
        <f t="shared" si="131"/>
        <v>4355.8894925340746</v>
      </c>
      <c r="T132" s="26">
        <f t="shared" si="130"/>
        <v>4734.2976957418623</v>
      </c>
      <c r="U132" s="26">
        <f t="shared" si="130"/>
        <v>4986.1108025182912</v>
      </c>
      <c r="V132" s="26">
        <f t="shared" si="130"/>
        <v>5184.1440641573336</v>
      </c>
      <c r="W132" s="26">
        <f t="shared" si="130"/>
        <v>6112.8256835832808</v>
      </c>
      <c r="X132" s="26">
        <f t="shared" si="130"/>
        <v>7048.3685268034305</v>
      </c>
      <c r="Y132" s="26">
        <f t="shared" si="130"/>
        <v>6070.9437798056297</v>
      </c>
      <c r="Z132" s="26">
        <f t="shared" si="130"/>
        <v>5781.6687857569359</v>
      </c>
      <c r="AA132" s="26">
        <f t="shared" ref="AA132:AB132" si="132">+AA52</f>
        <v>5465.6474910650222</v>
      </c>
      <c r="AB132" s="26">
        <f t="shared" si="132"/>
        <v>5896.9066761218319</v>
      </c>
      <c r="AC132" s="26">
        <f t="shared" ref="AC132" si="133">+AC52</f>
        <v>6720.1967066386733</v>
      </c>
      <c r="AD132" s="31"/>
      <c r="AE132" s="26">
        <f t="shared" si="113"/>
        <v>0.97388124463347214</v>
      </c>
    </row>
    <row r="133" spans="1:31" x14ac:dyDescent="0.2">
      <c r="A133" s="11" t="s">
        <v>132</v>
      </c>
      <c r="B133" s="6" t="s">
        <v>133</v>
      </c>
      <c r="C133" s="26">
        <f>+C59</f>
        <v>0</v>
      </c>
      <c r="D133" s="26">
        <f>+D59</f>
        <v>0</v>
      </c>
      <c r="E133" s="26">
        <f t="shared" ref="E133:Z133" si="134">+E59</f>
        <v>0</v>
      </c>
      <c r="F133" s="26">
        <f t="shared" si="134"/>
        <v>0</v>
      </c>
      <c r="G133" s="26">
        <f t="shared" si="134"/>
        <v>0</v>
      </c>
      <c r="H133" s="26">
        <f t="shared" si="134"/>
        <v>0</v>
      </c>
      <c r="I133" s="26">
        <f t="shared" si="134"/>
        <v>0</v>
      </c>
      <c r="J133" s="26">
        <f t="shared" si="134"/>
        <v>0</v>
      </c>
      <c r="K133" s="26">
        <f t="shared" si="134"/>
        <v>0</v>
      </c>
      <c r="L133" s="26">
        <f t="shared" si="134"/>
        <v>0</v>
      </c>
      <c r="M133" s="26">
        <f t="shared" si="134"/>
        <v>0</v>
      </c>
      <c r="N133" s="26">
        <f t="shared" si="134"/>
        <v>0</v>
      </c>
      <c r="O133" s="26">
        <f t="shared" si="134"/>
        <v>0</v>
      </c>
      <c r="P133" s="26">
        <f t="shared" si="134"/>
        <v>0</v>
      </c>
      <c r="Q133" s="26">
        <f t="shared" si="134"/>
        <v>0</v>
      </c>
      <c r="R133" s="26">
        <f t="shared" ref="R133:S133" si="135">+R59</f>
        <v>0</v>
      </c>
      <c r="S133" s="26">
        <f t="shared" si="135"/>
        <v>0</v>
      </c>
      <c r="T133" s="26">
        <f t="shared" si="134"/>
        <v>0</v>
      </c>
      <c r="U133" s="26">
        <f t="shared" si="134"/>
        <v>0</v>
      </c>
      <c r="V133" s="26">
        <f t="shared" si="134"/>
        <v>0</v>
      </c>
      <c r="W133" s="26">
        <f t="shared" si="134"/>
        <v>0</v>
      </c>
      <c r="X133" s="26">
        <f t="shared" si="134"/>
        <v>0</v>
      </c>
      <c r="Y133" s="26">
        <f t="shared" si="134"/>
        <v>0</v>
      </c>
      <c r="Z133" s="26">
        <f t="shared" si="134"/>
        <v>0</v>
      </c>
      <c r="AA133" s="26">
        <f t="shared" ref="AA133:AB133" si="136">+AA59</f>
        <v>0</v>
      </c>
      <c r="AB133" s="26">
        <f t="shared" si="136"/>
        <v>0</v>
      </c>
      <c r="AC133" s="26">
        <f t="shared" ref="AC133" si="137">+AC59</f>
        <v>0</v>
      </c>
      <c r="AD133" s="31"/>
      <c r="AE133" s="26" t="str">
        <f t="shared" si="113"/>
        <v/>
      </c>
    </row>
    <row r="134" spans="1:31" x14ac:dyDescent="0.2">
      <c r="A134" s="13" t="s">
        <v>145</v>
      </c>
      <c r="B134" s="6" t="s">
        <v>146</v>
      </c>
      <c r="C134" s="26">
        <f>+C135+C136+C137</f>
        <v>2.5641745125939925</v>
      </c>
      <c r="D134" s="26">
        <f>+D135+D136+D137</f>
        <v>2.1998562400000004</v>
      </c>
      <c r="E134" s="26">
        <f t="shared" ref="E134:Z134" si="138">+E135+E136+E137</f>
        <v>1.91416853</v>
      </c>
      <c r="F134" s="26">
        <f t="shared" si="138"/>
        <v>1.8175889099999998</v>
      </c>
      <c r="G134" s="26">
        <f t="shared" si="138"/>
        <v>1.86477687</v>
      </c>
      <c r="H134" s="26">
        <f t="shared" si="138"/>
        <v>1.4277984499999998</v>
      </c>
      <c r="I134" s="26">
        <f t="shared" si="138"/>
        <v>1.3012218799999999</v>
      </c>
      <c r="J134" s="26">
        <f t="shared" si="138"/>
        <v>1.1893117028</v>
      </c>
      <c r="K134" s="26">
        <f t="shared" si="138"/>
        <v>1.2255564400000001</v>
      </c>
      <c r="L134" s="26">
        <f t="shared" si="138"/>
        <v>1.40051423</v>
      </c>
      <c r="M134" s="26">
        <f t="shared" si="138"/>
        <v>1.6621923900000002</v>
      </c>
      <c r="N134" s="26">
        <f t="shared" si="138"/>
        <v>1.7438875700000001</v>
      </c>
      <c r="O134" s="26">
        <f t="shared" si="138"/>
        <v>1.64260439</v>
      </c>
      <c r="P134" s="26">
        <f t="shared" si="138"/>
        <v>1.5823936300000001</v>
      </c>
      <c r="Q134" s="26">
        <f t="shared" si="138"/>
        <v>1.6455759956713671</v>
      </c>
      <c r="R134" s="26">
        <f t="shared" ref="R134:S134" si="139">+R135+R136+R137</f>
        <v>1.6052799027458935</v>
      </c>
      <c r="S134" s="26">
        <f t="shared" si="139"/>
        <v>1.4759211820300546</v>
      </c>
      <c r="T134" s="26">
        <f t="shared" si="138"/>
        <v>1.0476653575047146</v>
      </c>
      <c r="U134" s="26">
        <f t="shared" si="138"/>
        <v>0.84393483969313232</v>
      </c>
      <c r="V134" s="26">
        <f t="shared" si="138"/>
        <v>1.0788851892220117</v>
      </c>
      <c r="W134" s="26">
        <f t="shared" si="138"/>
        <v>1.3186149362483068</v>
      </c>
      <c r="X134" s="26">
        <f t="shared" si="138"/>
        <v>1.3332574062475437</v>
      </c>
      <c r="Y134" s="26">
        <f t="shared" si="138"/>
        <v>1.4664746599957339</v>
      </c>
      <c r="Z134" s="26">
        <f t="shared" si="138"/>
        <v>1.5101741172105552</v>
      </c>
      <c r="AA134" s="26">
        <f t="shared" ref="AA134:AB134" si="140">+AA135+AA136+AA137</f>
        <v>1.393962341148957</v>
      </c>
      <c r="AB134" s="26">
        <f t="shared" si="140"/>
        <v>1.1984752543773911</v>
      </c>
      <c r="AC134" s="26">
        <f t="shared" ref="AC134" si="141">+AC135+AC136+AC137</f>
        <v>1.2079843524931957</v>
      </c>
      <c r="AD134" s="31"/>
      <c r="AE134" s="26">
        <f t="shared" si="113"/>
        <v>-0.528899321571072</v>
      </c>
    </row>
    <row r="135" spans="1:31" x14ac:dyDescent="0.2">
      <c r="A135" s="13" t="s">
        <v>147</v>
      </c>
      <c r="B135" s="6" t="s">
        <v>148</v>
      </c>
      <c r="C135" s="26">
        <f>+C67</f>
        <v>0</v>
      </c>
      <c r="D135" s="26">
        <f>+D67</f>
        <v>0</v>
      </c>
      <c r="E135" s="26">
        <f t="shared" ref="E135:Z135" si="142">+E67</f>
        <v>0</v>
      </c>
      <c r="F135" s="26">
        <f t="shared" si="142"/>
        <v>0</v>
      </c>
      <c r="G135" s="26">
        <f t="shared" si="142"/>
        <v>0</v>
      </c>
      <c r="H135" s="26">
        <f t="shared" si="142"/>
        <v>0</v>
      </c>
      <c r="I135" s="26">
        <f t="shared" si="142"/>
        <v>0</v>
      </c>
      <c r="J135" s="26">
        <f t="shared" si="142"/>
        <v>0</v>
      </c>
      <c r="K135" s="26">
        <f t="shared" si="142"/>
        <v>0</v>
      </c>
      <c r="L135" s="26">
        <f t="shared" si="142"/>
        <v>0</v>
      </c>
      <c r="M135" s="26">
        <f t="shared" si="142"/>
        <v>0</v>
      </c>
      <c r="N135" s="26">
        <f t="shared" si="142"/>
        <v>0</v>
      </c>
      <c r="O135" s="26">
        <f t="shared" si="142"/>
        <v>0</v>
      </c>
      <c r="P135" s="26">
        <f t="shared" si="142"/>
        <v>0</v>
      </c>
      <c r="Q135" s="26">
        <f t="shared" si="142"/>
        <v>0</v>
      </c>
      <c r="R135" s="26">
        <f t="shared" ref="R135:S135" si="143">+R67</f>
        <v>0</v>
      </c>
      <c r="S135" s="26">
        <f t="shared" si="143"/>
        <v>0</v>
      </c>
      <c r="T135" s="26">
        <f t="shared" si="142"/>
        <v>0</v>
      </c>
      <c r="U135" s="26">
        <f t="shared" si="142"/>
        <v>0</v>
      </c>
      <c r="V135" s="26">
        <f t="shared" si="142"/>
        <v>0</v>
      </c>
      <c r="W135" s="26">
        <f t="shared" si="142"/>
        <v>0</v>
      </c>
      <c r="X135" s="26">
        <f t="shared" si="142"/>
        <v>0</v>
      </c>
      <c r="Y135" s="26">
        <f t="shared" si="142"/>
        <v>0</v>
      </c>
      <c r="Z135" s="26">
        <f t="shared" si="142"/>
        <v>0</v>
      </c>
      <c r="AA135" s="26">
        <f t="shared" ref="AA135:AB135" si="144">+AA67</f>
        <v>0</v>
      </c>
      <c r="AB135" s="26">
        <f t="shared" si="144"/>
        <v>0</v>
      </c>
      <c r="AC135" s="26">
        <f t="shared" ref="AC135" si="145">+AC67</f>
        <v>0</v>
      </c>
      <c r="AD135" s="31"/>
      <c r="AE135" s="26" t="str">
        <f t="shared" si="113"/>
        <v/>
      </c>
    </row>
    <row r="136" spans="1:31" x14ac:dyDescent="0.2">
      <c r="A136" s="11" t="s">
        <v>167</v>
      </c>
      <c r="B136" s="6" t="s">
        <v>168</v>
      </c>
      <c r="C136" s="26">
        <f>+C79</f>
        <v>2.5641745125939925</v>
      </c>
      <c r="D136" s="26">
        <f>+D79</f>
        <v>2.1998562400000004</v>
      </c>
      <c r="E136" s="26">
        <f t="shared" ref="E136:Z136" si="146">+E79</f>
        <v>1.91416853</v>
      </c>
      <c r="F136" s="26">
        <f t="shared" si="146"/>
        <v>1.8175889099999998</v>
      </c>
      <c r="G136" s="26">
        <f t="shared" si="146"/>
        <v>1.86477687</v>
      </c>
      <c r="H136" s="26">
        <f t="shared" si="146"/>
        <v>1.4277984499999998</v>
      </c>
      <c r="I136" s="26">
        <f t="shared" si="146"/>
        <v>1.3012218799999999</v>
      </c>
      <c r="J136" s="26">
        <f t="shared" si="146"/>
        <v>1.1893117028</v>
      </c>
      <c r="K136" s="26">
        <f t="shared" si="146"/>
        <v>1.2255564400000001</v>
      </c>
      <c r="L136" s="26">
        <f t="shared" si="146"/>
        <v>1.40051423</v>
      </c>
      <c r="M136" s="26">
        <f t="shared" si="146"/>
        <v>1.6621923900000002</v>
      </c>
      <c r="N136" s="26">
        <f t="shared" si="146"/>
        <v>1.7438875700000001</v>
      </c>
      <c r="O136" s="26">
        <f t="shared" si="146"/>
        <v>1.64260439</v>
      </c>
      <c r="P136" s="26">
        <f t="shared" si="146"/>
        <v>1.5823936300000001</v>
      </c>
      <c r="Q136" s="26">
        <f t="shared" si="146"/>
        <v>1.6455759956713671</v>
      </c>
      <c r="R136" s="26">
        <f t="shared" ref="R136:S136" si="147">+R79</f>
        <v>1.6052799027458935</v>
      </c>
      <c r="S136" s="26">
        <f t="shared" si="147"/>
        <v>1.4759211820300546</v>
      </c>
      <c r="T136" s="26">
        <f t="shared" si="146"/>
        <v>1.0476653575047146</v>
      </c>
      <c r="U136" s="26">
        <f t="shared" si="146"/>
        <v>0.84393483969313232</v>
      </c>
      <c r="V136" s="26">
        <f t="shared" si="146"/>
        <v>1.0788851892220117</v>
      </c>
      <c r="W136" s="26">
        <f t="shared" si="146"/>
        <v>1.3186149362483068</v>
      </c>
      <c r="X136" s="26">
        <f t="shared" si="146"/>
        <v>1.3332574062475437</v>
      </c>
      <c r="Y136" s="26">
        <f t="shared" si="146"/>
        <v>1.4664746599957339</v>
      </c>
      <c r="Z136" s="26">
        <f t="shared" si="146"/>
        <v>1.5101741172105552</v>
      </c>
      <c r="AA136" s="26">
        <f t="shared" ref="AA136:AB136" si="148">+AA79</f>
        <v>1.393962341148957</v>
      </c>
      <c r="AB136" s="26">
        <f t="shared" si="148"/>
        <v>1.1984752543773911</v>
      </c>
      <c r="AC136" s="26">
        <f t="shared" ref="AC136" si="149">+AC79</f>
        <v>1.2079843524931957</v>
      </c>
      <c r="AD136" s="31"/>
      <c r="AE136" s="26">
        <f t="shared" si="113"/>
        <v>-0.528899321571072</v>
      </c>
    </row>
    <row r="137" spans="1:31" x14ac:dyDescent="0.2">
      <c r="A137" s="11" t="s">
        <v>202</v>
      </c>
      <c r="B137" s="6" t="s">
        <v>203</v>
      </c>
      <c r="C137" s="26">
        <f>+C100</f>
        <v>0</v>
      </c>
      <c r="D137" s="26">
        <f>+D100</f>
        <v>0</v>
      </c>
      <c r="E137" s="26">
        <f t="shared" ref="E137:Z137" si="150">+E100</f>
        <v>0</v>
      </c>
      <c r="F137" s="26">
        <f t="shared" si="150"/>
        <v>0</v>
      </c>
      <c r="G137" s="26">
        <f t="shared" si="150"/>
        <v>0</v>
      </c>
      <c r="H137" s="26">
        <f t="shared" si="150"/>
        <v>0</v>
      </c>
      <c r="I137" s="26">
        <f t="shared" si="150"/>
        <v>0</v>
      </c>
      <c r="J137" s="26">
        <f t="shared" si="150"/>
        <v>0</v>
      </c>
      <c r="K137" s="26">
        <f t="shared" si="150"/>
        <v>0</v>
      </c>
      <c r="L137" s="26">
        <f t="shared" si="150"/>
        <v>0</v>
      </c>
      <c r="M137" s="26">
        <f t="shared" si="150"/>
        <v>0</v>
      </c>
      <c r="N137" s="26">
        <f t="shared" si="150"/>
        <v>0</v>
      </c>
      <c r="O137" s="26">
        <f t="shared" si="150"/>
        <v>0</v>
      </c>
      <c r="P137" s="26">
        <f t="shared" si="150"/>
        <v>0</v>
      </c>
      <c r="Q137" s="26">
        <f t="shared" si="150"/>
        <v>0</v>
      </c>
      <c r="R137" s="26">
        <f t="shared" ref="R137:S137" si="151">+R100</f>
        <v>0</v>
      </c>
      <c r="S137" s="26">
        <f t="shared" si="151"/>
        <v>0</v>
      </c>
      <c r="T137" s="26">
        <f t="shared" si="150"/>
        <v>0</v>
      </c>
      <c r="U137" s="26">
        <f t="shared" si="150"/>
        <v>0</v>
      </c>
      <c r="V137" s="26">
        <f t="shared" si="150"/>
        <v>0</v>
      </c>
      <c r="W137" s="26">
        <f t="shared" si="150"/>
        <v>0</v>
      </c>
      <c r="X137" s="26">
        <f t="shared" si="150"/>
        <v>0</v>
      </c>
      <c r="Y137" s="26">
        <f t="shared" si="150"/>
        <v>0</v>
      </c>
      <c r="Z137" s="26">
        <f t="shared" si="150"/>
        <v>0</v>
      </c>
      <c r="AA137" s="26">
        <f t="shared" ref="AA137:AB137" si="152">+AA100</f>
        <v>0</v>
      </c>
      <c r="AB137" s="26">
        <f t="shared" si="152"/>
        <v>0</v>
      </c>
      <c r="AC137" s="26">
        <f t="shared" ref="AC137" si="153">+AC100</f>
        <v>0</v>
      </c>
      <c r="AD137" s="31"/>
      <c r="AE137" s="26" t="str">
        <f t="shared" si="113"/>
        <v/>
      </c>
    </row>
    <row r="138" spans="1:31" x14ac:dyDescent="0.2">
      <c r="A138" s="13" t="s">
        <v>204</v>
      </c>
      <c r="B138" s="6" t="s">
        <v>205</v>
      </c>
      <c r="C138" s="26">
        <f>+C139+C140+C141</f>
        <v>0</v>
      </c>
      <c r="D138" s="26">
        <f>+D139+D140+D141</f>
        <v>0</v>
      </c>
      <c r="E138" s="26">
        <f t="shared" ref="E138:Z138" si="154">+E139+E140+E141</f>
        <v>0</v>
      </c>
      <c r="F138" s="26">
        <f t="shared" si="154"/>
        <v>0</v>
      </c>
      <c r="G138" s="26">
        <f t="shared" si="154"/>
        <v>0</v>
      </c>
      <c r="H138" s="26">
        <f t="shared" si="154"/>
        <v>0</v>
      </c>
      <c r="I138" s="26">
        <f t="shared" si="154"/>
        <v>0</v>
      </c>
      <c r="J138" s="26">
        <f t="shared" si="154"/>
        <v>0</v>
      </c>
      <c r="K138" s="26">
        <f t="shared" si="154"/>
        <v>0</v>
      </c>
      <c r="L138" s="26">
        <f t="shared" si="154"/>
        <v>0</v>
      </c>
      <c r="M138" s="26">
        <f t="shared" si="154"/>
        <v>0</v>
      </c>
      <c r="N138" s="26">
        <f t="shared" si="154"/>
        <v>0</v>
      </c>
      <c r="O138" s="26">
        <f t="shared" si="154"/>
        <v>0</v>
      </c>
      <c r="P138" s="26">
        <f t="shared" si="154"/>
        <v>0</v>
      </c>
      <c r="Q138" s="26">
        <f t="shared" si="154"/>
        <v>0</v>
      </c>
      <c r="R138" s="26">
        <f t="shared" ref="R138:S138" si="155">+R139+R140+R141</f>
        <v>0</v>
      </c>
      <c r="S138" s="26">
        <f t="shared" si="155"/>
        <v>0</v>
      </c>
      <c r="T138" s="26">
        <f t="shared" si="154"/>
        <v>0</v>
      </c>
      <c r="U138" s="26">
        <f t="shared" si="154"/>
        <v>0</v>
      </c>
      <c r="V138" s="26">
        <f t="shared" si="154"/>
        <v>0</v>
      </c>
      <c r="W138" s="26">
        <f t="shared" si="154"/>
        <v>0</v>
      </c>
      <c r="X138" s="26">
        <f t="shared" si="154"/>
        <v>0</v>
      </c>
      <c r="Y138" s="26">
        <f t="shared" si="154"/>
        <v>0</v>
      </c>
      <c r="Z138" s="26">
        <f t="shared" si="154"/>
        <v>0</v>
      </c>
      <c r="AA138" s="26">
        <f t="shared" ref="AA138:AB138" si="156">+AA139+AA140+AA141</f>
        <v>0</v>
      </c>
      <c r="AB138" s="26">
        <f t="shared" si="156"/>
        <v>0</v>
      </c>
      <c r="AC138" s="26">
        <f t="shared" ref="AC138" si="157">+AC139+AC140+AC141</f>
        <v>0</v>
      </c>
      <c r="AD138" s="31"/>
      <c r="AE138" s="26" t="str">
        <f t="shared" si="113"/>
        <v/>
      </c>
    </row>
    <row r="139" spans="1:31" x14ac:dyDescent="0.2">
      <c r="A139" s="13" t="s">
        <v>206</v>
      </c>
      <c r="B139" s="6" t="s">
        <v>207</v>
      </c>
      <c r="C139" s="26">
        <f>+C102</f>
        <v>0</v>
      </c>
      <c r="D139" s="26">
        <f>+D102</f>
        <v>0</v>
      </c>
      <c r="E139" s="26">
        <f t="shared" ref="E139:Z139" si="158">+E102</f>
        <v>0</v>
      </c>
      <c r="F139" s="26">
        <f t="shared" si="158"/>
        <v>0</v>
      </c>
      <c r="G139" s="26">
        <f t="shared" si="158"/>
        <v>0</v>
      </c>
      <c r="H139" s="26">
        <f t="shared" si="158"/>
        <v>0</v>
      </c>
      <c r="I139" s="26">
        <f t="shared" si="158"/>
        <v>0</v>
      </c>
      <c r="J139" s="26">
        <f t="shared" si="158"/>
        <v>0</v>
      </c>
      <c r="K139" s="26">
        <f t="shared" si="158"/>
        <v>0</v>
      </c>
      <c r="L139" s="26">
        <f t="shared" si="158"/>
        <v>0</v>
      </c>
      <c r="M139" s="26">
        <f t="shared" si="158"/>
        <v>0</v>
      </c>
      <c r="N139" s="26">
        <f t="shared" si="158"/>
        <v>0</v>
      </c>
      <c r="O139" s="26">
        <f t="shared" si="158"/>
        <v>0</v>
      </c>
      <c r="P139" s="26">
        <f t="shared" si="158"/>
        <v>0</v>
      </c>
      <c r="Q139" s="26">
        <f t="shared" si="158"/>
        <v>0</v>
      </c>
      <c r="R139" s="26">
        <f t="shared" ref="R139:S139" si="159">+R102</f>
        <v>0</v>
      </c>
      <c r="S139" s="26">
        <f t="shared" si="159"/>
        <v>0</v>
      </c>
      <c r="T139" s="26">
        <f t="shared" si="158"/>
        <v>0</v>
      </c>
      <c r="U139" s="26">
        <f t="shared" si="158"/>
        <v>0</v>
      </c>
      <c r="V139" s="26">
        <f t="shared" si="158"/>
        <v>0</v>
      </c>
      <c r="W139" s="26">
        <f t="shared" si="158"/>
        <v>0</v>
      </c>
      <c r="X139" s="26">
        <f t="shared" si="158"/>
        <v>0</v>
      </c>
      <c r="Y139" s="26">
        <f t="shared" si="158"/>
        <v>0</v>
      </c>
      <c r="Z139" s="26">
        <f t="shared" si="158"/>
        <v>0</v>
      </c>
      <c r="AA139" s="26">
        <f t="shared" ref="AA139:AB139" si="160">+AA102</f>
        <v>0</v>
      </c>
      <c r="AB139" s="26">
        <f t="shared" si="160"/>
        <v>0</v>
      </c>
      <c r="AC139" s="26">
        <f t="shared" ref="AC139" si="161">+AC102</f>
        <v>0</v>
      </c>
      <c r="AD139" s="31"/>
      <c r="AE139" s="26" t="str">
        <f t="shared" si="113"/>
        <v/>
      </c>
    </row>
    <row r="140" spans="1:31" x14ac:dyDescent="0.2">
      <c r="A140" s="13" t="s">
        <v>214</v>
      </c>
      <c r="B140" s="6" t="s">
        <v>215</v>
      </c>
      <c r="C140" s="26">
        <f>+C106</f>
        <v>0</v>
      </c>
      <c r="D140" s="26">
        <f>+D106</f>
        <v>0</v>
      </c>
      <c r="E140" s="26">
        <f t="shared" ref="E140:Z140" si="162">+E106</f>
        <v>0</v>
      </c>
      <c r="F140" s="26">
        <f t="shared" si="162"/>
        <v>0</v>
      </c>
      <c r="G140" s="26">
        <f t="shared" si="162"/>
        <v>0</v>
      </c>
      <c r="H140" s="26">
        <f t="shared" si="162"/>
        <v>0</v>
      </c>
      <c r="I140" s="26">
        <f t="shared" si="162"/>
        <v>0</v>
      </c>
      <c r="J140" s="26">
        <f t="shared" si="162"/>
        <v>0</v>
      </c>
      <c r="K140" s="26">
        <f t="shared" si="162"/>
        <v>0</v>
      </c>
      <c r="L140" s="26">
        <f t="shared" si="162"/>
        <v>0</v>
      </c>
      <c r="M140" s="26">
        <f t="shared" si="162"/>
        <v>0</v>
      </c>
      <c r="N140" s="26">
        <f t="shared" si="162"/>
        <v>0</v>
      </c>
      <c r="O140" s="26">
        <f t="shared" si="162"/>
        <v>0</v>
      </c>
      <c r="P140" s="26">
        <f t="shared" si="162"/>
        <v>0</v>
      </c>
      <c r="Q140" s="26">
        <f t="shared" si="162"/>
        <v>0</v>
      </c>
      <c r="R140" s="26">
        <f t="shared" ref="R140:S140" si="163">+R106</f>
        <v>0</v>
      </c>
      <c r="S140" s="26">
        <f t="shared" si="163"/>
        <v>0</v>
      </c>
      <c r="T140" s="26">
        <f t="shared" si="162"/>
        <v>0</v>
      </c>
      <c r="U140" s="26">
        <f t="shared" si="162"/>
        <v>0</v>
      </c>
      <c r="V140" s="26">
        <f t="shared" si="162"/>
        <v>0</v>
      </c>
      <c r="W140" s="26">
        <f t="shared" si="162"/>
        <v>0</v>
      </c>
      <c r="X140" s="26">
        <f t="shared" si="162"/>
        <v>0</v>
      </c>
      <c r="Y140" s="26">
        <f t="shared" si="162"/>
        <v>0</v>
      </c>
      <c r="Z140" s="26">
        <f t="shared" si="162"/>
        <v>0</v>
      </c>
      <c r="AA140" s="26">
        <f t="shared" ref="AA140:AB140" si="164">+AA106</f>
        <v>0</v>
      </c>
      <c r="AB140" s="26">
        <f t="shared" si="164"/>
        <v>0</v>
      </c>
      <c r="AC140" s="26">
        <f t="shared" ref="AC140" si="165">+AC106</f>
        <v>0</v>
      </c>
      <c r="AD140" s="31"/>
      <c r="AE140" s="26" t="str">
        <f t="shared" si="113"/>
        <v/>
      </c>
    </row>
    <row r="141" spans="1:31" x14ac:dyDescent="0.2">
      <c r="A141" s="11" t="s">
        <v>220</v>
      </c>
      <c r="B141" s="6" t="s">
        <v>187</v>
      </c>
      <c r="C141" s="26">
        <f>+C109</f>
        <v>0</v>
      </c>
      <c r="D141" s="26">
        <f>+D109</f>
        <v>0</v>
      </c>
      <c r="E141" s="26">
        <f t="shared" ref="E141:Z141" si="166">+E109</f>
        <v>0</v>
      </c>
      <c r="F141" s="26">
        <f t="shared" si="166"/>
        <v>0</v>
      </c>
      <c r="G141" s="26">
        <f t="shared" si="166"/>
        <v>0</v>
      </c>
      <c r="H141" s="26">
        <f t="shared" si="166"/>
        <v>0</v>
      </c>
      <c r="I141" s="26">
        <f t="shared" si="166"/>
        <v>0</v>
      </c>
      <c r="J141" s="26">
        <f t="shared" si="166"/>
        <v>0</v>
      </c>
      <c r="K141" s="26">
        <f t="shared" si="166"/>
        <v>0</v>
      </c>
      <c r="L141" s="26">
        <f t="shared" si="166"/>
        <v>0</v>
      </c>
      <c r="M141" s="26">
        <f t="shared" si="166"/>
        <v>0</v>
      </c>
      <c r="N141" s="26">
        <f t="shared" si="166"/>
        <v>0</v>
      </c>
      <c r="O141" s="26">
        <f t="shared" si="166"/>
        <v>0</v>
      </c>
      <c r="P141" s="26">
        <f t="shared" si="166"/>
        <v>0</v>
      </c>
      <c r="Q141" s="26">
        <f t="shared" si="166"/>
        <v>0</v>
      </c>
      <c r="R141" s="26">
        <f t="shared" ref="R141:S141" si="167">+R109</f>
        <v>0</v>
      </c>
      <c r="S141" s="26">
        <f t="shared" si="167"/>
        <v>0</v>
      </c>
      <c r="T141" s="26">
        <f t="shared" si="166"/>
        <v>0</v>
      </c>
      <c r="U141" s="26">
        <f t="shared" si="166"/>
        <v>0</v>
      </c>
      <c r="V141" s="26">
        <f t="shared" si="166"/>
        <v>0</v>
      </c>
      <c r="W141" s="26">
        <f t="shared" si="166"/>
        <v>0</v>
      </c>
      <c r="X141" s="26">
        <f t="shared" si="166"/>
        <v>0</v>
      </c>
      <c r="Y141" s="26">
        <f t="shared" si="166"/>
        <v>0</v>
      </c>
      <c r="Z141" s="26">
        <f t="shared" si="166"/>
        <v>0</v>
      </c>
      <c r="AA141" s="26">
        <f t="shared" ref="AA141:AB141" si="168">+AA109</f>
        <v>0</v>
      </c>
      <c r="AB141" s="26">
        <f t="shared" si="168"/>
        <v>0</v>
      </c>
      <c r="AC141" s="26">
        <f t="shared" ref="AC141" si="169">+AC109</f>
        <v>0</v>
      </c>
      <c r="AD141" s="31"/>
      <c r="AE141" s="26" t="str">
        <f t="shared" si="113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170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>+C145+C146</f>
        <v>923.93082600000002</v>
      </c>
      <c r="D144" s="26">
        <f>+D145+D146</f>
        <v>1194.6477279999999</v>
      </c>
      <c r="E144" s="26">
        <f t="shared" ref="E144:Z144" si="171">+E145+E146</f>
        <v>1236.593218</v>
      </c>
      <c r="F144" s="26">
        <f t="shared" si="171"/>
        <v>1361.521227</v>
      </c>
      <c r="G144" s="26">
        <f t="shared" si="171"/>
        <v>1715.406575</v>
      </c>
      <c r="H144" s="26">
        <f t="shared" si="171"/>
        <v>1809.9967299999998</v>
      </c>
      <c r="I144" s="26">
        <f t="shared" si="171"/>
        <v>1518.0839660000001</v>
      </c>
      <c r="J144" s="26">
        <f t="shared" si="171"/>
        <v>1941.199748</v>
      </c>
      <c r="K144" s="26">
        <f t="shared" si="171"/>
        <v>2380.58599</v>
      </c>
      <c r="L144" s="26">
        <f t="shared" si="171"/>
        <v>2460.061256</v>
      </c>
      <c r="M144" s="26">
        <f t="shared" si="171"/>
        <v>3082.0801569999999</v>
      </c>
      <c r="N144" s="26">
        <f t="shared" si="171"/>
        <v>3296.3253680000007</v>
      </c>
      <c r="O144" s="26">
        <f t="shared" si="171"/>
        <v>3626.8407480000001</v>
      </c>
      <c r="P144" s="26">
        <f t="shared" si="171"/>
        <v>3944.9564810000002</v>
      </c>
      <c r="Q144" s="26">
        <f t="shared" si="171"/>
        <v>4251.9736229999999</v>
      </c>
      <c r="R144" s="26">
        <f t="shared" ref="R144:S144" si="172">+R145+R146</f>
        <v>4523.5552269999998</v>
      </c>
      <c r="S144" s="26">
        <f t="shared" si="172"/>
        <v>5303.7724630000002</v>
      </c>
      <c r="T144" s="26">
        <f t="shared" si="171"/>
        <v>5316.1661460000005</v>
      </c>
      <c r="U144" s="26">
        <f t="shared" si="171"/>
        <v>5250.3550759999998</v>
      </c>
      <c r="V144" s="26">
        <f t="shared" si="171"/>
        <v>4066.2694039999997</v>
      </c>
      <c r="W144" s="26">
        <f t="shared" si="171"/>
        <v>3631.881727</v>
      </c>
      <c r="X144" s="26">
        <f t="shared" si="171"/>
        <v>3705.6152739999998</v>
      </c>
      <c r="Y144" s="26">
        <f t="shared" si="171"/>
        <v>2760.465256</v>
      </c>
      <c r="Z144" s="26">
        <f t="shared" si="171"/>
        <v>2596.6330550000002</v>
      </c>
      <c r="AA144" s="26">
        <f t="shared" ref="AA144:AB144" si="173">+AA145+AA146</f>
        <v>2577.400467277721</v>
      </c>
      <c r="AB144" s="26">
        <f t="shared" si="173"/>
        <v>2296.1278566249498</v>
      </c>
      <c r="AC144" s="26">
        <f t="shared" ref="AC144" si="174">+AC145+AC146</f>
        <v>2249.0557249690819</v>
      </c>
      <c r="AD144" s="31"/>
      <c r="AE144" s="26">
        <f t="shared" ref="AE144:AE148" si="175">+IF(C144=0,"",IF(C144&lt;0,IF(AC144&lt;0,(AC144-C144)/C144,(AC144-C144)/ABS(C144)),(AC144-C144)/C144))</f>
        <v>1.4342252273430283</v>
      </c>
    </row>
    <row r="145" spans="1:31" x14ac:dyDescent="0.2">
      <c r="A145" s="13" t="s">
        <v>225</v>
      </c>
      <c r="B145" s="6" t="s">
        <v>226</v>
      </c>
      <c r="C145" s="26">
        <f>+C113</f>
        <v>334.61142000000001</v>
      </c>
      <c r="D145" s="26">
        <f>+D113</f>
        <v>555.58145500000001</v>
      </c>
      <c r="E145" s="26">
        <f t="shared" ref="E145:Z145" si="176">+E113</f>
        <v>568.83969999999999</v>
      </c>
      <c r="F145" s="26">
        <f t="shared" si="176"/>
        <v>591.25208999999995</v>
      </c>
      <c r="G145" s="26">
        <f t="shared" si="176"/>
        <v>655.64856499999996</v>
      </c>
      <c r="H145" s="26">
        <f t="shared" si="176"/>
        <v>641.44366000000002</v>
      </c>
      <c r="I145" s="26">
        <f t="shared" si="176"/>
        <v>642.07500500000003</v>
      </c>
      <c r="J145" s="26">
        <f t="shared" si="176"/>
        <v>742.77417500000001</v>
      </c>
      <c r="K145" s="26">
        <f t="shared" si="176"/>
        <v>1067.284075</v>
      </c>
      <c r="L145" s="26">
        <f t="shared" si="176"/>
        <v>1096.325945</v>
      </c>
      <c r="M145" s="26">
        <f t="shared" si="176"/>
        <v>1046.4496899999999</v>
      </c>
      <c r="N145" s="26">
        <f t="shared" si="176"/>
        <v>1047.0810349999999</v>
      </c>
      <c r="O145" s="26">
        <f t="shared" si="176"/>
        <v>1190.32485</v>
      </c>
      <c r="P145" s="26">
        <f t="shared" si="176"/>
        <v>1072.0659949999999</v>
      </c>
      <c r="Q145" s="26">
        <f t="shared" si="176"/>
        <v>1132.3948350000001</v>
      </c>
      <c r="R145" s="26">
        <f t="shared" ref="R145:S145" si="177">+R113</f>
        <v>1107.7108900000001</v>
      </c>
      <c r="S145" s="26">
        <f t="shared" si="177"/>
        <v>1211.5117299999999</v>
      </c>
      <c r="T145" s="26">
        <f t="shared" si="176"/>
        <v>1360.378305</v>
      </c>
      <c r="U145" s="26">
        <f t="shared" si="176"/>
        <v>1419.641795</v>
      </c>
      <c r="V145" s="26">
        <f t="shared" si="176"/>
        <v>1329.58826</v>
      </c>
      <c r="W145" s="26">
        <f t="shared" si="176"/>
        <v>1336.172695</v>
      </c>
      <c r="X145" s="26">
        <f t="shared" si="176"/>
        <v>1437.6783849999999</v>
      </c>
      <c r="Y145" s="26">
        <f t="shared" si="176"/>
        <v>1376.142625</v>
      </c>
      <c r="Z145" s="26">
        <f t="shared" si="176"/>
        <v>1374.53459</v>
      </c>
      <c r="AA145" s="26">
        <f t="shared" ref="AA145:AB145" si="178">+AA113</f>
        <v>1389.6154588588629</v>
      </c>
      <c r="AB145" s="26">
        <f t="shared" si="178"/>
        <v>1400.6375769675792</v>
      </c>
      <c r="AC145" s="26">
        <f t="shared" ref="AC145" si="179">+AC113</f>
        <v>1479.6896033059784</v>
      </c>
      <c r="AD145" s="31"/>
      <c r="AE145" s="26">
        <f t="shared" si="175"/>
        <v>3.4221132778611634</v>
      </c>
    </row>
    <row r="146" spans="1:31" x14ac:dyDescent="0.2">
      <c r="A146" s="13" t="s">
        <v>227</v>
      </c>
      <c r="B146" s="6" t="s">
        <v>228</v>
      </c>
      <c r="C146" s="26">
        <f t="shared" ref="C146:D147" si="180">+C114</f>
        <v>589.31940599999996</v>
      </c>
      <c r="D146" s="26">
        <f t="shared" si="180"/>
        <v>639.06627300000002</v>
      </c>
      <c r="E146" s="26">
        <f t="shared" ref="E146:Z146" si="181">+E114</f>
        <v>667.75351799999999</v>
      </c>
      <c r="F146" s="26">
        <f t="shared" si="181"/>
        <v>770.269137</v>
      </c>
      <c r="G146" s="26">
        <f t="shared" si="181"/>
        <v>1059.75801</v>
      </c>
      <c r="H146" s="26">
        <f t="shared" si="181"/>
        <v>1168.5530699999999</v>
      </c>
      <c r="I146" s="26">
        <f t="shared" si="181"/>
        <v>876.008961</v>
      </c>
      <c r="J146" s="26">
        <f t="shared" si="181"/>
        <v>1198.425573</v>
      </c>
      <c r="K146" s="26">
        <f t="shared" si="181"/>
        <v>1313.301915</v>
      </c>
      <c r="L146" s="26">
        <f t="shared" si="181"/>
        <v>1363.7353109999999</v>
      </c>
      <c r="M146" s="26">
        <f t="shared" si="181"/>
        <v>2035.630467</v>
      </c>
      <c r="N146" s="26">
        <f t="shared" si="181"/>
        <v>2249.2443330000006</v>
      </c>
      <c r="O146" s="26">
        <f t="shared" si="181"/>
        <v>2436.5158980000001</v>
      </c>
      <c r="P146" s="26">
        <f t="shared" si="181"/>
        <v>2872.8904860000002</v>
      </c>
      <c r="Q146" s="26">
        <f t="shared" si="181"/>
        <v>3119.5787880000003</v>
      </c>
      <c r="R146" s="26">
        <f t="shared" ref="R146:S146" si="182">+R114</f>
        <v>3415.844337</v>
      </c>
      <c r="S146" s="26">
        <f t="shared" si="182"/>
        <v>4092.2607330000001</v>
      </c>
      <c r="T146" s="26">
        <f t="shared" si="181"/>
        <v>3955.7878410000003</v>
      </c>
      <c r="U146" s="26">
        <f t="shared" si="181"/>
        <v>3830.7132810000003</v>
      </c>
      <c r="V146" s="26">
        <f t="shared" si="181"/>
        <v>2736.6811439999997</v>
      </c>
      <c r="W146" s="26">
        <f t="shared" si="181"/>
        <v>2295.7090319999998</v>
      </c>
      <c r="X146" s="26">
        <f t="shared" si="181"/>
        <v>2267.9368890000001</v>
      </c>
      <c r="Y146" s="26">
        <f t="shared" si="181"/>
        <v>1384.322631</v>
      </c>
      <c r="Z146" s="26">
        <f t="shared" si="181"/>
        <v>1222.098465</v>
      </c>
      <c r="AA146" s="26">
        <f t="shared" ref="AA146:AB146" si="183">+AA114</f>
        <v>1187.7850084188581</v>
      </c>
      <c r="AB146" s="26">
        <f t="shared" si="183"/>
        <v>895.49027965737071</v>
      </c>
      <c r="AC146" s="26">
        <f t="shared" ref="AC146" si="184">+AC114</f>
        <v>769.36612166310351</v>
      </c>
      <c r="AD146" s="31"/>
      <c r="AE146" s="26">
        <f t="shared" si="175"/>
        <v>0.30551635298278906</v>
      </c>
    </row>
    <row r="147" spans="1:31" x14ac:dyDescent="0.2">
      <c r="A147" s="13" t="s">
        <v>229</v>
      </c>
      <c r="B147" s="6" t="s">
        <v>144</v>
      </c>
      <c r="C147" s="26">
        <f t="shared" si="180"/>
        <v>0</v>
      </c>
      <c r="D147" s="26">
        <f t="shared" si="180"/>
        <v>0</v>
      </c>
      <c r="E147" s="26">
        <f t="shared" ref="E147:Z147" si="185">+E115</f>
        <v>0</v>
      </c>
      <c r="F147" s="26">
        <f t="shared" si="185"/>
        <v>0</v>
      </c>
      <c r="G147" s="26">
        <f t="shared" si="185"/>
        <v>0</v>
      </c>
      <c r="H147" s="26">
        <f t="shared" si="185"/>
        <v>0</v>
      </c>
      <c r="I147" s="26">
        <f t="shared" si="185"/>
        <v>0</v>
      </c>
      <c r="J147" s="26">
        <f t="shared" si="185"/>
        <v>0</v>
      </c>
      <c r="K147" s="26">
        <f t="shared" si="185"/>
        <v>0</v>
      </c>
      <c r="L147" s="26">
        <f t="shared" si="185"/>
        <v>0</v>
      </c>
      <c r="M147" s="26">
        <f t="shared" si="185"/>
        <v>0</v>
      </c>
      <c r="N147" s="26">
        <f t="shared" si="185"/>
        <v>0</v>
      </c>
      <c r="O147" s="26">
        <f t="shared" si="185"/>
        <v>0</v>
      </c>
      <c r="P147" s="26">
        <f t="shared" si="185"/>
        <v>0</v>
      </c>
      <c r="Q147" s="26">
        <f t="shared" si="185"/>
        <v>0</v>
      </c>
      <c r="R147" s="26">
        <f t="shared" ref="R147:S147" si="186">+R115</f>
        <v>0</v>
      </c>
      <c r="S147" s="26">
        <f t="shared" si="186"/>
        <v>0</v>
      </c>
      <c r="T147" s="26">
        <f t="shared" si="185"/>
        <v>0</v>
      </c>
      <c r="U147" s="26">
        <f t="shared" si="185"/>
        <v>0</v>
      </c>
      <c r="V147" s="26">
        <f t="shared" si="185"/>
        <v>0</v>
      </c>
      <c r="W147" s="26">
        <f t="shared" si="185"/>
        <v>0</v>
      </c>
      <c r="X147" s="26">
        <f t="shared" si="185"/>
        <v>0</v>
      </c>
      <c r="Y147" s="26">
        <f t="shared" si="185"/>
        <v>0</v>
      </c>
      <c r="Z147" s="26">
        <f t="shared" si="185"/>
        <v>0</v>
      </c>
      <c r="AA147" s="26">
        <f t="shared" ref="AA147:AB147" si="187">+AA115</f>
        <v>0</v>
      </c>
      <c r="AB147" s="26">
        <f t="shared" si="187"/>
        <v>0</v>
      </c>
      <c r="AC147" s="26">
        <f t="shared" ref="AC147" si="188">+AC115</f>
        <v>0</v>
      </c>
      <c r="AD147" s="31"/>
      <c r="AE147" s="26" t="str">
        <f t="shared" si="175"/>
        <v/>
      </c>
    </row>
    <row r="148" spans="1:31" x14ac:dyDescent="0.2">
      <c r="A148" s="13" t="s">
        <v>230</v>
      </c>
      <c r="B148" s="17" t="s">
        <v>231</v>
      </c>
      <c r="C148" s="26">
        <f>+C116</f>
        <v>12001.109904000001</v>
      </c>
      <c r="D148" s="26">
        <f>+D116</f>
        <v>13238.193920000002</v>
      </c>
      <c r="E148" s="26">
        <f>+E116</f>
        <v>14697.12731872</v>
      </c>
      <c r="F148" s="26">
        <f t="shared" ref="F148:Z148" si="189">+F116</f>
        <v>13579.431299840002</v>
      </c>
      <c r="G148" s="26">
        <f t="shared" si="189"/>
        <v>14268.579360000002</v>
      </c>
      <c r="H148" s="26">
        <f t="shared" si="189"/>
        <v>15280.699839999997</v>
      </c>
      <c r="I148" s="26">
        <f t="shared" si="189"/>
        <v>16382.362080000001</v>
      </c>
      <c r="J148" s="26">
        <f t="shared" si="189"/>
        <v>16309.088319999999</v>
      </c>
      <c r="K148" s="26">
        <f t="shared" si="189"/>
        <v>17506.296639999997</v>
      </c>
      <c r="L148" s="26">
        <f t="shared" si="189"/>
        <v>18142.435359999999</v>
      </c>
      <c r="M148" s="26">
        <f t="shared" si="189"/>
        <v>18952.557119999998</v>
      </c>
      <c r="N148" s="26">
        <f t="shared" si="189"/>
        <v>18915.923040000001</v>
      </c>
      <c r="O148" s="26">
        <f t="shared" si="189"/>
        <v>19216.522080000002</v>
      </c>
      <c r="P148" s="26">
        <f t="shared" si="189"/>
        <v>18154.8377187968</v>
      </c>
      <c r="Q148" s="26">
        <f t="shared" si="189"/>
        <v>19205.045439999998</v>
      </c>
      <c r="R148" s="26">
        <f t="shared" ref="R148:S148" si="190">+R116</f>
        <v>20486.317600000002</v>
      </c>
      <c r="S148" s="26">
        <f t="shared" si="190"/>
        <v>21071.439200000001</v>
      </c>
      <c r="T148" s="26">
        <f t="shared" si="189"/>
        <v>22202.967359999995</v>
      </c>
      <c r="U148" s="26">
        <f t="shared" si="189"/>
        <v>22794.79552</v>
      </c>
      <c r="V148" s="26">
        <f t="shared" si="189"/>
        <v>22843.979200000002</v>
      </c>
      <c r="W148" s="26">
        <f t="shared" si="189"/>
        <v>15830.066559999999</v>
      </c>
      <c r="X148" s="26">
        <f t="shared" si="189"/>
        <v>17668.56784</v>
      </c>
      <c r="Y148" s="26">
        <f t="shared" si="189"/>
        <v>31636.618719999999</v>
      </c>
      <c r="Z148" s="26">
        <f t="shared" si="189"/>
        <v>35893.225886</v>
      </c>
      <c r="AA148" s="26">
        <f t="shared" ref="AA148:AB148" si="191">+AA116</f>
        <v>39703.688178000004</v>
      </c>
      <c r="AB148" s="26">
        <f t="shared" si="191"/>
        <v>32672.453785999998</v>
      </c>
      <c r="AC148" s="26">
        <f t="shared" ref="AC148" si="192">+AC116</f>
        <v>35042.330526000005</v>
      </c>
      <c r="AD148" s="31"/>
      <c r="AE148" s="26">
        <f t="shared" si="175"/>
        <v>1.9199241408763623</v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>+C160+C161+C162</f>
        <v>30405.604626178592</v>
      </c>
      <c r="D159" s="26">
        <f>+D160+D161+D162</f>
        <v>28899.077633631994</v>
      </c>
      <c r="E159" s="26">
        <f t="shared" ref="E159:Z159" si="193">+E160+E161+E162</f>
        <v>29889.254532232124</v>
      </c>
      <c r="F159" s="26">
        <f t="shared" si="193"/>
        <v>32198.766966483556</v>
      </c>
      <c r="G159" s="26">
        <f t="shared" si="193"/>
        <v>34632.066709986</v>
      </c>
      <c r="H159" s="26">
        <f t="shared" si="193"/>
        <v>37622.225612442002</v>
      </c>
      <c r="I159" s="26">
        <f t="shared" si="193"/>
        <v>43406.394060268001</v>
      </c>
      <c r="J159" s="26">
        <f t="shared" si="193"/>
        <v>50024.562152026796</v>
      </c>
      <c r="K159" s="26">
        <f t="shared" si="193"/>
        <v>50508.821286576</v>
      </c>
      <c r="L159" s="26">
        <f t="shared" si="193"/>
        <v>53051.002392405993</v>
      </c>
      <c r="M159" s="26">
        <f t="shared" si="193"/>
        <v>49366.981357898003</v>
      </c>
      <c r="N159" s="26">
        <f t="shared" si="193"/>
        <v>47222.808927518003</v>
      </c>
      <c r="O159" s="26">
        <f t="shared" si="193"/>
        <v>47987.275492813991</v>
      </c>
      <c r="P159" s="26">
        <f t="shared" si="193"/>
        <v>48772.4141278928</v>
      </c>
      <c r="Q159" s="26">
        <f t="shared" si="193"/>
        <v>53370.02891899566</v>
      </c>
      <c r="R159" s="26">
        <f t="shared" ref="R159:S159" si="194">+R160+R161+R162</f>
        <v>54779.296360870758</v>
      </c>
      <c r="S159" s="26">
        <f t="shared" si="194"/>
        <v>55691.695804714029</v>
      </c>
      <c r="T159" s="26">
        <f t="shared" si="193"/>
        <v>65389.285549053486</v>
      </c>
      <c r="U159" s="26">
        <f t="shared" si="193"/>
        <v>66756.933551627691</v>
      </c>
      <c r="V159" s="26">
        <f t="shared" si="193"/>
        <v>64397.067811625209</v>
      </c>
      <c r="W159" s="26">
        <f t="shared" si="193"/>
        <v>65978.095219936222</v>
      </c>
      <c r="X159" s="26">
        <f t="shared" si="193"/>
        <v>73651.077905406288</v>
      </c>
      <c r="Y159" s="26">
        <f t="shared" si="193"/>
        <v>77451.440441660045</v>
      </c>
      <c r="Z159" s="26">
        <f t="shared" si="193"/>
        <v>77018.348398117203</v>
      </c>
      <c r="AA159" s="26">
        <f t="shared" ref="AA159:AB159" si="195">+AA160+AA161+AA162</f>
        <v>74430.394617969272</v>
      </c>
      <c r="AB159" s="26">
        <f t="shared" si="195"/>
        <v>80837.031776085467</v>
      </c>
      <c r="AC159" s="26">
        <f t="shared" ref="AC159" si="196">+AC160+AC161+AC162</f>
        <v>84120.987616838611</v>
      </c>
      <c r="AD159" s="31"/>
      <c r="AE159" s="26">
        <f t="shared" ref="AE159:AE162" si="197">+IF(C159=0,"",IF(C159&lt;0,IF(AC159&lt;0,(AC159-C159)/C159,(AC159-C159)/ABS(C159)),(AC159-C159)/C159))</f>
        <v>1.7666276875945492</v>
      </c>
    </row>
    <row r="160" spans="1:31" x14ac:dyDescent="0.2">
      <c r="A160" s="11" t="s">
        <v>26</v>
      </c>
      <c r="B160" s="6" t="s">
        <v>27</v>
      </c>
      <c r="C160" s="26">
        <f>+C6</f>
        <v>30403.040451665998</v>
      </c>
      <c r="D160" s="26">
        <f>+D6</f>
        <v>28896.877777391994</v>
      </c>
      <c r="E160" s="26">
        <f t="shared" ref="E160:Z160" si="198">+E6</f>
        <v>29887.340363702126</v>
      </c>
      <c r="F160" s="26">
        <f t="shared" si="198"/>
        <v>32196.949377573557</v>
      </c>
      <c r="G160" s="26">
        <f t="shared" si="198"/>
        <v>34630.201933115997</v>
      </c>
      <c r="H160" s="26">
        <f t="shared" si="198"/>
        <v>37620.797813992001</v>
      </c>
      <c r="I160" s="26">
        <f t="shared" si="198"/>
        <v>43405.092838388002</v>
      </c>
      <c r="J160" s="26">
        <f t="shared" si="198"/>
        <v>50023.372840323995</v>
      </c>
      <c r="K160" s="26">
        <f t="shared" si="198"/>
        <v>50507.595730136003</v>
      </c>
      <c r="L160" s="26">
        <f t="shared" si="198"/>
        <v>53049.601878175992</v>
      </c>
      <c r="M160" s="26">
        <f t="shared" si="198"/>
        <v>49365.319165508001</v>
      </c>
      <c r="N160" s="26">
        <f t="shared" si="198"/>
        <v>47221.065039948</v>
      </c>
      <c r="O160" s="26">
        <f t="shared" si="198"/>
        <v>47985.632888423992</v>
      </c>
      <c r="P160" s="26">
        <f t="shared" si="198"/>
        <v>48770.8317342628</v>
      </c>
      <c r="Q160" s="26">
        <f t="shared" si="198"/>
        <v>53368.383342999987</v>
      </c>
      <c r="R160" s="26">
        <f t="shared" ref="R160:S160" si="199">+R6</f>
        <v>54777.691080968012</v>
      </c>
      <c r="S160" s="26">
        <f t="shared" si="199"/>
        <v>55690.219883532001</v>
      </c>
      <c r="T160" s="26">
        <f t="shared" si="198"/>
        <v>65388.237883695983</v>
      </c>
      <c r="U160" s="26">
        <f t="shared" si="198"/>
        <v>66756.089616787998</v>
      </c>
      <c r="V160" s="26">
        <f t="shared" si="198"/>
        <v>64395.988926435988</v>
      </c>
      <c r="W160" s="26">
        <f t="shared" si="198"/>
        <v>65976.776604999977</v>
      </c>
      <c r="X160" s="26">
        <f t="shared" si="198"/>
        <v>73649.744648000036</v>
      </c>
      <c r="Y160" s="26">
        <f t="shared" si="198"/>
        <v>77449.973967000042</v>
      </c>
      <c r="Z160" s="26">
        <f t="shared" si="198"/>
        <v>77016.838223999992</v>
      </c>
      <c r="AA160" s="26">
        <f t="shared" ref="AA160:AB160" si="200">+AA6</f>
        <v>74429.00065562813</v>
      </c>
      <c r="AB160" s="26">
        <f t="shared" si="200"/>
        <v>80835.833300831087</v>
      </c>
      <c r="AC160" s="26">
        <f t="shared" ref="AC160" si="201">+AC6</f>
        <v>84119.779632486112</v>
      </c>
      <c r="AD160" s="31"/>
      <c r="AE160" s="26">
        <f t="shared" si="197"/>
        <v>1.7668212909895527</v>
      </c>
    </row>
    <row r="161" spans="1:31" x14ac:dyDescent="0.2">
      <c r="A161" s="13" t="s">
        <v>145</v>
      </c>
      <c r="B161" s="6" t="s">
        <v>146</v>
      </c>
      <c r="C161" s="26">
        <f>+C66</f>
        <v>2.5641745125939925</v>
      </c>
      <c r="D161" s="26">
        <f>+D66</f>
        <v>2.1998562400000004</v>
      </c>
      <c r="E161" s="26">
        <f t="shared" ref="E161:Z161" si="202">+E66</f>
        <v>1.91416853</v>
      </c>
      <c r="F161" s="26">
        <f t="shared" si="202"/>
        <v>1.8175889099999998</v>
      </c>
      <c r="G161" s="26">
        <f t="shared" si="202"/>
        <v>1.86477687</v>
      </c>
      <c r="H161" s="26">
        <f t="shared" si="202"/>
        <v>1.4277984499999998</v>
      </c>
      <c r="I161" s="26">
        <f t="shared" si="202"/>
        <v>1.3012218799999999</v>
      </c>
      <c r="J161" s="26">
        <f t="shared" si="202"/>
        <v>1.1893117028</v>
      </c>
      <c r="K161" s="26">
        <f t="shared" si="202"/>
        <v>1.2255564400000001</v>
      </c>
      <c r="L161" s="26">
        <f t="shared" si="202"/>
        <v>1.40051423</v>
      </c>
      <c r="M161" s="26">
        <f t="shared" si="202"/>
        <v>1.6621923900000002</v>
      </c>
      <c r="N161" s="26">
        <f t="shared" si="202"/>
        <v>1.7438875700000001</v>
      </c>
      <c r="O161" s="26">
        <f t="shared" si="202"/>
        <v>1.64260439</v>
      </c>
      <c r="P161" s="26">
        <f t="shared" si="202"/>
        <v>1.5823936300000001</v>
      </c>
      <c r="Q161" s="26">
        <f t="shared" si="202"/>
        <v>1.6455759956713671</v>
      </c>
      <c r="R161" s="26">
        <f t="shared" ref="R161:S161" si="203">+R66</f>
        <v>1.6052799027458935</v>
      </c>
      <c r="S161" s="26">
        <f t="shared" si="203"/>
        <v>1.4759211820300546</v>
      </c>
      <c r="T161" s="26">
        <f t="shared" si="202"/>
        <v>1.0476653575047146</v>
      </c>
      <c r="U161" s="26">
        <f t="shared" si="202"/>
        <v>0.84393483969313232</v>
      </c>
      <c r="V161" s="26">
        <f t="shared" si="202"/>
        <v>1.0788851892220117</v>
      </c>
      <c r="W161" s="26">
        <f t="shared" si="202"/>
        <v>1.3186149362483068</v>
      </c>
      <c r="X161" s="26">
        <f t="shared" si="202"/>
        <v>1.3332574062475437</v>
      </c>
      <c r="Y161" s="26">
        <f t="shared" si="202"/>
        <v>1.4664746599957339</v>
      </c>
      <c r="Z161" s="26">
        <f t="shared" si="202"/>
        <v>1.5101741172105552</v>
      </c>
      <c r="AA161" s="26">
        <f t="shared" ref="AA161:AB161" si="204">+AA66</f>
        <v>1.393962341148957</v>
      </c>
      <c r="AB161" s="26">
        <f t="shared" si="204"/>
        <v>1.1984752543773911</v>
      </c>
      <c r="AC161" s="26">
        <f t="shared" ref="AC161" si="205">+AC66</f>
        <v>1.2079843524931957</v>
      </c>
      <c r="AD161" s="31"/>
      <c r="AE161" s="26">
        <f t="shared" si="197"/>
        <v>-0.528899321571072</v>
      </c>
    </row>
    <row r="162" spans="1:31" x14ac:dyDescent="0.2">
      <c r="A162" s="13" t="s">
        <v>204</v>
      </c>
      <c r="B162" s="6" t="s">
        <v>205</v>
      </c>
      <c r="C162" s="26">
        <f>+C101</f>
        <v>0</v>
      </c>
      <c r="D162" s="26">
        <f>+D101</f>
        <v>0</v>
      </c>
      <c r="E162" s="26">
        <f t="shared" ref="E162:Z162" si="206">+E101</f>
        <v>0</v>
      </c>
      <c r="F162" s="26">
        <f t="shared" si="206"/>
        <v>0</v>
      </c>
      <c r="G162" s="26">
        <f t="shared" si="206"/>
        <v>0</v>
      </c>
      <c r="H162" s="26">
        <f t="shared" si="206"/>
        <v>0</v>
      </c>
      <c r="I162" s="26">
        <f t="shared" si="206"/>
        <v>0</v>
      </c>
      <c r="J162" s="26">
        <f t="shared" si="206"/>
        <v>0</v>
      </c>
      <c r="K162" s="26">
        <f t="shared" si="206"/>
        <v>0</v>
      </c>
      <c r="L162" s="26">
        <f t="shared" si="206"/>
        <v>0</v>
      </c>
      <c r="M162" s="26">
        <f t="shared" si="206"/>
        <v>0</v>
      </c>
      <c r="N162" s="26">
        <f t="shared" si="206"/>
        <v>0</v>
      </c>
      <c r="O162" s="26">
        <f t="shared" si="206"/>
        <v>0</v>
      </c>
      <c r="P162" s="26">
        <f t="shared" si="206"/>
        <v>0</v>
      </c>
      <c r="Q162" s="26">
        <f t="shared" si="206"/>
        <v>0</v>
      </c>
      <c r="R162" s="26">
        <f t="shared" ref="R162:S162" si="207">+R101</f>
        <v>0</v>
      </c>
      <c r="S162" s="26">
        <f t="shared" si="207"/>
        <v>0</v>
      </c>
      <c r="T162" s="26">
        <f t="shared" si="206"/>
        <v>0</v>
      </c>
      <c r="U162" s="26">
        <f t="shared" si="206"/>
        <v>0</v>
      </c>
      <c r="V162" s="26">
        <f t="shared" si="206"/>
        <v>0</v>
      </c>
      <c r="W162" s="26">
        <f t="shared" si="206"/>
        <v>0</v>
      </c>
      <c r="X162" s="26">
        <f t="shared" si="206"/>
        <v>0</v>
      </c>
      <c r="Y162" s="26">
        <f t="shared" si="206"/>
        <v>0</v>
      </c>
      <c r="Z162" s="26">
        <f t="shared" si="206"/>
        <v>0</v>
      </c>
      <c r="AA162" s="26">
        <f t="shared" ref="AA162:AB162" si="208">+AA101</f>
        <v>0</v>
      </c>
      <c r="AB162" s="26">
        <f t="shared" si="208"/>
        <v>0</v>
      </c>
      <c r="AC162" s="26">
        <f t="shared" ref="AC162" si="209">+AC101</f>
        <v>0</v>
      </c>
      <c r="AD162" s="31"/>
      <c r="AE162" s="26" t="str">
        <f t="shared" si="197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1"/>
      <c r="AE164" s="32" t="str">
        <f t="shared" ref="AE164" si="210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>+C166+C167</f>
        <v>923.93082600000002</v>
      </c>
      <c r="D165" s="26">
        <f>+D166+D167</f>
        <v>1194.6477279999999</v>
      </c>
      <c r="E165" s="26">
        <f t="shared" ref="E165:Z165" si="211">+E166+E167</f>
        <v>1236.593218</v>
      </c>
      <c r="F165" s="26">
        <f t="shared" si="211"/>
        <v>1361.521227</v>
      </c>
      <c r="G165" s="26">
        <f t="shared" si="211"/>
        <v>1715.406575</v>
      </c>
      <c r="H165" s="26">
        <f t="shared" si="211"/>
        <v>1809.9967299999998</v>
      </c>
      <c r="I165" s="26">
        <f t="shared" si="211"/>
        <v>1518.0839660000001</v>
      </c>
      <c r="J165" s="26">
        <f t="shared" si="211"/>
        <v>1941.199748</v>
      </c>
      <c r="K165" s="26">
        <f t="shared" si="211"/>
        <v>2380.58599</v>
      </c>
      <c r="L165" s="26">
        <f t="shared" si="211"/>
        <v>2460.061256</v>
      </c>
      <c r="M165" s="26">
        <f t="shared" si="211"/>
        <v>3082.0801569999999</v>
      </c>
      <c r="N165" s="26">
        <f t="shared" si="211"/>
        <v>3296.3253680000007</v>
      </c>
      <c r="O165" s="26">
        <f t="shared" si="211"/>
        <v>3626.8407480000001</v>
      </c>
      <c r="P165" s="26">
        <f t="shared" si="211"/>
        <v>3944.9564810000002</v>
      </c>
      <c r="Q165" s="26">
        <f t="shared" si="211"/>
        <v>4251.9736229999999</v>
      </c>
      <c r="R165" s="26">
        <f t="shared" ref="R165:S165" si="212">+R166+R167</f>
        <v>4523.5552269999998</v>
      </c>
      <c r="S165" s="26">
        <f t="shared" si="212"/>
        <v>5303.7724630000002</v>
      </c>
      <c r="T165" s="26">
        <f t="shared" si="211"/>
        <v>5316.1661460000005</v>
      </c>
      <c r="U165" s="26">
        <f t="shared" si="211"/>
        <v>5250.3550759999998</v>
      </c>
      <c r="V165" s="26">
        <f t="shared" si="211"/>
        <v>4066.2694039999997</v>
      </c>
      <c r="W165" s="26">
        <f t="shared" si="211"/>
        <v>3631.881727</v>
      </c>
      <c r="X165" s="26">
        <f t="shared" si="211"/>
        <v>3705.6152739999998</v>
      </c>
      <c r="Y165" s="26">
        <f t="shared" si="211"/>
        <v>2760.465256</v>
      </c>
      <c r="Z165" s="26">
        <f t="shared" si="211"/>
        <v>2596.6330550000002</v>
      </c>
      <c r="AA165" s="26">
        <f t="shared" ref="AA165:AB165" si="213">+AA166+AA167</f>
        <v>2577.400467277721</v>
      </c>
      <c r="AB165" s="26">
        <f t="shared" si="213"/>
        <v>2296.1278566249498</v>
      </c>
      <c r="AC165" s="26">
        <f t="shared" ref="AC165" si="214">+AC166+AC167</f>
        <v>2249.0557249690819</v>
      </c>
      <c r="AD165" s="31"/>
      <c r="AE165" s="26">
        <f t="shared" ref="AE165:AE169" si="215">+IF(C165=0,"",IF(C165&lt;0,IF(AC165&lt;0,(AC165-C165)/C165,(AC165-C165)/ABS(C165)),(AC165-C165)/C165))</f>
        <v>1.4342252273430283</v>
      </c>
    </row>
    <row r="166" spans="1:31" x14ac:dyDescent="0.2">
      <c r="A166" s="13" t="s">
        <v>225</v>
      </c>
      <c r="B166" s="6" t="s">
        <v>226</v>
      </c>
      <c r="C166" s="26">
        <f>+C113</f>
        <v>334.61142000000001</v>
      </c>
      <c r="D166" s="26">
        <f>+D113</f>
        <v>555.58145500000001</v>
      </c>
      <c r="E166" s="26">
        <f t="shared" ref="E166:Z166" si="216">+E113</f>
        <v>568.83969999999999</v>
      </c>
      <c r="F166" s="26">
        <f t="shared" si="216"/>
        <v>591.25208999999995</v>
      </c>
      <c r="G166" s="26">
        <f t="shared" si="216"/>
        <v>655.64856499999996</v>
      </c>
      <c r="H166" s="26">
        <f t="shared" si="216"/>
        <v>641.44366000000002</v>
      </c>
      <c r="I166" s="26">
        <f t="shared" si="216"/>
        <v>642.07500500000003</v>
      </c>
      <c r="J166" s="26">
        <f t="shared" si="216"/>
        <v>742.77417500000001</v>
      </c>
      <c r="K166" s="26">
        <f t="shared" si="216"/>
        <v>1067.284075</v>
      </c>
      <c r="L166" s="26">
        <f t="shared" si="216"/>
        <v>1096.325945</v>
      </c>
      <c r="M166" s="26">
        <f t="shared" si="216"/>
        <v>1046.4496899999999</v>
      </c>
      <c r="N166" s="26">
        <f t="shared" si="216"/>
        <v>1047.0810349999999</v>
      </c>
      <c r="O166" s="26">
        <f t="shared" si="216"/>
        <v>1190.32485</v>
      </c>
      <c r="P166" s="26">
        <f t="shared" si="216"/>
        <v>1072.0659949999999</v>
      </c>
      <c r="Q166" s="26">
        <f t="shared" si="216"/>
        <v>1132.3948350000001</v>
      </c>
      <c r="R166" s="26">
        <f t="shared" ref="R166:S166" si="217">+R113</f>
        <v>1107.7108900000001</v>
      </c>
      <c r="S166" s="26">
        <f t="shared" si="217"/>
        <v>1211.5117299999999</v>
      </c>
      <c r="T166" s="26">
        <f t="shared" si="216"/>
        <v>1360.378305</v>
      </c>
      <c r="U166" s="26">
        <f t="shared" si="216"/>
        <v>1419.641795</v>
      </c>
      <c r="V166" s="26">
        <f t="shared" si="216"/>
        <v>1329.58826</v>
      </c>
      <c r="W166" s="26">
        <f t="shared" si="216"/>
        <v>1336.172695</v>
      </c>
      <c r="X166" s="26">
        <f t="shared" si="216"/>
        <v>1437.6783849999999</v>
      </c>
      <c r="Y166" s="26">
        <f t="shared" si="216"/>
        <v>1376.142625</v>
      </c>
      <c r="Z166" s="26">
        <f t="shared" si="216"/>
        <v>1374.53459</v>
      </c>
      <c r="AA166" s="26">
        <f t="shared" ref="AA166:AB166" si="218">+AA113</f>
        <v>1389.6154588588629</v>
      </c>
      <c r="AB166" s="26">
        <f t="shared" si="218"/>
        <v>1400.6375769675792</v>
      </c>
      <c r="AC166" s="26">
        <f t="shared" ref="AC166" si="219">+AC113</f>
        <v>1479.6896033059784</v>
      </c>
      <c r="AD166" s="31"/>
      <c r="AE166" s="26">
        <f t="shared" si="215"/>
        <v>3.4221132778611634</v>
      </c>
    </row>
    <row r="167" spans="1:31" x14ac:dyDescent="0.2">
      <c r="A167" s="13" t="s">
        <v>227</v>
      </c>
      <c r="B167" s="6" t="s">
        <v>228</v>
      </c>
      <c r="C167" s="26">
        <f t="shared" ref="C167:D168" si="220">+C114</f>
        <v>589.31940599999996</v>
      </c>
      <c r="D167" s="26">
        <f t="shared" si="220"/>
        <v>639.06627300000002</v>
      </c>
      <c r="E167" s="26">
        <f t="shared" ref="E167:Z167" si="221">+E114</f>
        <v>667.75351799999999</v>
      </c>
      <c r="F167" s="26">
        <f t="shared" si="221"/>
        <v>770.269137</v>
      </c>
      <c r="G167" s="26">
        <f t="shared" si="221"/>
        <v>1059.75801</v>
      </c>
      <c r="H167" s="26">
        <f t="shared" si="221"/>
        <v>1168.5530699999999</v>
      </c>
      <c r="I167" s="26">
        <f t="shared" si="221"/>
        <v>876.008961</v>
      </c>
      <c r="J167" s="26">
        <f t="shared" si="221"/>
        <v>1198.425573</v>
      </c>
      <c r="K167" s="26">
        <f t="shared" si="221"/>
        <v>1313.301915</v>
      </c>
      <c r="L167" s="26">
        <f t="shared" si="221"/>
        <v>1363.7353109999999</v>
      </c>
      <c r="M167" s="26">
        <f t="shared" si="221"/>
        <v>2035.630467</v>
      </c>
      <c r="N167" s="26">
        <f t="shared" si="221"/>
        <v>2249.2443330000006</v>
      </c>
      <c r="O167" s="26">
        <f t="shared" si="221"/>
        <v>2436.5158980000001</v>
      </c>
      <c r="P167" s="26">
        <f t="shared" si="221"/>
        <v>2872.8904860000002</v>
      </c>
      <c r="Q167" s="26">
        <f t="shared" si="221"/>
        <v>3119.5787880000003</v>
      </c>
      <c r="R167" s="26">
        <f t="shared" ref="R167:S167" si="222">+R114</f>
        <v>3415.844337</v>
      </c>
      <c r="S167" s="26">
        <f t="shared" si="222"/>
        <v>4092.2607330000001</v>
      </c>
      <c r="T167" s="26">
        <f t="shared" si="221"/>
        <v>3955.7878410000003</v>
      </c>
      <c r="U167" s="26">
        <f t="shared" si="221"/>
        <v>3830.7132810000003</v>
      </c>
      <c r="V167" s="26">
        <f t="shared" si="221"/>
        <v>2736.6811439999997</v>
      </c>
      <c r="W167" s="26">
        <f t="shared" si="221"/>
        <v>2295.7090319999998</v>
      </c>
      <c r="X167" s="26">
        <f t="shared" si="221"/>
        <v>2267.9368890000001</v>
      </c>
      <c r="Y167" s="26">
        <f t="shared" si="221"/>
        <v>1384.322631</v>
      </c>
      <c r="Z167" s="26">
        <f t="shared" si="221"/>
        <v>1222.098465</v>
      </c>
      <c r="AA167" s="26">
        <f t="shared" ref="AA167:AB167" si="223">+AA114</f>
        <v>1187.7850084188581</v>
      </c>
      <c r="AB167" s="26">
        <f t="shared" si="223"/>
        <v>895.49027965737071</v>
      </c>
      <c r="AC167" s="26">
        <f t="shared" ref="AC167" si="224">+AC114</f>
        <v>769.36612166310351</v>
      </c>
      <c r="AD167" s="31"/>
      <c r="AE167" s="26">
        <f t="shared" si="215"/>
        <v>0.30551635298278906</v>
      </c>
    </row>
    <row r="168" spans="1:31" x14ac:dyDescent="0.2">
      <c r="A168" s="13" t="s">
        <v>229</v>
      </c>
      <c r="B168" s="6" t="s">
        <v>144</v>
      </c>
      <c r="C168" s="26">
        <f t="shared" si="220"/>
        <v>0</v>
      </c>
      <c r="D168" s="26">
        <f t="shared" si="220"/>
        <v>0</v>
      </c>
      <c r="E168" s="26">
        <f t="shared" ref="E168:Z168" si="225">+E115</f>
        <v>0</v>
      </c>
      <c r="F168" s="26">
        <f t="shared" si="225"/>
        <v>0</v>
      </c>
      <c r="G168" s="26">
        <f t="shared" si="225"/>
        <v>0</v>
      </c>
      <c r="H168" s="26">
        <f t="shared" si="225"/>
        <v>0</v>
      </c>
      <c r="I168" s="26">
        <f t="shared" si="225"/>
        <v>0</v>
      </c>
      <c r="J168" s="26">
        <f t="shared" si="225"/>
        <v>0</v>
      </c>
      <c r="K168" s="26">
        <f t="shared" si="225"/>
        <v>0</v>
      </c>
      <c r="L168" s="26">
        <f t="shared" si="225"/>
        <v>0</v>
      </c>
      <c r="M168" s="26">
        <f t="shared" si="225"/>
        <v>0</v>
      </c>
      <c r="N168" s="26">
        <f t="shared" si="225"/>
        <v>0</v>
      </c>
      <c r="O168" s="26">
        <f t="shared" si="225"/>
        <v>0</v>
      </c>
      <c r="P168" s="26">
        <f t="shared" si="225"/>
        <v>0</v>
      </c>
      <c r="Q168" s="26">
        <f t="shared" si="225"/>
        <v>0</v>
      </c>
      <c r="R168" s="26">
        <f t="shared" ref="R168:S168" si="226">+R115</f>
        <v>0</v>
      </c>
      <c r="S168" s="26">
        <f t="shared" si="226"/>
        <v>0</v>
      </c>
      <c r="T168" s="26">
        <f t="shared" si="225"/>
        <v>0</v>
      </c>
      <c r="U168" s="26">
        <f t="shared" si="225"/>
        <v>0</v>
      </c>
      <c r="V168" s="26">
        <f t="shared" si="225"/>
        <v>0</v>
      </c>
      <c r="W168" s="26">
        <f t="shared" si="225"/>
        <v>0</v>
      </c>
      <c r="X168" s="26">
        <f t="shared" si="225"/>
        <v>0</v>
      </c>
      <c r="Y168" s="26">
        <f t="shared" si="225"/>
        <v>0</v>
      </c>
      <c r="Z168" s="26">
        <f t="shared" si="225"/>
        <v>0</v>
      </c>
      <c r="AA168" s="26">
        <f t="shared" ref="AA168:AB168" si="227">+AA115</f>
        <v>0</v>
      </c>
      <c r="AB168" s="26">
        <f t="shared" si="227"/>
        <v>0</v>
      </c>
      <c r="AC168" s="26">
        <f t="shared" ref="AC168" si="228">+AC115</f>
        <v>0</v>
      </c>
      <c r="AD168" s="31"/>
      <c r="AE168" s="26" t="str">
        <f t="shared" si="215"/>
        <v/>
      </c>
    </row>
    <row r="169" spans="1:31" x14ac:dyDescent="0.2">
      <c r="A169" s="13" t="s">
        <v>230</v>
      </c>
      <c r="B169" s="17" t="s">
        <v>231</v>
      </c>
      <c r="C169" s="26">
        <f>+C148</f>
        <v>12001.109904000001</v>
      </c>
      <c r="D169" s="26">
        <f t="shared" ref="D169:Z169" si="229">+D148</f>
        <v>13238.193920000002</v>
      </c>
      <c r="E169" s="26">
        <f t="shared" si="229"/>
        <v>14697.12731872</v>
      </c>
      <c r="F169" s="26">
        <f t="shared" si="229"/>
        <v>13579.431299840002</v>
      </c>
      <c r="G169" s="26">
        <f t="shared" si="229"/>
        <v>14268.579360000002</v>
      </c>
      <c r="H169" s="26">
        <f t="shared" si="229"/>
        <v>15280.699839999997</v>
      </c>
      <c r="I169" s="26">
        <f t="shared" si="229"/>
        <v>16382.362080000001</v>
      </c>
      <c r="J169" s="26">
        <f t="shared" si="229"/>
        <v>16309.088319999999</v>
      </c>
      <c r="K169" s="26">
        <f t="shared" si="229"/>
        <v>17506.296639999997</v>
      </c>
      <c r="L169" s="26">
        <f t="shared" si="229"/>
        <v>18142.435359999999</v>
      </c>
      <c r="M169" s="26">
        <f t="shared" si="229"/>
        <v>18952.557119999998</v>
      </c>
      <c r="N169" s="26">
        <f t="shared" si="229"/>
        <v>18915.923040000001</v>
      </c>
      <c r="O169" s="26">
        <f t="shared" si="229"/>
        <v>19216.522080000002</v>
      </c>
      <c r="P169" s="26">
        <f t="shared" si="229"/>
        <v>18154.8377187968</v>
      </c>
      <c r="Q169" s="26">
        <f t="shared" si="229"/>
        <v>19205.045439999998</v>
      </c>
      <c r="R169" s="26">
        <f t="shared" ref="R169:S169" si="230">+R148</f>
        <v>20486.317600000002</v>
      </c>
      <c r="S169" s="26">
        <f t="shared" si="230"/>
        <v>21071.439200000001</v>
      </c>
      <c r="T169" s="26">
        <f t="shared" si="229"/>
        <v>22202.967359999995</v>
      </c>
      <c r="U169" s="26">
        <f t="shared" si="229"/>
        <v>22794.79552</v>
      </c>
      <c r="V169" s="26">
        <f t="shared" si="229"/>
        <v>22843.979200000002</v>
      </c>
      <c r="W169" s="26">
        <f t="shared" si="229"/>
        <v>15830.066559999999</v>
      </c>
      <c r="X169" s="26">
        <f t="shared" si="229"/>
        <v>17668.56784</v>
      </c>
      <c r="Y169" s="26">
        <f t="shared" si="229"/>
        <v>31636.618719999999</v>
      </c>
      <c r="Z169" s="26">
        <f t="shared" si="229"/>
        <v>35893.225886</v>
      </c>
      <c r="AA169" s="26">
        <f t="shared" ref="AA169:AB169" si="231">+AA148</f>
        <v>39703.688178000004</v>
      </c>
      <c r="AB169" s="26">
        <f t="shared" si="231"/>
        <v>32672.453785999998</v>
      </c>
      <c r="AC169" s="26">
        <f t="shared" ref="AC169" si="232">+AC148</f>
        <v>35042.330526000005</v>
      </c>
      <c r="AD169" s="31"/>
      <c r="AE169" s="26">
        <f t="shared" si="215"/>
        <v>1.9199241408763623</v>
      </c>
    </row>
  </sheetData>
  <conditionalFormatting sqref="C2:AC2">
    <cfRule type="cellIs" dxfId="11" priority="1" operator="equal">
      <formula>0</formula>
    </cfRule>
  </conditionalFormatting>
  <dataValidations disablePrompts="1" count="1">
    <dataValidation allowBlank="1" showInputMessage="1" showErrorMessage="1" sqref="A164:B169 A143:B148 A111:B116" xr:uid="{00000000-0002-0000-1E00-000000000000}"/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FF00"/>
  </sheetPr>
  <dimension ref="A1:AE169"/>
  <sheetViews>
    <sheetView showGridLines="0" topLeftCell="E1" zoomScale="85" zoomScaleNormal="85" workbookViewId="0">
      <selection activeCell="AB6" sqref="AB6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290</v>
      </c>
    </row>
    <row r="2" spans="1:31" ht="15" x14ac:dyDescent="0.25">
      <c r="C2" s="37">
        <f ca="1">+C4-INDIRECT("'"&amp;C3&amp;"'!$"&amp;"F"&amp;"4",1)</f>
        <v>0</v>
      </c>
      <c r="D2" s="37">
        <f t="shared" ref="D2:AC2" ca="1" si="0">+D4-INDIRECT("'"&amp;D3&amp;"'!$"&amp;"F"&amp;"4",1)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 t="shared" ref="C4:D4" si="1">+C6+C66+C101</f>
        <v>118.08841098360969</v>
      </c>
      <c r="D4" s="26">
        <f t="shared" si="1"/>
        <v>105.2683886826005</v>
      </c>
      <c r="E4" s="26">
        <f t="shared" ref="E4:Z4" si="2">+E6+E66+E101</f>
        <v>100.31802119844846</v>
      </c>
      <c r="F4" s="26">
        <f t="shared" si="2"/>
        <v>96.654971963832068</v>
      </c>
      <c r="G4" s="26">
        <f t="shared" si="2"/>
        <v>97.513263393410142</v>
      </c>
      <c r="H4" s="26">
        <f t="shared" si="2"/>
        <v>89.748951110731952</v>
      </c>
      <c r="I4" s="26">
        <f t="shared" si="2"/>
        <v>89.063638764206104</v>
      </c>
      <c r="J4" s="26">
        <f t="shared" si="2"/>
        <v>89.279447355960485</v>
      </c>
      <c r="K4" s="26">
        <f t="shared" si="2"/>
        <v>87.678387498702335</v>
      </c>
      <c r="L4" s="26">
        <f t="shared" si="2"/>
        <v>93.720099792474656</v>
      </c>
      <c r="M4" s="26">
        <f t="shared" si="2"/>
        <v>102.34341243069352</v>
      </c>
      <c r="N4" s="26">
        <f t="shared" si="2"/>
        <v>105.08622294030373</v>
      </c>
      <c r="O4" s="26">
        <f t="shared" si="2"/>
        <v>103.09012753428532</v>
      </c>
      <c r="P4" s="26">
        <f t="shared" si="2"/>
        <v>98.413159799934846</v>
      </c>
      <c r="Q4" s="26">
        <f t="shared" si="2"/>
        <v>100.03757413415869</v>
      </c>
      <c r="R4" s="26">
        <f t="shared" ref="R4:S4" si="3">+R6+R66+R101</f>
        <v>101.46441817761269</v>
      </c>
      <c r="S4" s="26">
        <f t="shared" si="3"/>
        <v>98.020237387080343</v>
      </c>
      <c r="T4" s="26">
        <f t="shared" si="2"/>
        <v>88.878508788277472</v>
      </c>
      <c r="U4" s="26">
        <f t="shared" si="2"/>
        <v>84.996172707025281</v>
      </c>
      <c r="V4" s="26">
        <f t="shared" si="2"/>
        <v>93.242634860153061</v>
      </c>
      <c r="W4" s="26">
        <f t="shared" si="2"/>
        <v>76.511290938177581</v>
      </c>
      <c r="X4" s="26">
        <f t="shared" si="2"/>
        <v>73.90224993215233</v>
      </c>
      <c r="Y4" s="26">
        <f t="shared" si="2"/>
        <v>75.935356958494893</v>
      </c>
      <c r="Z4" s="26">
        <f t="shared" si="2"/>
        <v>77.235878967379406</v>
      </c>
      <c r="AA4" s="26">
        <f t="shared" ref="AA4:AB4" si="4">+AA6+AA66+AA101</f>
        <v>76.720095668421635</v>
      </c>
      <c r="AB4" s="26">
        <f t="shared" si="4"/>
        <v>72.804228649314922</v>
      </c>
      <c r="AC4" s="26">
        <f t="shared" ref="AC4" si="5">+AC6+AC66+AC101</f>
        <v>75.530111223725271</v>
      </c>
      <c r="AD4" s="31"/>
      <c r="AE4" s="26">
        <f>+IF(C4=0,"",IF(C4&lt;0,IF(AC4&lt;0,(AC4-C4)/C4,(AC4-C4)/ABS(C4)),(AC4-C4)/C4))</f>
        <v>-0.36039353400895013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6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 t="shared" ref="C6:D6" si="7">+C7+C16+C30+C52+C59</f>
        <v>28.002539458536489</v>
      </c>
      <c r="D6" s="26">
        <f t="shared" si="7"/>
        <v>29.716654332600495</v>
      </c>
      <c r="E6" s="26">
        <f t="shared" ref="E6" si="8">+E7+E16+E30+E52+E59</f>
        <v>31.316831908448471</v>
      </c>
      <c r="F6" s="26">
        <f t="shared" ref="F6" si="9">+F7+F16+F30+F52+F59</f>
        <v>32.034816893832073</v>
      </c>
      <c r="G6" s="26">
        <f t="shared" ref="G6" si="10">+G7+G16+G30+G52+G59</f>
        <v>34.049845973410143</v>
      </c>
      <c r="H6" s="26">
        <f t="shared" ref="H6" si="11">+H7+H16+H30+H52+H59</f>
        <v>35.564306470731957</v>
      </c>
      <c r="I6" s="26">
        <f t="shared" ref="I6" si="12">+I7+I16+I30+I52+I59</f>
        <v>38.306007364206117</v>
      </c>
      <c r="J6" s="26">
        <f t="shared" ref="J6" si="13">+J7+J16+J30+J52+J59</f>
        <v>39.791397367960485</v>
      </c>
      <c r="K6" s="26">
        <f t="shared" ref="K6" si="14">+K7+K16+K30+K52+K59</f>
        <v>39.665106633702337</v>
      </c>
      <c r="L6" s="26">
        <f t="shared" ref="L6" si="15">+L7+L16+L30+L52+L59</f>
        <v>40.442166402474655</v>
      </c>
      <c r="M6" s="26">
        <f t="shared" ref="M6" si="16">+M7+M16+M30+M52+M59</f>
        <v>40.746716680693517</v>
      </c>
      <c r="N6" s="26">
        <f t="shared" ref="N6" si="17">+N7+N16+N30+N52+N59</f>
        <v>41.019136770303732</v>
      </c>
      <c r="O6" s="26">
        <f t="shared" ref="O6" si="18">+O7+O16+O30+O52+O59</f>
        <v>41.258621444285311</v>
      </c>
      <c r="P6" s="26">
        <f t="shared" ref="P6" si="19">+P7+P16+P30+P52+P59</f>
        <v>40.92522381993485</v>
      </c>
      <c r="Q6" s="26">
        <f t="shared" ref="Q6:S6" si="20">+Q7+Q16+Q30+Q52+Q59</f>
        <v>41.807072041395926</v>
      </c>
      <c r="R6" s="26">
        <f t="shared" si="20"/>
        <v>42.081650870614482</v>
      </c>
      <c r="S6" s="26">
        <f t="shared" si="20"/>
        <v>42.277192851112432</v>
      </c>
      <c r="T6" s="26">
        <f t="shared" ref="T6" si="21">+T7+T16+T30+T52+T59</f>
        <v>43.264331487208544</v>
      </c>
      <c r="U6" s="26">
        <f t="shared" ref="U6" si="22">+U7+U16+U30+U52+U59</f>
        <v>43.660998374927779</v>
      </c>
      <c r="V6" s="26">
        <f t="shared" ref="V6" si="23">+V7+V16+V30+V52+V59</f>
        <v>43.979367715699539</v>
      </c>
      <c r="W6" s="26">
        <f t="shared" ref="W6" si="24">+W7+W16+W30+W52+W59</f>
        <v>28.183635037036026</v>
      </c>
      <c r="X6" s="26">
        <f t="shared" ref="X6" si="25">+X7+X16+X30+X52+X59</f>
        <v>28.940603106412887</v>
      </c>
      <c r="Y6" s="26">
        <f t="shared" ref="Y6" si="26">+Y7+Y16+Y30+Y52+Y59</f>
        <v>33.133074327648274</v>
      </c>
      <c r="Z6" s="26">
        <f t="shared" ref="Z6:AA6" si="27">+Z7+Z16+Z30+Z52+Z59</f>
        <v>34.738094466857078</v>
      </c>
      <c r="AA6" s="26">
        <f t="shared" si="27"/>
        <v>36.934861972554955</v>
      </c>
      <c r="AB6" s="26">
        <f>+AB7+AB16+AB30+AB52+AB59</f>
        <v>34.645623650317134</v>
      </c>
      <c r="AC6" s="75">
        <f t="shared" ref="AC6" si="28">+AC7+AC16+AC30+AC52+AC59</f>
        <v>35.51317533890996</v>
      </c>
      <c r="AD6" s="31"/>
      <c r="AE6" s="26">
        <f t="shared" si="6"/>
        <v>0.26821267019351974</v>
      </c>
    </row>
    <row r="7" spans="1:31" x14ac:dyDescent="0.2">
      <c r="A7" s="11" t="s">
        <v>28</v>
      </c>
      <c r="B7" s="6" t="s">
        <v>29</v>
      </c>
      <c r="C7" s="26">
        <f t="shared" ref="C7:D7" si="29">+C8+C12+C13</f>
        <v>9.9717259999999988E-2</v>
      </c>
      <c r="D7" s="26">
        <f t="shared" si="29"/>
        <v>8.4690070000000006E-2</v>
      </c>
      <c r="E7" s="26">
        <f t="shared" ref="E7" si="30">+E8+E12+E13</f>
        <v>5.8595409999999994E-2</v>
      </c>
      <c r="F7" s="26">
        <f t="shared" ref="F7" si="31">+F8+F12+F13</f>
        <v>7.5103820000000016E-2</v>
      </c>
      <c r="G7" s="26">
        <f t="shared" ref="G7" si="32">+G8+G12+G13</f>
        <v>7.5432249999999992E-2</v>
      </c>
      <c r="H7" s="26">
        <f t="shared" ref="H7" si="33">+H8+H12+H13</f>
        <v>0.11468138</v>
      </c>
      <c r="I7" s="26">
        <f t="shared" ref="I7" si="34">+I8+I12+I13</f>
        <v>0.22382183</v>
      </c>
      <c r="J7" s="26">
        <f t="shared" ref="J7" si="35">+J8+J12+J13</f>
        <v>0.24823583000000002</v>
      </c>
      <c r="K7" s="26">
        <f t="shared" ref="K7" si="36">+K8+K12+K13</f>
        <v>0.27465353999999997</v>
      </c>
      <c r="L7" s="26">
        <f t="shared" ref="L7" si="37">+L8+L12+L13</f>
        <v>0.31728540999999993</v>
      </c>
      <c r="M7" s="26">
        <f t="shared" ref="M7" si="38">+M8+M12+M13</f>
        <v>0.2438003</v>
      </c>
      <c r="N7" s="26">
        <f t="shared" ref="N7" si="39">+N8+N12+N13</f>
        <v>0.23521955999999999</v>
      </c>
      <c r="O7" s="26">
        <f t="shared" ref="O7" si="40">+O8+O12+O13</f>
        <v>0.24240142000000001</v>
      </c>
      <c r="P7" s="26">
        <f t="shared" ref="P7" si="41">+P8+P12+P13</f>
        <v>0.25957390999999996</v>
      </c>
      <c r="Q7" s="26">
        <f t="shared" ref="Q7:S7" si="42">+Q8+Q12+Q13</f>
        <v>0.30361982999999998</v>
      </c>
      <c r="R7" s="26">
        <f t="shared" si="42"/>
        <v>0.31060144000000006</v>
      </c>
      <c r="S7" s="26">
        <f t="shared" si="42"/>
        <v>0.30160411999999998</v>
      </c>
      <c r="T7" s="26">
        <f t="shared" ref="T7" si="43">+T8+T12+T13</f>
        <v>0.58682080999999997</v>
      </c>
      <c r="U7" s="26">
        <f t="shared" ref="U7" si="44">+U8+U12+U13</f>
        <v>0.58343299999999998</v>
      </c>
      <c r="V7" s="26">
        <f t="shared" ref="V7" si="45">+V8+V12+V13</f>
        <v>0.48681874000000003</v>
      </c>
      <c r="W7" s="26">
        <f t="shared" ref="W7" si="46">+W8+W12+W13</f>
        <v>0.43403430000000004</v>
      </c>
      <c r="X7" s="26">
        <f t="shared" ref="X7" si="47">+X8+X12+X13</f>
        <v>0.47799144000000005</v>
      </c>
      <c r="Y7" s="26">
        <f t="shared" ref="Y7" si="48">+Y8+Y12+Y13</f>
        <v>0.69131659000000001</v>
      </c>
      <c r="Z7" s="26">
        <f t="shared" ref="Z7:AB7" si="49">+Z8+Z12+Z13</f>
        <v>1.1151388599999998</v>
      </c>
      <c r="AA7" s="26">
        <f t="shared" si="49"/>
        <v>1.1238367</v>
      </c>
      <c r="AB7" s="26">
        <f t="shared" si="49"/>
        <v>1.4883968900000002</v>
      </c>
      <c r="AC7" s="26">
        <f t="shared" ref="AC7" si="50">+AC8+AC12+AC13</f>
        <v>1.64655989</v>
      </c>
      <c r="AD7" s="31"/>
      <c r="AE7" s="26">
        <f t="shared" si="6"/>
        <v>15.512285736691924</v>
      </c>
    </row>
    <row r="8" spans="1:31" x14ac:dyDescent="0.2">
      <c r="A8" s="11" t="s">
        <v>30</v>
      </c>
      <c r="B8" s="6" t="s">
        <v>31</v>
      </c>
      <c r="C8" s="26">
        <f t="shared" ref="C8:D8" si="51">+C9+C10+C11</f>
        <v>5.5726629999999999E-2</v>
      </c>
      <c r="D8" s="26">
        <f t="shared" si="51"/>
        <v>4.0203210000000003E-2</v>
      </c>
      <c r="E8" s="26">
        <f t="shared" ref="E8" si="52">+E9+E10+E11</f>
        <v>1.214399E-2</v>
      </c>
      <c r="F8" s="26">
        <f t="shared" ref="F8" si="53">+F9+F10+F11</f>
        <v>2.8184910000000004E-2</v>
      </c>
      <c r="G8" s="26">
        <f t="shared" ref="G8" si="54">+G9+G10+G11</f>
        <v>3.3165199999999999E-2</v>
      </c>
      <c r="H8" s="26">
        <f t="shared" ref="H8" si="55">+H9+H10+H11</f>
        <v>7.5082620000000003E-2</v>
      </c>
      <c r="I8" s="26">
        <f t="shared" ref="I8" si="56">+I9+I10+I11</f>
        <v>0.17846959000000001</v>
      </c>
      <c r="J8" s="26">
        <f t="shared" ref="J8" si="57">+J9+J10+J11</f>
        <v>0.21140165000000002</v>
      </c>
      <c r="K8" s="26">
        <f t="shared" ref="K8" si="58">+K9+K10+K11</f>
        <v>0.22796591999999999</v>
      </c>
      <c r="L8" s="26">
        <f t="shared" ref="L8" si="59">+L9+L10+L11</f>
        <v>0.27791130999999997</v>
      </c>
      <c r="M8" s="26">
        <f t="shared" ref="M8" si="60">+M9+M10+M11</f>
        <v>0.20901713999999999</v>
      </c>
      <c r="N8" s="26">
        <f t="shared" ref="N8" si="61">+N9+N10+N11</f>
        <v>0.19173649000000001</v>
      </c>
      <c r="O8" s="26">
        <f t="shared" ref="O8" si="62">+O9+O10+O11</f>
        <v>0.1810541</v>
      </c>
      <c r="P8" s="26">
        <f t="shared" ref="P8" si="63">+P9+P10+P11</f>
        <v>0.2095323</v>
      </c>
      <c r="Q8" s="26">
        <f t="shared" ref="Q8:S8" si="64">+Q9+Q10+Q11</f>
        <v>0.23793259</v>
      </c>
      <c r="R8" s="26">
        <f t="shared" si="64"/>
        <v>0.24800140000000004</v>
      </c>
      <c r="S8" s="26">
        <f t="shared" si="64"/>
        <v>0.23526715000000001</v>
      </c>
      <c r="T8" s="26">
        <f t="shared" ref="T8" si="65">+T9+T10+T11</f>
        <v>0.53221063000000002</v>
      </c>
      <c r="U8" s="26">
        <f t="shared" ref="U8" si="66">+U9+U10+U11</f>
        <v>0.53210820000000003</v>
      </c>
      <c r="V8" s="26">
        <f t="shared" ref="V8" si="67">+V9+V10+V11</f>
        <v>0.43534324000000002</v>
      </c>
      <c r="W8" s="26">
        <f t="shared" ref="W8" si="68">+W9+W10+W11</f>
        <v>0.40386259000000002</v>
      </c>
      <c r="X8" s="26">
        <f t="shared" ref="X8" si="69">+X9+X10+X11</f>
        <v>0.44910420000000001</v>
      </c>
      <c r="Y8" s="26">
        <f t="shared" ref="Y8" si="70">+Y9+Y10+Y11</f>
        <v>0.65677019000000003</v>
      </c>
      <c r="Z8" s="26">
        <f t="shared" ref="Z8:AB8" si="71">+Z9+Z10+Z11</f>
        <v>1.05705637</v>
      </c>
      <c r="AA8" s="26">
        <f t="shared" si="71"/>
        <v>1.0874116700000001</v>
      </c>
      <c r="AB8" s="26">
        <f t="shared" si="71"/>
        <v>1.45062343</v>
      </c>
      <c r="AC8" s="26">
        <f t="shared" ref="AC8" si="72">+AC9+AC10+AC11</f>
        <v>1.6283873</v>
      </c>
      <c r="AD8" s="31"/>
      <c r="AE8" s="26">
        <f t="shared" si="6"/>
        <v>28.220990036540876</v>
      </c>
    </row>
    <row r="9" spans="1:31" x14ac:dyDescent="0.2">
      <c r="A9" s="11" t="s">
        <v>32</v>
      </c>
      <c r="B9" s="6" t="s">
        <v>33</v>
      </c>
      <c r="C9" s="26">
        <f>+'1990'!$F9</f>
        <v>5.5726629999999999E-2</v>
      </c>
      <c r="D9" s="26">
        <f>+'1991'!$F9</f>
        <v>4.0203210000000003E-2</v>
      </c>
      <c r="E9" s="26">
        <f>+'1992'!$F9</f>
        <v>1.214399E-2</v>
      </c>
      <c r="F9" s="26">
        <f>+'1993'!$F9</f>
        <v>2.8184910000000004E-2</v>
      </c>
      <c r="G9" s="26">
        <f>+'1994'!$F9</f>
        <v>3.3165199999999999E-2</v>
      </c>
      <c r="H9" s="26">
        <f>+'1995'!$F9</f>
        <v>7.5082620000000003E-2</v>
      </c>
      <c r="I9" s="26">
        <f>+'1996'!$F9</f>
        <v>0.17846959000000001</v>
      </c>
      <c r="J9" s="26">
        <f>+'1997'!$F9</f>
        <v>0.21140165000000002</v>
      </c>
      <c r="K9" s="26">
        <f>+'1998'!$F9</f>
        <v>0.22796591999999999</v>
      </c>
      <c r="L9" s="26">
        <f>+'1999'!$F9</f>
        <v>0.27791130999999997</v>
      </c>
      <c r="M9" s="26">
        <f>+'2000'!$F9</f>
        <v>0.20901713999999999</v>
      </c>
      <c r="N9" s="26">
        <f>+'2001'!$F9</f>
        <v>0.19173649000000001</v>
      </c>
      <c r="O9" s="26">
        <f>+'2002'!$F9</f>
        <v>0.1810541</v>
      </c>
      <c r="P9" s="26">
        <f>+'2003'!$F9</f>
        <v>0.2095323</v>
      </c>
      <c r="Q9" s="26">
        <f>+'2004'!$F9</f>
        <v>0.23793259</v>
      </c>
      <c r="R9" s="26">
        <f>+'2005'!$F9</f>
        <v>0.24800140000000004</v>
      </c>
      <c r="S9" s="26">
        <f>+'2006'!$F9</f>
        <v>0.23526715000000001</v>
      </c>
      <c r="T9" s="26">
        <f>+'2007'!$F9</f>
        <v>0.53221063000000002</v>
      </c>
      <c r="U9" s="26">
        <f>+'2008'!$F9</f>
        <v>0.53210820000000003</v>
      </c>
      <c r="V9" s="26">
        <f>+'2009'!$F9</f>
        <v>0.43534324000000002</v>
      </c>
      <c r="W9" s="26">
        <f>+'2010'!$F9</f>
        <v>0.40386259000000002</v>
      </c>
      <c r="X9" s="26">
        <f>+'2011'!$F9</f>
        <v>0.44910420000000001</v>
      </c>
      <c r="Y9" s="26">
        <f>+'2012'!$F9</f>
        <v>0.65677019000000003</v>
      </c>
      <c r="Z9" s="26">
        <f>+'2013'!$F9</f>
        <v>1.05705637</v>
      </c>
      <c r="AA9" s="26">
        <f>+'2014'!$F9</f>
        <v>1.0874116700000001</v>
      </c>
      <c r="AB9" s="26">
        <f>+'2015'!$F9</f>
        <v>1.45062343</v>
      </c>
      <c r="AC9" s="26">
        <f>+'2016'!$F9</f>
        <v>1.6283873</v>
      </c>
      <c r="AD9" s="31"/>
      <c r="AE9" s="26">
        <f t="shared" si="6"/>
        <v>28.220990036540876</v>
      </c>
    </row>
    <row r="10" spans="1:31" x14ac:dyDescent="0.2">
      <c r="A10" s="11" t="s">
        <v>34</v>
      </c>
      <c r="B10" s="6" t="s">
        <v>35</v>
      </c>
      <c r="C10" s="26">
        <f>+'1990'!$F10</f>
        <v>0</v>
      </c>
      <c r="D10" s="26">
        <f>+'1991'!$F10</f>
        <v>0</v>
      </c>
      <c r="E10" s="26">
        <f>+'1992'!$F10</f>
        <v>0</v>
      </c>
      <c r="F10" s="26">
        <f>+'1993'!$F10</f>
        <v>0</v>
      </c>
      <c r="G10" s="26">
        <f>+'1994'!$F10</f>
        <v>0</v>
      </c>
      <c r="H10" s="26">
        <f>+'1995'!$F10</f>
        <v>0</v>
      </c>
      <c r="I10" s="26">
        <f>+'1996'!$F10</f>
        <v>0</v>
      </c>
      <c r="J10" s="26">
        <f>+'1997'!$F10</f>
        <v>0</v>
      </c>
      <c r="K10" s="26">
        <f>+'1998'!$F10</f>
        <v>0</v>
      </c>
      <c r="L10" s="26">
        <f>+'1999'!$F10</f>
        <v>0</v>
      </c>
      <c r="M10" s="26">
        <f>+'2000'!$F10</f>
        <v>0</v>
      </c>
      <c r="N10" s="26">
        <f>+'2001'!$F10</f>
        <v>0</v>
      </c>
      <c r="O10" s="26">
        <f>+'2002'!$F10</f>
        <v>0</v>
      </c>
      <c r="P10" s="26">
        <f>+'2003'!$F10</f>
        <v>0</v>
      </c>
      <c r="Q10" s="26">
        <f>+'2004'!$F10</f>
        <v>0</v>
      </c>
      <c r="R10" s="26">
        <f>+'2005'!$F10</f>
        <v>0</v>
      </c>
      <c r="S10" s="26">
        <f>+'2006'!$F10</f>
        <v>0</v>
      </c>
      <c r="T10" s="26">
        <f>+'2007'!$F10</f>
        <v>0</v>
      </c>
      <c r="U10" s="26">
        <f>+'2008'!$F10</f>
        <v>0</v>
      </c>
      <c r="V10" s="26">
        <f>+'2009'!$F10</f>
        <v>0</v>
      </c>
      <c r="W10" s="26">
        <f>+'2010'!$F10</f>
        <v>0</v>
      </c>
      <c r="X10" s="26">
        <f>+'2011'!$F10</f>
        <v>0</v>
      </c>
      <c r="Y10" s="26">
        <f>+'2012'!$F10</f>
        <v>0</v>
      </c>
      <c r="Z10" s="26">
        <f>+'2013'!$F10</f>
        <v>0</v>
      </c>
      <c r="AA10" s="26">
        <f>+'2014'!$F10</f>
        <v>0</v>
      </c>
      <c r="AB10" s="26">
        <f>+'2015'!$F10</f>
        <v>0</v>
      </c>
      <c r="AC10" s="26">
        <f>+'2016'!$F10</f>
        <v>0</v>
      </c>
      <c r="AD10" s="31"/>
      <c r="AE10" s="26" t="str">
        <f t="shared" si="6"/>
        <v/>
      </c>
    </row>
    <row r="11" spans="1:31" x14ac:dyDescent="0.2">
      <c r="A11" s="11" t="s">
        <v>36</v>
      </c>
      <c r="B11" s="6" t="s">
        <v>37</v>
      </c>
      <c r="C11" s="26">
        <f>+'1990'!$F11</f>
        <v>0</v>
      </c>
      <c r="D11" s="26">
        <f>+'1991'!$F11</f>
        <v>0</v>
      </c>
      <c r="E11" s="26">
        <f>+'1992'!$F11</f>
        <v>0</v>
      </c>
      <c r="F11" s="26">
        <f>+'1993'!$F11</f>
        <v>0</v>
      </c>
      <c r="G11" s="26">
        <f>+'1994'!$F11</f>
        <v>0</v>
      </c>
      <c r="H11" s="26">
        <f>+'1995'!$F11</f>
        <v>0</v>
      </c>
      <c r="I11" s="26">
        <f>+'1996'!$F11</f>
        <v>0</v>
      </c>
      <c r="J11" s="26">
        <f>+'1997'!$F11</f>
        <v>0</v>
      </c>
      <c r="K11" s="26">
        <f>+'1998'!$F11</f>
        <v>0</v>
      </c>
      <c r="L11" s="26">
        <f>+'1999'!$F11</f>
        <v>0</v>
      </c>
      <c r="M11" s="26">
        <f>+'2000'!$F11</f>
        <v>0</v>
      </c>
      <c r="N11" s="26">
        <f>+'2001'!$F11</f>
        <v>0</v>
      </c>
      <c r="O11" s="26">
        <f>+'2002'!$F11</f>
        <v>0</v>
      </c>
      <c r="P11" s="26">
        <f>+'2003'!$F11</f>
        <v>0</v>
      </c>
      <c r="Q11" s="26">
        <f>+'2004'!$F11</f>
        <v>0</v>
      </c>
      <c r="R11" s="26">
        <f>+'2005'!$F11</f>
        <v>0</v>
      </c>
      <c r="S11" s="26">
        <f>+'2006'!$F11</f>
        <v>0</v>
      </c>
      <c r="T11" s="26">
        <f>+'2007'!$F11</f>
        <v>0</v>
      </c>
      <c r="U11" s="26">
        <f>+'2008'!$F11</f>
        <v>0</v>
      </c>
      <c r="V11" s="26">
        <f>+'2009'!$F11</f>
        <v>0</v>
      </c>
      <c r="W11" s="26">
        <f>+'2010'!$F11</f>
        <v>0</v>
      </c>
      <c r="X11" s="26">
        <f>+'2011'!$F11</f>
        <v>0</v>
      </c>
      <c r="Y11" s="26">
        <f>+'2012'!$F11</f>
        <v>0</v>
      </c>
      <c r="Z11" s="26">
        <f>+'2013'!$F11</f>
        <v>0</v>
      </c>
      <c r="AA11" s="26">
        <f>+'2014'!$F11</f>
        <v>0</v>
      </c>
      <c r="AB11" s="26">
        <f>+'2015'!$F11</f>
        <v>0</v>
      </c>
      <c r="AC11" s="26">
        <f>+'2016'!$F11</f>
        <v>0</v>
      </c>
      <c r="AD11" s="31"/>
      <c r="AE11" s="26" t="str">
        <f t="shared" si="6"/>
        <v/>
      </c>
    </row>
    <row r="12" spans="1:31" x14ac:dyDescent="0.2">
      <c r="A12" s="11" t="s">
        <v>38</v>
      </c>
      <c r="B12" s="6" t="s">
        <v>39</v>
      </c>
      <c r="C12" s="26">
        <f>+'1990'!$F12</f>
        <v>4.2725719999999995E-2</v>
      </c>
      <c r="D12" s="26">
        <f>+'1991'!$F12</f>
        <v>4.2856669999999999E-2</v>
      </c>
      <c r="E12" s="26">
        <f>+'1992'!$F12</f>
        <v>4.4775709999999996E-2</v>
      </c>
      <c r="F12" s="26">
        <f>+'1993'!$F12</f>
        <v>4.4850500000000001E-2</v>
      </c>
      <c r="G12" s="26">
        <f>+'1994'!$F12</f>
        <v>4.0416209999999994E-2</v>
      </c>
      <c r="H12" s="26">
        <f>+'1995'!$F12</f>
        <v>3.7978320000000003E-2</v>
      </c>
      <c r="I12" s="26">
        <f>+'1996'!$F12</f>
        <v>4.3551960000000001E-2</v>
      </c>
      <c r="J12" s="26">
        <f>+'1997'!$F12</f>
        <v>3.4896499999999997E-2</v>
      </c>
      <c r="K12" s="26">
        <f>+'1998'!$F12</f>
        <v>4.4653989999999998E-2</v>
      </c>
      <c r="L12" s="26">
        <f>+'1999'!$F12</f>
        <v>3.749313E-2</v>
      </c>
      <c r="M12" s="26">
        <f>+'2000'!$F12</f>
        <v>3.2838680000000002E-2</v>
      </c>
      <c r="N12" s="26">
        <f>+'2001'!$F12</f>
        <v>4.1578069999999995E-2</v>
      </c>
      <c r="O12" s="26">
        <f>+'2002'!$F12</f>
        <v>5.9534429999999999E-2</v>
      </c>
      <c r="P12" s="26">
        <f>+'2003'!$F12</f>
        <v>4.7997579999999998E-2</v>
      </c>
      <c r="Q12" s="26">
        <f>+'2004'!$F12</f>
        <v>5.8462189999999997E-2</v>
      </c>
      <c r="R12" s="26">
        <f>+'2005'!$F12</f>
        <v>5.5150870000000005E-2</v>
      </c>
      <c r="S12" s="26">
        <f>+'2006'!$F12</f>
        <v>5.7552260000000001E-2</v>
      </c>
      <c r="T12" s="26">
        <f>+'2007'!$F12</f>
        <v>4.5010309999999998E-2</v>
      </c>
      <c r="U12" s="26">
        <f>+'2008'!$F12</f>
        <v>4.1529379999999998E-2</v>
      </c>
      <c r="V12" s="26">
        <f>+'2009'!$F12</f>
        <v>4.0628549999999999E-2</v>
      </c>
      <c r="W12" s="26">
        <f>+'2010'!$F12</f>
        <v>2.342723E-2</v>
      </c>
      <c r="X12" s="26">
        <f>+'2011'!$F12</f>
        <v>2.22375E-2</v>
      </c>
      <c r="Y12" s="26">
        <f>+'2012'!$F12</f>
        <v>2.7817549999999996E-2</v>
      </c>
      <c r="Z12" s="26">
        <f>+'2013'!$F12</f>
        <v>4.5026709999999998E-2</v>
      </c>
      <c r="AA12" s="26">
        <f>+'2014'!$F12</f>
        <v>2.0738369999999999E-2</v>
      </c>
      <c r="AB12" s="26">
        <f>+'2015'!$F12</f>
        <v>2.5903499999999999E-2</v>
      </c>
      <c r="AC12" s="26">
        <f>+'2016'!$F12</f>
        <v>6.4779299999999998E-3</v>
      </c>
      <c r="AD12" s="31"/>
      <c r="AE12" s="26">
        <f t="shared" si="6"/>
        <v>-0.84838336252730207</v>
      </c>
    </row>
    <row r="13" spans="1:31" x14ac:dyDescent="0.2">
      <c r="A13" s="11" t="s">
        <v>40</v>
      </c>
      <c r="B13" s="6" t="s">
        <v>41</v>
      </c>
      <c r="C13" s="26">
        <f t="shared" ref="C13:D13" si="73">+C14+C15</f>
        <v>1.2649099999999999E-3</v>
      </c>
      <c r="D13" s="26">
        <f t="shared" si="73"/>
        <v>1.6301900000000001E-3</v>
      </c>
      <c r="E13" s="26">
        <f t="shared" ref="E13" si="74">+E14+E15</f>
        <v>1.67571E-3</v>
      </c>
      <c r="F13" s="26">
        <f t="shared" ref="F13" si="75">+F14+F15</f>
        <v>2.0684099999999997E-3</v>
      </c>
      <c r="G13" s="26">
        <f t="shared" ref="G13" si="76">+G14+G15</f>
        <v>1.8508399999999999E-3</v>
      </c>
      <c r="H13" s="26">
        <f t="shared" ref="H13" si="77">+H14+H15</f>
        <v>1.6204400000000001E-3</v>
      </c>
      <c r="I13" s="26">
        <f t="shared" ref="I13" si="78">+I14+I15</f>
        <v>1.80028E-3</v>
      </c>
      <c r="J13" s="26">
        <f t="shared" ref="J13" si="79">+J14+J15</f>
        <v>1.9376799999999998E-3</v>
      </c>
      <c r="K13" s="26">
        <f t="shared" ref="K13" si="80">+K14+K15</f>
        <v>2.0336299999999998E-3</v>
      </c>
      <c r="L13" s="26">
        <f t="shared" ref="L13" si="81">+L14+L15</f>
        <v>1.88097E-3</v>
      </c>
      <c r="M13" s="26">
        <f t="shared" ref="M13" si="82">+M14+M15</f>
        <v>1.9444800000000002E-3</v>
      </c>
      <c r="N13" s="26">
        <f t="shared" ref="N13" si="83">+N14+N15</f>
        <v>1.905E-3</v>
      </c>
      <c r="O13" s="26">
        <f t="shared" ref="O13" si="84">+O14+O15</f>
        <v>1.8128899999999999E-3</v>
      </c>
      <c r="P13" s="26">
        <f t="shared" ref="P13" si="85">+P14+P15</f>
        <v>2.0440300000000001E-3</v>
      </c>
      <c r="Q13" s="26">
        <f t="shared" ref="Q13:S13" si="86">+Q14+Q15</f>
        <v>7.2250500000000002E-3</v>
      </c>
      <c r="R13" s="26">
        <f t="shared" si="86"/>
        <v>7.4491700000000006E-3</v>
      </c>
      <c r="S13" s="26">
        <f t="shared" si="86"/>
        <v>8.7847099999999994E-3</v>
      </c>
      <c r="T13" s="26">
        <f t="shared" ref="T13" si="87">+T14+T15</f>
        <v>9.5998699999999999E-3</v>
      </c>
      <c r="U13" s="26">
        <f t="shared" ref="U13" si="88">+U14+U15</f>
        <v>9.7954199999999991E-3</v>
      </c>
      <c r="V13" s="26">
        <f t="shared" ref="V13" si="89">+V14+V15</f>
        <v>1.0846950000000001E-2</v>
      </c>
      <c r="W13" s="26">
        <f t="shared" ref="W13" si="90">+W14+W15</f>
        <v>6.7444799999999997E-3</v>
      </c>
      <c r="X13" s="26">
        <f t="shared" ref="X13" si="91">+X14+X15</f>
        <v>6.6497399999999995E-3</v>
      </c>
      <c r="Y13" s="26">
        <f t="shared" ref="Y13" si="92">+Y14+Y15</f>
        <v>6.7288499999999998E-3</v>
      </c>
      <c r="Z13" s="26">
        <f t="shared" ref="Z13:AB13" si="93">+Z14+Z15</f>
        <v>1.3055779999999999E-2</v>
      </c>
      <c r="AA13" s="26">
        <f t="shared" si="93"/>
        <v>1.5686660000000002E-2</v>
      </c>
      <c r="AB13" s="26">
        <f t="shared" si="93"/>
        <v>1.1869959999999999E-2</v>
      </c>
      <c r="AC13" s="26">
        <f t="shared" ref="AC13" si="94">+AC14+AC15</f>
        <v>1.1694660000000001E-2</v>
      </c>
      <c r="AD13" s="31"/>
      <c r="AE13" s="26">
        <f t="shared" si="6"/>
        <v>8.2454482927639141</v>
      </c>
    </row>
    <row r="14" spans="1:31" x14ac:dyDescent="0.2">
      <c r="A14" s="11" t="s">
        <v>42</v>
      </c>
      <c r="B14" s="6" t="s">
        <v>43</v>
      </c>
      <c r="C14" s="26">
        <f>+'1990'!$F14</f>
        <v>1.2649099999999999E-3</v>
      </c>
      <c r="D14" s="26">
        <f>+'1991'!$F14</f>
        <v>1.6301900000000001E-3</v>
      </c>
      <c r="E14" s="26">
        <f>+'1992'!$F14</f>
        <v>1.67571E-3</v>
      </c>
      <c r="F14" s="26">
        <f>+'1993'!$F14</f>
        <v>2.0684099999999997E-3</v>
      </c>
      <c r="G14" s="26">
        <f>+'1994'!$F14</f>
        <v>1.8508399999999999E-3</v>
      </c>
      <c r="H14" s="26">
        <f>+'1995'!$F14</f>
        <v>1.6204400000000001E-3</v>
      </c>
      <c r="I14" s="26">
        <f>+'1996'!$F14</f>
        <v>1.80028E-3</v>
      </c>
      <c r="J14" s="26">
        <f>+'1997'!$F14</f>
        <v>1.9376799999999998E-3</v>
      </c>
      <c r="K14" s="26">
        <f>+'1998'!$F14</f>
        <v>2.0336299999999998E-3</v>
      </c>
      <c r="L14" s="26">
        <f>+'1999'!$F14</f>
        <v>1.88097E-3</v>
      </c>
      <c r="M14" s="26">
        <f>+'2000'!$F14</f>
        <v>1.9444800000000002E-3</v>
      </c>
      <c r="N14" s="26">
        <f>+'2001'!$F14</f>
        <v>1.905E-3</v>
      </c>
      <c r="O14" s="26">
        <f>+'2002'!$F14</f>
        <v>1.8128899999999999E-3</v>
      </c>
      <c r="P14" s="26">
        <f>+'2003'!$F14</f>
        <v>2.0440300000000001E-3</v>
      </c>
      <c r="Q14" s="26">
        <f>+'2004'!$F14</f>
        <v>7.1890800000000005E-3</v>
      </c>
      <c r="R14" s="26">
        <f>+'2005'!$F14</f>
        <v>7.4230400000000005E-3</v>
      </c>
      <c r="S14" s="26">
        <f>+'2006'!$F14</f>
        <v>8.7394899999999991E-3</v>
      </c>
      <c r="T14" s="26">
        <f>+'2007'!$F14</f>
        <v>9.4775699999999994E-3</v>
      </c>
      <c r="U14" s="26">
        <f>+'2008'!$F14</f>
        <v>9.7954199999999991E-3</v>
      </c>
      <c r="V14" s="26">
        <f>+'2009'!$F14</f>
        <v>1.0835130000000002E-2</v>
      </c>
      <c r="W14" s="26">
        <f>+'2010'!$F14</f>
        <v>6.7444799999999997E-3</v>
      </c>
      <c r="X14" s="26">
        <f>+'2011'!$F14</f>
        <v>6.6497399999999995E-3</v>
      </c>
      <c r="Y14" s="26">
        <f>+'2012'!$F14</f>
        <v>6.7288499999999998E-3</v>
      </c>
      <c r="Z14" s="26">
        <f>+'2013'!$F14</f>
        <v>1.3055779999999999E-2</v>
      </c>
      <c r="AA14" s="26">
        <f>+'2014'!$F14</f>
        <v>1.2043970000000001E-2</v>
      </c>
      <c r="AB14" s="26">
        <f>+'2015'!$F14</f>
        <v>1.1844479999999999E-2</v>
      </c>
      <c r="AC14" s="26">
        <f>+'2016'!$F14</f>
        <v>1.1694660000000001E-2</v>
      </c>
      <c r="AD14" s="31"/>
      <c r="AE14" s="26">
        <f t="shared" si="6"/>
        <v>8.2454482927639141</v>
      </c>
    </row>
    <row r="15" spans="1:31" x14ac:dyDescent="0.2">
      <c r="A15" s="11" t="s">
        <v>44</v>
      </c>
      <c r="B15" s="6" t="s">
        <v>45</v>
      </c>
      <c r="C15" s="26">
        <f>+'1990'!$F15</f>
        <v>0</v>
      </c>
      <c r="D15" s="26">
        <f>+'1991'!$F15</f>
        <v>0</v>
      </c>
      <c r="E15" s="26">
        <f>+'1992'!$F15</f>
        <v>0</v>
      </c>
      <c r="F15" s="26">
        <f>+'1993'!$F15</f>
        <v>0</v>
      </c>
      <c r="G15" s="26">
        <f>+'1994'!$F15</f>
        <v>0</v>
      </c>
      <c r="H15" s="26">
        <f>+'1995'!$F15</f>
        <v>0</v>
      </c>
      <c r="I15" s="26">
        <f>+'1996'!$F15</f>
        <v>0</v>
      </c>
      <c r="J15" s="26">
        <f>+'1997'!$F15</f>
        <v>0</v>
      </c>
      <c r="K15" s="26">
        <f>+'1998'!$F15</f>
        <v>0</v>
      </c>
      <c r="L15" s="26">
        <f>+'1999'!$F15</f>
        <v>0</v>
      </c>
      <c r="M15" s="26">
        <f>+'2000'!$F15</f>
        <v>0</v>
      </c>
      <c r="N15" s="26">
        <f>+'2001'!$F15</f>
        <v>0</v>
      </c>
      <c r="O15" s="26">
        <f>+'2002'!$F15</f>
        <v>0</v>
      </c>
      <c r="P15" s="26">
        <f>+'2003'!$F15</f>
        <v>0</v>
      </c>
      <c r="Q15" s="26">
        <f>+'2004'!$F15</f>
        <v>3.5969999999999996E-5</v>
      </c>
      <c r="R15" s="26">
        <f>+'2005'!$F15</f>
        <v>2.6129999999999995E-5</v>
      </c>
      <c r="S15" s="26">
        <f>+'2006'!$F15</f>
        <v>4.5219999999999997E-5</v>
      </c>
      <c r="T15" s="26">
        <f>+'2007'!$F15</f>
        <v>1.2229999999999999E-4</v>
      </c>
      <c r="U15" s="26">
        <f>+'2008'!$F15</f>
        <v>0</v>
      </c>
      <c r="V15" s="26">
        <f>+'2009'!$F15</f>
        <v>1.182E-5</v>
      </c>
      <c r="W15" s="26">
        <f>+'2010'!$F15</f>
        <v>0</v>
      </c>
      <c r="X15" s="26">
        <f>+'2011'!$F15</f>
        <v>0</v>
      </c>
      <c r="Y15" s="26">
        <f>+'2012'!$F15</f>
        <v>0</v>
      </c>
      <c r="Z15" s="26">
        <f>+'2013'!$F15</f>
        <v>0</v>
      </c>
      <c r="AA15" s="26">
        <f>+'2014'!$F15</f>
        <v>3.6426899999999996E-3</v>
      </c>
      <c r="AB15" s="26">
        <f>+'2015'!$F15</f>
        <v>2.548E-5</v>
      </c>
      <c r="AC15" s="26">
        <f>+'2016'!$F15</f>
        <v>0</v>
      </c>
      <c r="AD15" s="31"/>
      <c r="AE15" s="26" t="str">
        <f t="shared" si="6"/>
        <v/>
      </c>
    </row>
    <row r="16" spans="1:31" x14ac:dyDescent="0.2">
      <c r="A16" s="11" t="s">
        <v>46</v>
      </c>
      <c r="B16" s="6" t="s">
        <v>47</v>
      </c>
      <c r="C16" s="26">
        <f t="shared" ref="C16:D16" si="95">+C17+C18+C19+C20+C21+C22+C23+C24+C25+C26+C27+C28+C29</f>
        <v>1.7759151199999998</v>
      </c>
      <c r="D16" s="26">
        <f t="shared" si="95"/>
        <v>1.88406517</v>
      </c>
      <c r="E16" s="26">
        <f t="shared" ref="E16" si="96">+E17+E18+E19+E20+E21+E22+E23+E24+E25+E26+E27+E28+E29</f>
        <v>2.2791973300000006</v>
      </c>
      <c r="F16" s="26">
        <f t="shared" ref="F16" si="97">+F17+F18+F19+F20+F21+F22+F23+F24+F25+F26+F27+F28+F29</f>
        <v>1.7632359100000001</v>
      </c>
      <c r="G16" s="26">
        <f t="shared" ref="G16" si="98">+G17+G18+G19+G20+G21+G22+G23+G24+G25+G26+G27+G28+G29</f>
        <v>1.8936954799999999</v>
      </c>
      <c r="H16" s="26">
        <f t="shared" ref="H16" si="99">+H17+H18+H19+H20+H21+H22+H23+H24+H25+H26+H27+H28+H29</f>
        <v>1.7769767000000001</v>
      </c>
      <c r="I16" s="26">
        <f t="shared" ref="I16" si="100">+I17+I18+I19+I20+I21+I22+I23+I24+I25+I26+I27+I28+I29</f>
        <v>1.8677278399999999</v>
      </c>
      <c r="J16" s="26">
        <f t="shared" ref="J16" si="101">+J17+J18+J19+J20+J21+J22+J23+J24+J25+J26+J27+J28+J29</f>
        <v>1.9326013999999998</v>
      </c>
      <c r="K16" s="26">
        <f t="shared" ref="K16" si="102">+K17+K18+K19+K20+K21+K22+K23+K24+K25+K26+K27+K28+K29</f>
        <v>2.0980565200000001</v>
      </c>
      <c r="L16" s="26">
        <f t="shared" ref="L16" si="103">+L17+L18+L19+L20+L21+L22+L23+L24+L25+L26+L27+L28+L29</f>
        <v>2.2008681399999999</v>
      </c>
      <c r="M16" s="26">
        <f t="shared" ref="M16" si="104">+M17+M18+M19+M20+M21+M22+M23+M24+M25+M26+M27+M28+M29</f>
        <v>2.3196558600000001</v>
      </c>
      <c r="N16" s="26">
        <f t="shared" ref="N16" si="105">+N17+N18+N19+N20+N21+N22+N23+N24+N25+N26+N27+N28+N29</f>
        <v>2.3133451599999999</v>
      </c>
      <c r="O16" s="26">
        <f t="shared" ref="O16" si="106">+O17+O18+O19+O20+O21+O22+O23+O24+O25+O26+O27+O28+O29</f>
        <v>2.30733312</v>
      </c>
      <c r="P16" s="26">
        <f t="shared" ref="P16" si="107">+P17+P18+P19+P20+P21+P22+P23+P24+P25+P26+P27+P28+P29</f>
        <v>1.9968954157075247</v>
      </c>
      <c r="Q16" s="26">
        <f t="shared" ref="Q16:S16" si="108">+Q17+Q18+Q19+Q20+Q21+Q22+Q23+Q24+Q25+Q26+Q27+Q28+Q29</f>
        <v>2.2397287000000001</v>
      </c>
      <c r="R16" s="26">
        <f t="shared" si="108"/>
        <v>2.58876054</v>
      </c>
      <c r="S16" s="26">
        <f t="shared" si="108"/>
        <v>2.7740187600000001</v>
      </c>
      <c r="T16" s="26">
        <f t="shared" ref="T16" si="109">+T17+T18+T19+T20+T21+T22+T23+T24+T25+T26+T27+T28+T29</f>
        <v>3.1105235100000002</v>
      </c>
      <c r="U16" s="26">
        <f t="shared" ref="U16" si="110">+U17+U18+U19+U20+U21+U22+U23+U24+U25+U26+U27+U28+U29</f>
        <v>3.2475239300000003</v>
      </c>
      <c r="V16" s="26">
        <f t="shared" ref="V16" si="111">+V17+V18+V19+V20+V21+V22+V23+V24+V25+V26+V27+V28+V29</f>
        <v>3.21336376</v>
      </c>
      <c r="W16" s="26">
        <f t="shared" ref="W16" si="112">+W17+W18+W19+W20+W21+W22+W23+W24+W25+W26+W27+W28+W29</f>
        <v>2.8393151599999999</v>
      </c>
      <c r="X16" s="26">
        <f t="shared" ref="X16" si="113">+X17+X18+X19+X20+X21+X22+X23+X24+X25+X26+X27+X28+X29</f>
        <v>3.3139476700000001</v>
      </c>
      <c r="Y16" s="26">
        <f t="shared" ref="Y16" si="114">+Y17+Y18+Y19+Y20+Y21+Y22+Y23+Y24+Y25+Y26+Y27+Y28+Y29</f>
        <v>6.8738186199999989</v>
      </c>
      <c r="Z16" s="26">
        <f t="shared" ref="Z16:AB16" si="115">+Z17+Z18+Z19+Z20+Z21+Z22+Z23+Z24+Z25+Z26+Z27+Z28+Z29</f>
        <v>7.4864791000000004</v>
      </c>
      <c r="AA16" s="26">
        <f t="shared" si="115"/>
        <v>8.4084107799999988</v>
      </c>
      <c r="AB16" s="26">
        <f t="shared" si="115"/>
        <v>6.2374274199999995</v>
      </c>
      <c r="AC16" s="26">
        <f t="shared" ref="AC16" si="116">+AC17+AC18+AC19+AC20+AC21+AC22+AC23+AC24+AC25+AC26+AC27+AC28+AC29</f>
        <v>6.7254144999999985</v>
      </c>
      <c r="AD16" s="31"/>
      <c r="AE16" s="26">
        <f t="shared" si="6"/>
        <v>2.7870134806893243</v>
      </c>
    </row>
    <row r="17" spans="1:31" x14ac:dyDescent="0.2">
      <c r="A17" s="11" t="s">
        <v>48</v>
      </c>
      <c r="B17" s="6" t="s">
        <v>49</v>
      </c>
      <c r="C17" s="26">
        <f>+'1990'!$F17</f>
        <v>7.4922840000000004E-2</v>
      </c>
      <c r="D17" s="26">
        <f>+'1991'!$F17</f>
        <v>6.8995150000000005E-2</v>
      </c>
      <c r="E17" s="26">
        <f>+'1992'!$F17</f>
        <v>8.8013590000000017E-2</v>
      </c>
      <c r="F17" s="26">
        <f>+'1993'!$F17</f>
        <v>9.0834020000000001E-2</v>
      </c>
      <c r="G17" s="26">
        <f>+'1994'!$F17</f>
        <v>7.9106239999999994E-2</v>
      </c>
      <c r="H17" s="26">
        <f>+'1995'!$F17</f>
        <v>7.9296919999999993E-2</v>
      </c>
      <c r="I17" s="26">
        <f>+'1996'!$F17</f>
        <v>7.8426929999999992E-2</v>
      </c>
      <c r="J17" s="26">
        <f>+'1997'!$F17</f>
        <v>9.0845570000000014E-2</v>
      </c>
      <c r="K17" s="26">
        <f>+'1998'!$F17</f>
        <v>9.2867299999999986E-2</v>
      </c>
      <c r="L17" s="26">
        <f>+'1999'!$F17</f>
        <v>9.7241459999999988E-2</v>
      </c>
      <c r="M17" s="26">
        <f>+'2000'!$F17</f>
        <v>9.7294939999999996E-2</v>
      </c>
      <c r="N17" s="26">
        <f>+'2001'!$F17</f>
        <v>9.5274819999999996E-2</v>
      </c>
      <c r="O17" s="26">
        <f>+'2002'!$F17</f>
        <v>9.4286339999999996E-2</v>
      </c>
      <c r="P17" s="26">
        <f>+'2003'!$F17</f>
        <v>9.5509101776939997E-2</v>
      </c>
      <c r="Q17" s="26">
        <f>+'2004'!$F17</f>
        <v>6.9847969999999995E-2</v>
      </c>
      <c r="R17" s="26">
        <f>+'2005'!$F17</f>
        <v>9.2379120000000009E-2</v>
      </c>
      <c r="S17" s="26">
        <f>+'2006'!$F17</f>
        <v>9.9767419999999996E-2</v>
      </c>
      <c r="T17" s="26">
        <f>+'2007'!$F17</f>
        <v>0.10149802999999999</v>
      </c>
      <c r="U17" s="26">
        <f>+'2008'!$F17</f>
        <v>0.10012746</v>
      </c>
      <c r="V17" s="26">
        <f>+'2009'!$F17</f>
        <v>8.9003760000000001E-2</v>
      </c>
      <c r="W17" s="26">
        <f>+'2010'!$F17</f>
        <v>3.9438100000000007E-3</v>
      </c>
      <c r="X17" s="26">
        <f>+'2011'!$F17</f>
        <v>9.8879500000000013E-3</v>
      </c>
      <c r="Y17" s="26">
        <f>+'2012'!$F17</f>
        <v>3.7490610000000008E-2</v>
      </c>
      <c r="Z17" s="26">
        <f>+'2013'!$F17</f>
        <v>3.3481700000000001E-3</v>
      </c>
      <c r="AA17" s="26">
        <f>+'2014'!$F17</f>
        <v>3.96963E-3</v>
      </c>
      <c r="AB17" s="26">
        <f>+'2015'!$F17</f>
        <v>4.1771400000000002E-3</v>
      </c>
      <c r="AC17" s="26">
        <f>+'2016'!$F17</f>
        <v>4.1229000000000005E-3</v>
      </c>
      <c r="AD17" s="31"/>
      <c r="AE17" s="26">
        <f t="shared" si="6"/>
        <v>-0.94497138656249546</v>
      </c>
    </row>
    <row r="18" spans="1:31" x14ac:dyDescent="0.2">
      <c r="A18" s="13" t="s">
        <v>50</v>
      </c>
      <c r="B18" s="6" t="s">
        <v>51</v>
      </c>
      <c r="C18" s="26">
        <f>+'1990'!$F18</f>
        <v>0</v>
      </c>
      <c r="D18" s="26">
        <f>+'1991'!$F18</f>
        <v>0</v>
      </c>
      <c r="E18" s="26">
        <f>+'1992'!$F18</f>
        <v>0</v>
      </c>
      <c r="F18" s="26">
        <f>+'1993'!$F18</f>
        <v>0</v>
      </c>
      <c r="G18" s="26">
        <f>+'1994'!$F18</f>
        <v>0</v>
      </c>
      <c r="H18" s="26">
        <f>+'1995'!$F18</f>
        <v>0</v>
      </c>
      <c r="I18" s="26">
        <f>+'1996'!$F18</f>
        <v>0</v>
      </c>
      <c r="J18" s="26">
        <f>+'1997'!$F18</f>
        <v>0</v>
      </c>
      <c r="K18" s="26">
        <f>+'1998'!$F18</f>
        <v>0</v>
      </c>
      <c r="L18" s="26">
        <f>+'1999'!$F18</f>
        <v>0</v>
      </c>
      <c r="M18" s="26">
        <f>+'2000'!$F18</f>
        <v>0</v>
      </c>
      <c r="N18" s="26">
        <f>+'2001'!$F18</f>
        <v>0</v>
      </c>
      <c r="O18" s="26">
        <f>+'2002'!$F18</f>
        <v>0</v>
      </c>
      <c r="P18" s="26">
        <f>+'2003'!$F18</f>
        <v>0</v>
      </c>
      <c r="Q18" s="26">
        <f>+'2004'!$F18</f>
        <v>0</v>
      </c>
      <c r="R18" s="26">
        <f>+'2005'!$F18</f>
        <v>0</v>
      </c>
      <c r="S18" s="26">
        <f>+'2006'!$F18</f>
        <v>0</v>
      </c>
      <c r="T18" s="26">
        <f>+'2007'!$F18</f>
        <v>0</v>
      </c>
      <c r="U18" s="26">
        <f>+'2008'!$F18</f>
        <v>0</v>
      </c>
      <c r="V18" s="26">
        <f>+'2009'!$F18</f>
        <v>0</v>
      </c>
      <c r="W18" s="26">
        <f>+'2010'!$F18</f>
        <v>0</v>
      </c>
      <c r="X18" s="26">
        <f>+'2011'!$F18</f>
        <v>0</v>
      </c>
      <c r="Y18" s="26">
        <f>+'2012'!$F18</f>
        <v>0</v>
      </c>
      <c r="Z18" s="26">
        <f>+'2013'!$F18</f>
        <v>0</v>
      </c>
      <c r="AA18" s="26">
        <f>+'2014'!$F18</f>
        <v>0</v>
      </c>
      <c r="AB18" s="26">
        <f>+'2015'!$F18</f>
        <v>0</v>
      </c>
      <c r="AC18" s="26">
        <f>+'2016'!$F18</f>
        <v>0</v>
      </c>
      <c r="AD18" s="31"/>
      <c r="AE18" s="26" t="str">
        <f t="shared" si="6"/>
        <v/>
      </c>
    </row>
    <row r="19" spans="1:31" x14ac:dyDescent="0.2">
      <c r="A19" s="13" t="s">
        <v>52</v>
      </c>
      <c r="B19" s="6" t="s">
        <v>53</v>
      </c>
      <c r="C19" s="26">
        <f>+'1990'!$F19</f>
        <v>2.5643699999999998E-3</v>
      </c>
      <c r="D19" s="26">
        <f>+'1991'!$F19</f>
        <v>2.0566999999999998E-3</v>
      </c>
      <c r="E19" s="26">
        <f>+'1992'!$F19</f>
        <v>3.9136900000000001E-3</v>
      </c>
      <c r="F19" s="26">
        <f>+'1993'!$F19</f>
        <v>3.8153200000000001E-3</v>
      </c>
      <c r="G19" s="26">
        <f>+'1994'!$F19</f>
        <v>3.81584E-3</v>
      </c>
      <c r="H19" s="26">
        <f>+'1995'!$F19</f>
        <v>3.1490999999999997E-3</v>
      </c>
      <c r="I19" s="26">
        <f>+'1996'!$F19</f>
        <v>2.7665199999999997E-3</v>
      </c>
      <c r="J19" s="26">
        <f>+'1997'!$F19</f>
        <v>5.05215E-3</v>
      </c>
      <c r="K19" s="26">
        <f>+'1998'!$F19</f>
        <v>5.5948600000000001E-3</v>
      </c>
      <c r="L19" s="26">
        <f>+'1999'!$F19</f>
        <v>8.0171599999999989E-3</v>
      </c>
      <c r="M19" s="26">
        <f>+'2000'!$F19</f>
        <v>8.4951100000000002E-3</v>
      </c>
      <c r="N19" s="26">
        <f>+'2001'!$F19</f>
        <v>8.5088000000000004E-3</v>
      </c>
      <c r="O19" s="26">
        <f>+'2002'!$F19</f>
        <v>7.4236099999999998E-3</v>
      </c>
      <c r="P19" s="26">
        <f>+'2003'!$F19</f>
        <v>8.1860255905895993E-3</v>
      </c>
      <c r="Q19" s="26">
        <f>+'2004'!$F19</f>
        <v>6.3467199999999993E-3</v>
      </c>
      <c r="R19" s="26">
        <f>+'2005'!$F19</f>
        <v>2.635883E-2</v>
      </c>
      <c r="S19" s="26">
        <f>+'2006'!$F19</f>
        <v>1.0638429999999999E-2</v>
      </c>
      <c r="T19" s="26">
        <f>+'2007'!$F19</f>
        <v>4.9351600000000001E-3</v>
      </c>
      <c r="U19" s="26">
        <f>+'2008'!$F19</f>
        <v>3.7399700000000004E-3</v>
      </c>
      <c r="V19" s="26">
        <f>+'2009'!$F19</f>
        <v>3.2645899999999999E-3</v>
      </c>
      <c r="W19" s="26">
        <f>+'2010'!$F19</f>
        <v>1.01081E-2</v>
      </c>
      <c r="X19" s="26">
        <f>+'2011'!$F19</f>
        <v>8.7967399999999991E-3</v>
      </c>
      <c r="Y19" s="26">
        <f>+'2012'!$F19</f>
        <v>1.4390650000000001E-2</v>
      </c>
      <c r="Z19" s="26">
        <f>+'2013'!$F19</f>
        <v>1.3808519999999999E-2</v>
      </c>
      <c r="AA19" s="26">
        <f>+'2014'!$F19</f>
        <v>9.2037300000000002E-3</v>
      </c>
      <c r="AB19" s="26">
        <f>+'2015'!$F19</f>
        <v>3.0341500000000002E-3</v>
      </c>
      <c r="AC19" s="26">
        <f>+'2016'!$F19</f>
        <v>6.3671200000000004E-3</v>
      </c>
      <c r="AD19" s="31"/>
      <c r="AE19" s="26">
        <f t="shared" si="6"/>
        <v>1.4829178316701572</v>
      </c>
    </row>
    <row r="20" spans="1:31" x14ac:dyDescent="0.2">
      <c r="A20" s="13" t="s">
        <v>54</v>
      </c>
      <c r="B20" s="6" t="s">
        <v>55</v>
      </c>
      <c r="C20" s="26">
        <f>+'1990'!$F20</f>
        <v>0.76245589999999996</v>
      </c>
      <c r="D20" s="26">
        <f>+'1991'!$F20</f>
        <v>0.98294216000000001</v>
      </c>
      <c r="E20" s="26">
        <f>+'1992'!$F20</f>
        <v>1.1804420600000003</v>
      </c>
      <c r="F20" s="26">
        <f>+'1993'!$F20</f>
        <v>0.75365021999999993</v>
      </c>
      <c r="G20" s="26">
        <f>+'1994'!$F20</f>
        <v>0.77963518999999992</v>
      </c>
      <c r="H20" s="26">
        <f>+'1995'!$F20</f>
        <v>0.84898382999999988</v>
      </c>
      <c r="I20" s="26">
        <f>+'1996'!$F20</f>
        <v>0.89526147</v>
      </c>
      <c r="J20" s="26">
        <f>+'1997'!$F20</f>
        <v>0.72162145</v>
      </c>
      <c r="K20" s="26">
        <f>+'1998'!$F20</f>
        <v>1.0531369100000001</v>
      </c>
      <c r="L20" s="26">
        <f>+'1999'!$F20</f>
        <v>1.1543080299999999</v>
      </c>
      <c r="M20" s="26">
        <f>+'2000'!$F20</f>
        <v>1.34467603</v>
      </c>
      <c r="N20" s="26">
        <f>+'2001'!$F20</f>
        <v>1.24212528</v>
      </c>
      <c r="O20" s="26">
        <f>+'2002'!$F20</f>
        <v>1.2740505299999998</v>
      </c>
      <c r="P20" s="26">
        <f>+'2003'!$F20</f>
        <v>0.95534163580741194</v>
      </c>
      <c r="Q20" s="26">
        <f>+'2004'!$F20</f>
        <v>1.2247104500000001</v>
      </c>
      <c r="R20" s="26">
        <f>+'2005'!$F20</f>
        <v>1.55919702</v>
      </c>
      <c r="S20" s="26">
        <f>+'2006'!$F20</f>
        <v>1.7154137600000001</v>
      </c>
      <c r="T20" s="26">
        <f>+'2007'!$F20</f>
        <v>1.9857262199999999</v>
      </c>
      <c r="U20" s="26">
        <f>+'2008'!$F20</f>
        <v>2.1309095999999998</v>
      </c>
      <c r="V20" s="26">
        <f>+'2009'!$F20</f>
        <v>2.1920718099999998</v>
      </c>
      <c r="W20" s="26">
        <f>+'2010'!$F20</f>
        <v>1.86270767</v>
      </c>
      <c r="X20" s="26">
        <f>+'2011'!$F20</f>
        <v>2.2903338799999999</v>
      </c>
      <c r="Y20" s="26">
        <f>+'2012'!$F20</f>
        <v>5.8503495599999997</v>
      </c>
      <c r="Z20" s="26">
        <f>+'2013'!$F20</f>
        <v>6.0750804500000006</v>
      </c>
      <c r="AA20" s="26">
        <f>+'2014'!$F20</f>
        <v>6.9739965599999998</v>
      </c>
      <c r="AB20" s="26">
        <f>+'2015'!$F20</f>
        <v>5.0017923699999995</v>
      </c>
      <c r="AC20" s="26">
        <f>+'2016'!$F20</f>
        <v>5.5341295099999988</v>
      </c>
      <c r="AD20" s="31"/>
      <c r="AE20" s="26">
        <f t="shared" si="6"/>
        <v>6.258294558413148</v>
      </c>
    </row>
    <row r="21" spans="1:31" x14ac:dyDescent="0.2">
      <c r="A21" s="13" t="s">
        <v>56</v>
      </c>
      <c r="B21" s="6" t="s">
        <v>57</v>
      </c>
      <c r="C21" s="26">
        <f>+'1990'!$F21</f>
        <v>0.38969526999999998</v>
      </c>
      <c r="D21" s="26">
        <f>+'1991'!$F21</f>
        <v>0.29439961000000003</v>
      </c>
      <c r="E21" s="26">
        <f>+'1992'!$F21</f>
        <v>0.34154411999999995</v>
      </c>
      <c r="F21" s="26">
        <f>+'1993'!$F21</f>
        <v>0.21618135000000005</v>
      </c>
      <c r="G21" s="26">
        <f>+'1994'!$F21</f>
        <v>0.32841167000000004</v>
      </c>
      <c r="H21" s="26">
        <f>+'1995'!$F21</f>
        <v>6.0685190000000007E-2</v>
      </c>
      <c r="I21" s="26">
        <f>+'1996'!$F21</f>
        <v>5.0250700000000009E-2</v>
      </c>
      <c r="J21" s="26">
        <f>+'1997'!$F21</f>
        <v>4.4671059999999992E-2</v>
      </c>
      <c r="K21" s="26">
        <f>+'1998'!$F21</f>
        <v>5.2077290000000005E-2</v>
      </c>
      <c r="L21" s="26">
        <f>+'1999'!$F21</f>
        <v>5.0226319999999998E-2</v>
      </c>
      <c r="M21" s="26">
        <f>+'2000'!$F21</f>
        <v>4.6982960000000004E-2</v>
      </c>
      <c r="N21" s="26">
        <f>+'2001'!$F21</f>
        <v>4.7945480000000006E-2</v>
      </c>
      <c r="O21" s="26">
        <f>+'2002'!$F21</f>
        <v>5.0514549999999998E-2</v>
      </c>
      <c r="P21" s="26">
        <f>+'2003'!$F21</f>
        <v>3.1606069463999999E-2</v>
      </c>
      <c r="Q21" s="26">
        <f>+'2004'!$F21</f>
        <v>3.8751269999999997E-2</v>
      </c>
      <c r="R21" s="26">
        <f>+'2005'!$F21</f>
        <v>4.1307620000000003E-2</v>
      </c>
      <c r="S21" s="26">
        <f>+'2006'!$F21</f>
        <v>3.5750500000000004E-2</v>
      </c>
      <c r="T21" s="26">
        <f>+'2007'!$F21</f>
        <v>3.2331800000000001E-2</v>
      </c>
      <c r="U21" s="26">
        <f>+'2008'!$F21</f>
        <v>2.1320780000000004E-2</v>
      </c>
      <c r="V21" s="26">
        <f>+'2009'!$F21</f>
        <v>1.7447000000000001E-2</v>
      </c>
      <c r="W21" s="26">
        <f>+'2010'!$F21</f>
        <v>2.7272499999999998E-2</v>
      </c>
      <c r="X21" s="26">
        <f>+'2011'!$F21</f>
        <v>4.1552859999999997E-2</v>
      </c>
      <c r="Y21" s="26">
        <f>+'2012'!$F21</f>
        <v>3.1040060000000001E-2</v>
      </c>
      <c r="Z21" s="26">
        <f>+'2013'!$F21</f>
        <v>2.9897139999999999E-2</v>
      </c>
      <c r="AA21" s="26">
        <f>+'2014'!$F21</f>
        <v>3.0834649999999998E-2</v>
      </c>
      <c r="AB21" s="26">
        <f>+'2015'!$F21</f>
        <v>3.0200989999999994E-2</v>
      </c>
      <c r="AC21" s="26">
        <f>+'2016'!$F21</f>
        <v>3.4051729999999995E-2</v>
      </c>
      <c r="AD21" s="31"/>
      <c r="AE21" s="26">
        <f t="shared" si="6"/>
        <v>-0.91261959633228296</v>
      </c>
    </row>
    <row r="22" spans="1:31" x14ac:dyDescent="0.2">
      <c r="A22" s="13" t="s">
        <v>58</v>
      </c>
      <c r="B22" s="6" t="s">
        <v>59</v>
      </c>
      <c r="C22" s="26">
        <f>+'1990'!$F22</f>
        <v>5.6353769999999997E-2</v>
      </c>
      <c r="D22" s="26">
        <f>+'1991'!$F22</f>
        <v>5.1151760000000004E-2</v>
      </c>
      <c r="E22" s="26">
        <f>+'1992'!$F22</f>
        <v>7.0869849999999984E-2</v>
      </c>
      <c r="F22" s="26">
        <f>+'1993'!$F22</f>
        <v>6.9060150000000015E-2</v>
      </c>
      <c r="G22" s="26">
        <f>+'1994'!$F22</f>
        <v>7.5711420000000001E-2</v>
      </c>
      <c r="H22" s="26">
        <f>+'1995'!$F22</f>
        <v>9.374768E-2</v>
      </c>
      <c r="I22" s="26">
        <f>+'1996'!$F22</f>
        <v>8.097414E-2</v>
      </c>
      <c r="J22" s="26">
        <f>+'1997'!$F22</f>
        <v>8.4529859999999984E-2</v>
      </c>
      <c r="K22" s="26">
        <f>+'1998'!$F22</f>
        <v>6.5991859999999999E-2</v>
      </c>
      <c r="L22" s="26">
        <f>+'1999'!$F22</f>
        <v>6.8316470000000004E-2</v>
      </c>
      <c r="M22" s="26">
        <f>+'2000'!$F22</f>
        <v>7.1085579999999995E-2</v>
      </c>
      <c r="N22" s="26">
        <f>+'2001'!$F22</f>
        <v>6.2983890000000001E-2</v>
      </c>
      <c r="O22" s="26">
        <f>+'2002'!$F22</f>
        <v>5.5397720000000004E-2</v>
      </c>
      <c r="P22" s="26">
        <f>+'2003'!$F22</f>
        <v>7.8617209904531998E-2</v>
      </c>
      <c r="Q22" s="26">
        <f>+'2004'!$F22</f>
        <v>9.1879209999999989E-2</v>
      </c>
      <c r="R22" s="26">
        <f>+'2005'!$F22</f>
        <v>7.7072270000000012E-2</v>
      </c>
      <c r="S22" s="26">
        <f>+'2006'!$F22</f>
        <v>8.0269529999999992E-2</v>
      </c>
      <c r="T22" s="26">
        <f>+'2007'!$F22</f>
        <v>9.0292839999999999E-2</v>
      </c>
      <c r="U22" s="26">
        <f>+'2008'!$F22</f>
        <v>0.10737188</v>
      </c>
      <c r="V22" s="26">
        <f>+'2009'!$F22</f>
        <v>0.10037653000000001</v>
      </c>
      <c r="W22" s="26">
        <f>+'2010'!$F22</f>
        <v>8.943653E-2</v>
      </c>
      <c r="X22" s="26">
        <f>+'2011'!$F22</f>
        <v>7.7191290000000023E-2</v>
      </c>
      <c r="Y22" s="26">
        <f>+'2012'!$F22</f>
        <v>8.7201519999999991E-2</v>
      </c>
      <c r="Z22" s="26">
        <f>+'2013'!$F22</f>
        <v>9.701709E-2</v>
      </c>
      <c r="AA22" s="26">
        <f>+'2014'!$F22</f>
        <v>8.3760039999999994E-2</v>
      </c>
      <c r="AB22" s="26">
        <f>+'2015'!$F22</f>
        <v>9.7916529999999988E-2</v>
      </c>
      <c r="AC22" s="26">
        <f>+'2016'!$F22</f>
        <v>0.10019439999999999</v>
      </c>
      <c r="AD22" s="31"/>
      <c r="AE22" s="26">
        <f t="shared" si="6"/>
        <v>0.77795380859168772</v>
      </c>
    </row>
    <row r="23" spans="1:31" x14ac:dyDescent="0.2">
      <c r="A23" s="13" t="s">
        <v>60</v>
      </c>
      <c r="B23" s="6" t="s">
        <v>61</v>
      </c>
      <c r="C23" s="26">
        <f>+'1990'!$F23</f>
        <v>0</v>
      </c>
      <c r="D23" s="26">
        <f>+'1991'!$F23</f>
        <v>0</v>
      </c>
      <c r="E23" s="26">
        <f>+'1992'!$F23</f>
        <v>0</v>
      </c>
      <c r="F23" s="26">
        <f>+'1993'!$F23</f>
        <v>0</v>
      </c>
      <c r="G23" s="26">
        <f>+'1994'!$F23</f>
        <v>0</v>
      </c>
      <c r="H23" s="26">
        <f>+'1995'!$F23</f>
        <v>0</v>
      </c>
      <c r="I23" s="26">
        <f>+'1996'!$F23</f>
        <v>0</v>
      </c>
      <c r="J23" s="26">
        <f>+'1997'!$F23</f>
        <v>0</v>
      </c>
      <c r="K23" s="26">
        <f>+'1998'!$F23</f>
        <v>0</v>
      </c>
      <c r="L23" s="26">
        <f>+'1999'!$F23</f>
        <v>0</v>
      </c>
      <c r="M23" s="26">
        <f>+'2000'!$F23</f>
        <v>0</v>
      </c>
      <c r="N23" s="26">
        <f>+'2001'!$F23</f>
        <v>0</v>
      </c>
      <c r="O23" s="26">
        <f>+'2002'!$F23</f>
        <v>0</v>
      </c>
      <c r="P23" s="26">
        <f>+'2003'!$F23</f>
        <v>0</v>
      </c>
      <c r="Q23" s="26">
        <f>+'2004'!$F23</f>
        <v>0</v>
      </c>
      <c r="R23" s="26">
        <f>+'2005'!$F23</f>
        <v>0</v>
      </c>
      <c r="S23" s="26">
        <f>+'2006'!$F23</f>
        <v>0</v>
      </c>
      <c r="T23" s="26">
        <f>+'2007'!$F23</f>
        <v>0</v>
      </c>
      <c r="U23" s="26">
        <f>+'2008'!$F23</f>
        <v>0</v>
      </c>
      <c r="V23" s="26">
        <f>+'2009'!$F23</f>
        <v>0</v>
      </c>
      <c r="W23" s="26">
        <f>+'2010'!$F23</f>
        <v>0</v>
      </c>
      <c r="X23" s="26">
        <f>+'2011'!$F23</f>
        <v>0</v>
      </c>
      <c r="Y23" s="26">
        <f>+'2012'!$F23</f>
        <v>0</v>
      </c>
      <c r="Z23" s="26">
        <f>+'2013'!$F23</f>
        <v>0</v>
      </c>
      <c r="AA23" s="26">
        <f>+'2014'!$F23</f>
        <v>0</v>
      </c>
      <c r="AB23" s="26">
        <f>+'2015'!$F23</f>
        <v>0</v>
      </c>
      <c r="AC23" s="26">
        <f>+'2016'!$F23</f>
        <v>0</v>
      </c>
      <c r="AD23" s="31"/>
      <c r="AE23" s="26" t="str">
        <f t="shared" si="6"/>
        <v/>
      </c>
    </row>
    <row r="24" spans="1:31" x14ac:dyDescent="0.2">
      <c r="A24" s="13" t="s">
        <v>62</v>
      </c>
      <c r="B24" s="6" t="s">
        <v>63</v>
      </c>
      <c r="C24" s="26">
        <f>+'1990'!$F24</f>
        <v>0</v>
      </c>
      <c r="D24" s="26">
        <f>+'1991'!$F24</f>
        <v>0</v>
      </c>
      <c r="E24" s="26">
        <f>+'1992'!$F24</f>
        <v>0</v>
      </c>
      <c r="F24" s="26">
        <f>+'1993'!$F24</f>
        <v>0</v>
      </c>
      <c r="G24" s="26">
        <f>+'1994'!$F24</f>
        <v>0</v>
      </c>
      <c r="H24" s="26">
        <f>+'1995'!$F24</f>
        <v>0</v>
      </c>
      <c r="I24" s="26">
        <f>+'1996'!$F24</f>
        <v>0</v>
      </c>
      <c r="J24" s="26">
        <f>+'1997'!$F24</f>
        <v>0</v>
      </c>
      <c r="K24" s="26">
        <f>+'1998'!$F24</f>
        <v>0</v>
      </c>
      <c r="L24" s="26">
        <f>+'1999'!$F24</f>
        <v>0</v>
      </c>
      <c r="M24" s="26">
        <f>+'2000'!$F24</f>
        <v>0</v>
      </c>
      <c r="N24" s="26">
        <f>+'2001'!$F24</f>
        <v>0</v>
      </c>
      <c r="O24" s="26">
        <f>+'2002'!$F24</f>
        <v>0</v>
      </c>
      <c r="P24" s="26">
        <f>+'2003'!$F24</f>
        <v>0</v>
      </c>
      <c r="Q24" s="26">
        <f>+'2004'!$F24</f>
        <v>0</v>
      </c>
      <c r="R24" s="26">
        <f>+'2005'!$F24</f>
        <v>0</v>
      </c>
      <c r="S24" s="26">
        <f>+'2006'!$F24</f>
        <v>0</v>
      </c>
      <c r="T24" s="26">
        <f>+'2007'!$F24</f>
        <v>0</v>
      </c>
      <c r="U24" s="26">
        <f>+'2008'!$F24</f>
        <v>0</v>
      </c>
      <c r="V24" s="26">
        <f>+'2009'!$F24</f>
        <v>0</v>
      </c>
      <c r="W24" s="26">
        <f>+'2010'!$F24</f>
        <v>0</v>
      </c>
      <c r="X24" s="26">
        <f>+'2011'!$F24</f>
        <v>0</v>
      </c>
      <c r="Y24" s="26">
        <f>+'2012'!$F24</f>
        <v>0</v>
      </c>
      <c r="Z24" s="26">
        <f>+'2013'!$F24</f>
        <v>0</v>
      </c>
      <c r="AA24" s="26">
        <f>+'2014'!$F24</f>
        <v>0</v>
      </c>
      <c r="AB24" s="26">
        <f>+'2015'!$F24</f>
        <v>0</v>
      </c>
      <c r="AC24" s="26">
        <f>+'2016'!$F24</f>
        <v>0</v>
      </c>
      <c r="AD24" s="31"/>
      <c r="AE24" s="26" t="str">
        <f t="shared" si="6"/>
        <v/>
      </c>
    </row>
    <row r="25" spans="1:31" x14ac:dyDescent="0.2">
      <c r="A25" s="13" t="s">
        <v>64</v>
      </c>
      <c r="B25" s="6" t="s">
        <v>65</v>
      </c>
      <c r="C25" s="26">
        <f>+'1990'!$F25</f>
        <v>0.17611451</v>
      </c>
      <c r="D25" s="26">
        <f>+'1991'!$F25</f>
        <v>0.16424483000000001</v>
      </c>
      <c r="E25" s="26">
        <f>+'1992'!$F25</f>
        <v>0.16465202000000001</v>
      </c>
      <c r="F25" s="26">
        <f>+'1993'!$F25</f>
        <v>0.17760308999999996</v>
      </c>
      <c r="G25" s="26">
        <f>+'1994'!$F25</f>
        <v>0.17416670999999997</v>
      </c>
      <c r="H25" s="26">
        <f>+'1995'!$F25</f>
        <v>0.17479375999999999</v>
      </c>
      <c r="I25" s="26">
        <f>+'1996'!$F25</f>
        <v>0.18168111000000001</v>
      </c>
      <c r="J25" s="26">
        <f>+'1997'!$F25</f>
        <v>0.20487810999999997</v>
      </c>
      <c r="K25" s="26">
        <f>+'1998'!$F25</f>
        <v>0.19107490999999999</v>
      </c>
      <c r="L25" s="26">
        <f>+'1999'!$F25</f>
        <v>0.19130588000000004</v>
      </c>
      <c r="M25" s="26">
        <f>+'2000'!$F25</f>
        <v>0.19358822000000003</v>
      </c>
      <c r="N25" s="26">
        <f>+'2001'!$F25</f>
        <v>0.18762563000000002</v>
      </c>
      <c r="O25" s="26">
        <f>+'2002'!$F25</f>
        <v>0.19454688000000006</v>
      </c>
      <c r="P25" s="26">
        <f>+'2003'!$F25</f>
        <v>0.17289524817084959</v>
      </c>
      <c r="Q25" s="26">
        <f>+'2004'!$F25</f>
        <v>0.17650286000000001</v>
      </c>
      <c r="R25" s="26">
        <f>+'2005'!$F25</f>
        <v>0.18306623000000005</v>
      </c>
      <c r="S25" s="26">
        <f>+'2006'!$F25</f>
        <v>0.21272374999999999</v>
      </c>
      <c r="T25" s="26">
        <f>+'2007'!$F25</f>
        <v>0.21841282999999997</v>
      </c>
      <c r="U25" s="26">
        <f>+'2008'!$F25</f>
        <v>0.22326029999999997</v>
      </c>
      <c r="V25" s="26">
        <f>+'2009'!$F25</f>
        <v>0.23320158999999999</v>
      </c>
      <c r="W25" s="26">
        <f>+'2010'!$F25</f>
        <v>0.29788884999999998</v>
      </c>
      <c r="X25" s="26">
        <f>+'2011'!$F25</f>
        <v>0.26644981000000006</v>
      </c>
      <c r="Y25" s="26">
        <f>+'2012'!$F25</f>
        <v>0.24297378000000003</v>
      </c>
      <c r="Z25" s="26">
        <f>+'2013'!$F25</f>
        <v>0.23255292</v>
      </c>
      <c r="AA25" s="26">
        <f>+'2014'!$F25</f>
        <v>0.28849631000000003</v>
      </c>
      <c r="AB25" s="26">
        <f>+'2015'!$F25</f>
        <v>0.32000100999999997</v>
      </c>
      <c r="AC25" s="26">
        <f>+'2016'!$F25</f>
        <v>0.33106069000000005</v>
      </c>
      <c r="AD25" s="31"/>
      <c r="AE25" s="26">
        <f t="shared" si="6"/>
        <v>0.87980360050969131</v>
      </c>
    </row>
    <row r="26" spans="1:31" x14ac:dyDescent="0.2">
      <c r="A26" s="13" t="s">
        <v>66</v>
      </c>
      <c r="B26" s="6" t="s">
        <v>67</v>
      </c>
      <c r="C26" s="26">
        <f>+'1990'!$F26</f>
        <v>0</v>
      </c>
      <c r="D26" s="26">
        <f>+'1991'!$F26</f>
        <v>0</v>
      </c>
      <c r="E26" s="26">
        <f>+'1992'!$F26</f>
        <v>0</v>
      </c>
      <c r="F26" s="26">
        <f>+'1993'!$F26</f>
        <v>0</v>
      </c>
      <c r="G26" s="26">
        <f>+'1994'!$F26</f>
        <v>0</v>
      </c>
      <c r="H26" s="26">
        <f>+'1995'!$F26</f>
        <v>0</v>
      </c>
      <c r="I26" s="26">
        <f>+'1996'!$F26</f>
        <v>0</v>
      </c>
      <c r="J26" s="26">
        <f>+'1997'!$F26</f>
        <v>0</v>
      </c>
      <c r="K26" s="26">
        <f>+'1998'!$F26</f>
        <v>0</v>
      </c>
      <c r="L26" s="26">
        <f>+'1999'!$F26</f>
        <v>0</v>
      </c>
      <c r="M26" s="26">
        <f>+'2000'!$F26</f>
        <v>0</v>
      </c>
      <c r="N26" s="26">
        <f>+'2001'!$F26</f>
        <v>0</v>
      </c>
      <c r="O26" s="26">
        <f>+'2002'!$F26</f>
        <v>0</v>
      </c>
      <c r="P26" s="26">
        <f>+'2003'!$F26</f>
        <v>0</v>
      </c>
      <c r="Q26" s="26">
        <f>+'2004'!$F26</f>
        <v>0</v>
      </c>
      <c r="R26" s="26">
        <f>+'2005'!$F26</f>
        <v>0</v>
      </c>
      <c r="S26" s="26">
        <f>+'2006'!$F26</f>
        <v>0</v>
      </c>
      <c r="T26" s="26">
        <f>+'2007'!$F26</f>
        <v>0</v>
      </c>
      <c r="U26" s="26">
        <f>+'2008'!$F26</f>
        <v>0</v>
      </c>
      <c r="V26" s="26">
        <f>+'2009'!$F26</f>
        <v>0</v>
      </c>
      <c r="W26" s="26">
        <f>+'2010'!$F26</f>
        <v>0</v>
      </c>
      <c r="X26" s="26">
        <f>+'2011'!$F26</f>
        <v>0</v>
      </c>
      <c r="Y26" s="26">
        <f>+'2012'!$F26</f>
        <v>0</v>
      </c>
      <c r="Z26" s="26">
        <f>+'2013'!$F26</f>
        <v>0</v>
      </c>
      <c r="AA26" s="26">
        <f>+'2014'!$F26</f>
        <v>0</v>
      </c>
      <c r="AB26" s="26">
        <f>+'2015'!$F26</f>
        <v>0</v>
      </c>
      <c r="AC26" s="26">
        <f>+'2016'!$F26</f>
        <v>0</v>
      </c>
      <c r="AD26" s="31"/>
      <c r="AE26" s="26" t="str">
        <f t="shared" si="6"/>
        <v/>
      </c>
    </row>
    <row r="27" spans="1:31" x14ac:dyDescent="0.2">
      <c r="A27" s="13" t="s">
        <v>68</v>
      </c>
      <c r="B27" s="6" t="s">
        <v>69</v>
      </c>
      <c r="C27" s="26">
        <f>+'1990'!$F27</f>
        <v>0</v>
      </c>
      <c r="D27" s="26">
        <f>+'1991'!$F27</f>
        <v>0</v>
      </c>
      <c r="E27" s="26">
        <f>+'1992'!$F27</f>
        <v>0</v>
      </c>
      <c r="F27" s="26">
        <f>+'1993'!$F27</f>
        <v>0</v>
      </c>
      <c r="G27" s="26">
        <f>+'1994'!$F27</f>
        <v>0</v>
      </c>
      <c r="H27" s="26">
        <f>+'1995'!$F27</f>
        <v>0</v>
      </c>
      <c r="I27" s="26">
        <f>+'1996'!$F27</f>
        <v>0</v>
      </c>
      <c r="J27" s="26">
        <f>+'1997'!$F27</f>
        <v>0</v>
      </c>
      <c r="K27" s="26">
        <f>+'1998'!$F27</f>
        <v>0</v>
      </c>
      <c r="L27" s="26">
        <f>+'1999'!$F27</f>
        <v>0</v>
      </c>
      <c r="M27" s="26">
        <f>+'2000'!$F27</f>
        <v>0</v>
      </c>
      <c r="N27" s="26">
        <f>+'2001'!$F27</f>
        <v>0</v>
      </c>
      <c r="O27" s="26">
        <f>+'2002'!$F27</f>
        <v>0</v>
      </c>
      <c r="P27" s="26">
        <f>+'2003'!$F27</f>
        <v>0</v>
      </c>
      <c r="Q27" s="26">
        <f>+'2004'!$F27</f>
        <v>0</v>
      </c>
      <c r="R27" s="26">
        <f>+'2005'!$F27</f>
        <v>0</v>
      </c>
      <c r="S27" s="26">
        <f>+'2006'!$F27</f>
        <v>0</v>
      </c>
      <c r="T27" s="26">
        <f>+'2007'!$F27</f>
        <v>0</v>
      </c>
      <c r="U27" s="26">
        <f>+'2008'!$F27</f>
        <v>0</v>
      </c>
      <c r="V27" s="26">
        <f>+'2009'!$F27</f>
        <v>0</v>
      </c>
      <c r="W27" s="26">
        <f>+'2010'!$F27</f>
        <v>0</v>
      </c>
      <c r="X27" s="26">
        <f>+'2011'!$F27</f>
        <v>0</v>
      </c>
      <c r="Y27" s="26">
        <f>+'2012'!$F27</f>
        <v>0</v>
      </c>
      <c r="Z27" s="26">
        <f>+'2013'!$F27</f>
        <v>0</v>
      </c>
      <c r="AA27" s="26">
        <f>+'2014'!$F27</f>
        <v>0</v>
      </c>
      <c r="AB27" s="26">
        <f>+'2015'!$F27</f>
        <v>0</v>
      </c>
      <c r="AC27" s="26">
        <f>+'2016'!$F27</f>
        <v>0</v>
      </c>
      <c r="AD27" s="31"/>
      <c r="AE27" s="26" t="str">
        <f t="shared" si="6"/>
        <v/>
      </c>
    </row>
    <row r="28" spans="1:31" x14ac:dyDescent="0.2">
      <c r="A28" s="13" t="s">
        <v>70</v>
      </c>
      <c r="B28" s="6" t="s">
        <v>71</v>
      </c>
      <c r="C28" s="26">
        <f>+'1990'!$F28</f>
        <v>0</v>
      </c>
      <c r="D28" s="26">
        <f>+'1991'!$F28</f>
        <v>0</v>
      </c>
      <c r="E28" s="26">
        <f>+'1992'!$F28</f>
        <v>0</v>
      </c>
      <c r="F28" s="26">
        <f>+'1993'!$F28</f>
        <v>0</v>
      </c>
      <c r="G28" s="26">
        <f>+'1994'!$F28</f>
        <v>0</v>
      </c>
      <c r="H28" s="26">
        <f>+'1995'!$F28</f>
        <v>0</v>
      </c>
      <c r="I28" s="26">
        <f>+'1996'!$F28</f>
        <v>0</v>
      </c>
      <c r="J28" s="26">
        <f>+'1997'!$F28</f>
        <v>0</v>
      </c>
      <c r="K28" s="26">
        <f>+'1998'!$F28</f>
        <v>0</v>
      </c>
      <c r="L28" s="26">
        <f>+'1999'!$F28</f>
        <v>0</v>
      </c>
      <c r="M28" s="26">
        <f>+'2000'!$F28</f>
        <v>0</v>
      </c>
      <c r="N28" s="26">
        <f>+'2001'!$F28</f>
        <v>0</v>
      </c>
      <c r="O28" s="26">
        <f>+'2002'!$F28</f>
        <v>0</v>
      </c>
      <c r="P28" s="26">
        <f>+'2003'!$F28</f>
        <v>0</v>
      </c>
      <c r="Q28" s="26">
        <f>+'2004'!$F28</f>
        <v>0</v>
      </c>
      <c r="R28" s="26">
        <f>+'2005'!$F28</f>
        <v>0</v>
      </c>
      <c r="S28" s="26">
        <f>+'2006'!$F28</f>
        <v>0</v>
      </c>
      <c r="T28" s="26">
        <f>+'2007'!$F28</f>
        <v>0</v>
      </c>
      <c r="U28" s="26">
        <f>+'2008'!$F28</f>
        <v>0</v>
      </c>
      <c r="V28" s="26">
        <f>+'2009'!$F28</f>
        <v>0</v>
      </c>
      <c r="W28" s="26">
        <f>+'2010'!$F28</f>
        <v>0</v>
      </c>
      <c r="X28" s="26">
        <f>+'2011'!$F28</f>
        <v>0</v>
      </c>
      <c r="Y28" s="26">
        <f>+'2012'!$F28</f>
        <v>0</v>
      </c>
      <c r="Z28" s="26">
        <f>+'2013'!$F28</f>
        <v>0</v>
      </c>
      <c r="AA28" s="26">
        <f>+'2014'!$F28</f>
        <v>0</v>
      </c>
      <c r="AB28" s="26">
        <f>+'2015'!$F28</f>
        <v>0</v>
      </c>
      <c r="AC28" s="26">
        <f>+'2016'!$F28</f>
        <v>0</v>
      </c>
      <c r="AD28" s="31"/>
      <c r="AE28" s="26" t="str">
        <f t="shared" si="6"/>
        <v/>
      </c>
    </row>
    <row r="29" spans="1:31" x14ac:dyDescent="0.2">
      <c r="A29" s="13" t="s">
        <v>72</v>
      </c>
      <c r="B29" s="6" t="s">
        <v>73</v>
      </c>
      <c r="C29" s="26">
        <f>+'1990'!$F29</f>
        <v>0.31380845999999996</v>
      </c>
      <c r="D29" s="26">
        <f>+'1991'!$F29</f>
        <v>0.32027496</v>
      </c>
      <c r="E29" s="26">
        <f>+'1992'!$F29</f>
        <v>0.42976199999999998</v>
      </c>
      <c r="F29" s="26">
        <f>+'1993'!$F29</f>
        <v>0.45209175999999995</v>
      </c>
      <c r="G29" s="26">
        <f>+'1994'!$F29</f>
        <v>0.45284840999999998</v>
      </c>
      <c r="H29" s="26">
        <f>+'1995'!$F29</f>
        <v>0.51632022</v>
      </c>
      <c r="I29" s="26">
        <f>+'1996'!$F29</f>
        <v>0.57836697000000004</v>
      </c>
      <c r="J29" s="26">
        <f>+'1997'!$F29</f>
        <v>0.78100320000000001</v>
      </c>
      <c r="K29" s="26">
        <f>+'1998'!$F29</f>
        <v>0.63731339000000009</v>
      </c>
      <c r="L29" s="26">
        <f>+'1999'!$F29</f>
        <v>0.63145282000000003</v>
      </c>
      <c r="M29" s="26">
        <f>+'2000'!$F29</f>
        <v>0.55753302000000005</v>
      </c>
      <c r="N29" s="26">
        <f>+'2001'!$F29</f>
        <v>0.66888126000000003</v>
      </c>
      <c r="O29" s="26">
        <f>+'2002'!$F29</f>
        <v>0.63111348999999994</v>
      </c>
      <c r="P29" s="26">
        <f>+'2003'!$F29</f>
        <v>0.65474012499320167</v>
      </c>
      <c r="Q29" s="26">
        <f>+'2004'!$F29</f>
        <v>0.63169021999999997</v>
      </c>
      <c r="R29" s="26">
        <f>+'2005'!$F29</f>
        <v>0.60937944999999993</v>
      </c>
      <c r="S29" s="26">
        <f>+'2006'!$F29</f>
        <v>0.61945536999999995</v>
      </c>
      <c r="T29" s="26">
        <f>+'2007'!$F29</f>
        <v>0.67732663000000004</v>
      </c>
      <c r="U29" s="26">
        <f>+'2008'!$F29</f>
        <v>0.66079394000000002</v>
      </c>
      <c r="V29" s="26">
        <f>+'2009'!$F29</f>
        <v>0.57799847999999998</v>
      </c>
      <c r="W29" s="26">
        <f>+'2010'!$F29</f>
        <v>0.54795769999999999</v>
      </c>
      <c r="X29" s="26">
        <f>+'2011'!$F29</f>
        <v>0.61973513999999996</v>
      </c>
      <c r="Y29" s="26">
        <f>+'2012'!$F29</f>
        <v>0.61037244000000002</v>
      </c>
      <c r="Z29" s="26">
        <f>+'2013'!$F29</f>
        <v>1.03477481</v>
      </c>
      <c r="AA29" s="26">
        <f>+'2014'!$F29</f>
        <v>1.0181498600000001</v>
      </c>
      <c r="AB29" s="26">
        <f>+'2015'!$F29</f>
        <v>0.78030523000000007</v>
      </c>
      <c r="AC29" s="26">
        <f>+'2016'!$F29</f>
        <v>0.71548814999999999</v>
      </c>
      <c r="AD29" s="31"/>
      <c r="AE29" s="26">
        <f t="shared" si="6"/>
        <v>1.2800154909781594</v>
      </c>
    </row>
    <row r="30" spans="1:31" x14ac:dyDescent="0.2">
      <c r="A30" s="13" t="s">
        <v>74</v>
      </c>
      <c r="B30" s="6" t="s">
        <v>75</v>
      </c>
      <c r="C30" s="26">
        <f t="shared" ref="C30:D30" si="117">+C31+C34+C45+C46+C49</f>
        <v>2.498059004230996</v>
      </c>
      <c r="D30" s="26">
        <f t="shared" si="117"/>
        <v>2.6238939971555664</v>
      </c>
      <c r="E30" s="26">
        <f t="shared" ref="E30" si="118">+E31+E34+E45+E46+E49</f>
        <v>2.8695959629712595</v>
      </c>
      <c r="F30" s="26">
        <f t="shared" ref="F30" si="119">+F31+F34+F45+F46+F49</f>
        <v>3.0678318464115892</v>
      </c>
      <c r="G30" s="26">
        <f t="shared" ref="G30" si="120">+G31+G34+G45+G46+G49</f>
        <v>3.4280969013081486</v>
      </c>
      <c r="H30" s="26">
        <f t="shared" ref="H30" si="121">+H31+H34+H45+H46+H49</f>
        <v>3.6823110094910247</v>
      </c>
      <c r="I30" s="26">
        <f t="shared" ref="I30" si="122">+I31+I34+I45+I46+I49</f>
        <v>3.920862463127583</v>
      </c>
      <c r="J30" s="26">
        <f t="shared" ref="J30" si="123">+J31+J34+J45+J46+J49</f>
        <v>4.04770531954963</v>
      </c>
      <c r="K30" s="26">
        <f t="shared" ref="K30" si="124">+K31+K34+K45+K46+K49</f>
        <v>4.2016417959758421</v>
      </c>
      <c r="L30" s="26">
        <f t="shared" ref="L30" si="125">+L31+L34+L45+L46+L49</f>
        <v>4.2593626571314385</v>
      </c>
      <c r="M30" s="26">
        <f t="shared" ref="M30" si="126">+M31+M34+M45+M46+M49</f>
        <v>4.2772782586030971</v>
      </c>
      <c r="N30" s="26">
        <f t="shared" ref="N30" si="127">+N31+N34+N45+N46+N49</f>
        <v>3.9212712668898329</v>
      </c>
      <c r="O30" s="26">
        <f t="shared" ref="O30" si="128">+O31+O34+O45+O46+O49</f>
        <v>3.9754834751252517</v>
      </c>
      <c r="P30" s="26">
        <f t="shared" ref="P30" si="129">+P31+P34+P45+P46+P49</f>
        <v>3.8618952189208011</v>
      </c>
      <c r="Q30" s="26">
        <f t="shared" ref="Q30:S30" si="130">+Q31+Q34+Q45+Q46+Q49</f>
        <v>3.8930439852565342</v>
      </c>
      <c r="R30" s="26">
        <f t="shared" si="130"/>
        <v>3.9289340994484441</v>
      </c>
      <c r="S30" s="26">
        <f t="shared" si="130"/>
        <v>3.8260525524573699</v>
      </c>
      <c r="T30" s="26">
        <f t="shared" ref="T30" si="131">+T31+T34+T45+T46+T49</f>
        <v>4.0152725569398573</v>
      </c>
      <c r="U30" s="26">
        <f t="shared" ref="U30" si="132">+U31+U34+U45+U46+U49</f>
        <v>4.0567717105759344</v>
      </c>
      <c r="V30" s="26">
        <f t="shared" ref="V30" si="133">+V31+V34+V45+V46+V49</f>
        <v>4.3295954180588714</v>
      </c>
      <c r="W30" s="26">
        <f t="shared" ref="W30" si="134">+W31+W34+W45+W46+W49</f>
        <v>4.5326456965387445</v>
      </c>
      <c r="X30" s="26">
        <f t="shared" ref="X30" si="135">+X31+X34+X45+X46+X49</f>
        <v>4.3304873053016424</v>
      </c>
      <c r="Y30" s="26">
        <f t="shared" ref="Y30" si="136">+Y31+Y34+Y45+Y46+Y49</f>
        <v>4.487538551275966</v>
      </c>
      <c r="Z30" s="26">
        <f t="shared" ref="Z30:AB30" si="137">+Z31+Z34+Z45+Z46+Z49</f>
        <v>4.834453237142843</v>
      </c>
      <c r="AA30" s="26">
        <f t="shared" si="137"/>
        <v>4.9790844139882022</v>
      </c>
      <c r="AB30" s="26">
        <f t="shared" si="137"/>
        <v>5.0385598658110684</v>
      </c>
      <c r="AC30" s="26">
        <f t="shared" ref="AC30" si="138">+AC31+AC34+AC45+AC46+AC49</f>
        <v>5.3357321067873391</v>
      </c>
      <c r="AD30" s="31"/>
      <c r="AE30" s="26">
        <f t="shared" si="6"/>
        <v>1.1359511916052176</v>
      </c>
    </row>
    <row r="31" spans="1:31" x14ac:dyDescent="0.2">
      <c r="A31" s="13" t="s">
        <v>76</v>
      </c>
      <c r="B31" s="6" t="s">
        <v>77</v>
      </c>
      <c r="C31" s="26">
        <f t="shared" ref="C31:D31" si="139">+C33</f>
        <v>3.9412650000000002E-3</v>
      </c>
      <c r="D31" s="26">
        <f t="shared" si="139"/>
        <v>2.3033250000000002E-3</v>
      </c>
      <c r="E31" s="26">
        <f t="shared" ref="E31:Z31" si="140">+E33</f>
        <v>3.2298100000000001E-3</v>
      </c>
      <c r="F31" s="26">
        <f t="shared" si="140"/>
        <v>4.0386349999999996E-3</v>
      </c>
      <c r="G31" s="26">
        <f t="shared" si="140"/>
        <v>3.2485700000000001E-3</v>
      </c>
      <c r="H31" s="26">
        <f t="shared" si="140"/>
        <v>4.5637949999999998E-3</v>
      </c>
      <c r="I31" s="26">
        <f t="shared" si="140"/>
        <v>5.2547150000000001E-3</v>
      </c>
      <c r="J31" s="26">
        <f t="shared" si="140"/>
        <v>7.0895799999999998E-3</v>
      </c>
      <c r="K31" s="26">
        <f t="shared" si="140"/>
        <v>6.874550000000001E-3</v>
      </c>
      <c r="L31" s="26">
        <f t="shared" si="140"/>
        <v>5.6741599999999993E-3</v>
      </c>
      <c r="M31" s="26">
        <f t="shared" si="140"/>
        <v>4.7375500000000001E-3</v>
      </c>
      <c r="N31" s="26">
        <f t="shared" si="140"/>
        <v>6.2887500000000001E-3</v>
      </c>
      <c r="O31" s="26">
        <f t="shared" si="140"/>
        <v>5.3049300000000002E-3</v>
      </c>
      <c r="P31" s="26">
        <f t="shared" si="140"/>
        <v>4.15118E-3</v>
      </c>
      <c r="Q31" s="26">
        <f t="shared" si="140"/>
        <v>4.8747500000000006E-3</v>
      </c>
      <c r="R31" s="26">
        <f t="shared" ref="R31:S31" si="141">+R33</f>
        <v>6.5596099999999996E-3</v>
      </c>
      <c r="S31" s="26">
        <f t="shared" si="141"/>
        <v>6.1512400000000005E-3</v>
      </c>
      <c r="T31" s="26">
        <f t="shared" si="140"/>
        <v>6.8028300000000002E-3</v>
      </c>
      <c r="U31" s="26">
        <f t="shared" si="140"/>
        <v>9.0717450000000008E-3</v>
      </c>
      <c r="V31" s="26">
        <f t="shared" si="140"/>
        <v>6.2410750000000004E-3</v>
      </c>
      <c r="W31" s="26">
        <f t="shared" si="140"/>
        <v>5.4796850000000006E-3</v>
      </c>
      <c r="X31" s="26">
        <f t="shared" si="140"/>
        <v>5.5886349999999998E-3</v>
      </c>
      <c r="Y31" s="26">
        <f t="shared" si="140"/>
        <v>1.0117119999999999E-2</v>
      </c>
      <c r="Z31" s="26">
        <f t="shared" si="140"/>
        <v>9.1875749999999999E-3</v>
      </c>
      <c r="AA31" s="26">
        <f t="shared" ref="AA31:AB31" si="142">+AA33</f>
        <v>8.8500950370612817E-3</v>
      </c>
      <c r="AB31" s="26">
        <f t="shared" si="142"/>
        <v>1.2887755174812264E-2</v>
      </c>
      <c r="AC31" s="26">
        <f t="shared" ref="AC31" si="143">+AC33</f>
        <v>1.161190068925368E-2</v>
      </c>
      <c r="AD31" s="31"/>
      <c r="AE31" s="26">
        <f t="shared" si="6"/>
        <v>1.9462369795620642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6"/>
        <v/>
      </c>
    </row>
    <row r="33" spans="1:31" x14ac:dyDescent="0.2">
      <c r="A33" s="13" t="s">
        <v>80</v>
      </c>
      <c r="B33" s="6" t="s">
        <v>81</v>
      </c>
      <c r="C33" s="26">
        <f>+'1990'!$F33</f>
        <v>3.9412650000000002E-3</v>
      </c>
      <c r="D33" s="26">
        <f>+'1991'!$F33</f>
        <v>2.3033250000000002E-3</v>
      </c>
      <c r="E33" s="26">
        <f>+'1992'!$F33</f>
        <v>3.2298100000000001E-3</v>
      </c>
      <c r="F33" s="26">
        <f>+'1993'!$F33</f>
        <v>4.0386349999999996E-3</v>
      </c>
      <c r="G33" s="26">
        <f>+'1994'!$F33</f>
        <v>3.2485700000000001E-3</v>
      </c>
      <c r="H33" s="26">
        <f>+'1995'!$F33</f>
        <v>4.5637949999999998E-3</v>
      </c>
      <c r="I33" s="26">
        <f>+'1996'!$F33</f>
        <v>5.2547150000000001E-3</v>
      </c>
      <c r="J33" s="26">
        <f>+'1997'!$F33</f>
        <v>7.0895799999999998E-3</v>
      </c>
      <c r="K33" s="26">
        <f>+'1998'!$F33</f>
        <v>6.874550000000001E-3</v>
      </c>
      <c r="L33" s="26">
        <f>+'1999'!$F33</f>
        <v>5.6741599999999993E-3</v>
      </c>
      <c r="M33" s="26">
        <f>+'2000'!$F33</f>
        <v>4.7375500000000001E-3</v>
      </c>
      <c r="N33" s="26">
        <f>+'2001'!$F33</f>
        <v>6.2887500000000001E-3</v>
      </c>
      <c r="O33" s="26">
        <f>+'2002'!$F33</f>
        <v>5.3049300000000002E-3</v>
      </c>
      <c r="P33" s="26">
        <f>+'2003'!$F33</f>
        <v>4.15118E-3</v>
      </c>
      <c r="Q33" s="26">
        <f>+'2004'!$F33</f>
        <v>4.8747500000000006E-3</v>
      </c>
      <c r="R33" s="26">
        <f>+'2005'!$F33</f>
        <v>6.5596099999999996E-3</v>
      </c>
      <c r="S33" s="26">
        <f>+'2006'!$F33</f>
        <v>6.1512400000000005E-3</v>
      </c>
      <c r="T33" s="26">
        <f>+'2007'!$F33</f>
        <v>6.8028300000000002E-3</v>
      </c>
      <c r="U33" s="26">
        <f>+'2008'!$F33</f>
        <v>9.0717450000000008E-3</v>
      </c>
      <c r="V33" s="26">
        <f>+'2009'!$F33</f>
        <v>6.2410750000000004E-3</v>
      </c>
      <c r="W33" s="26">
        <f>+'2010'!$F33</f>
        <v>5.4796850000000006E-3</v>
      </c>
      <c r="X33" s="26">
        <f>+'2011'!$F33</f>
        <v>5.5886349999999998E-3</v>
      </c>
      <c r="Y33" s="26">
        <f>+'2012'!$F33</f>
        <v>1.0117119999999999E-2</v>
      </c>
      <c r="Z33" s="26">
        <f>+'2013'!$F33</f>
        <v>9.1875749999999999E-3</v>
      </c>
      <c r="AA33" s="26">
        <f>+'2014'!$F33</f>
        <v>8.8500950370612817E-3</v>
      </c>
      <c r="AB33" s="26">
        <f>+'2015'!$F33</f>
        <v>1.2887755174812264E-2</v>
      </c>
      <c r="AC33" s="26">
        <f>+'2016'!$F33</f>
        <v>1.161190068925368E-2</v>
      </c>
      <c r="AD33" s="31"/>
      <c r="AE33" s="26">
        <f t="shared" si="6"/>
        <v>1.9462369795620642</v>
      </c>
    </row>
    <row r="34" spans="1:31" x14ac:dyDescent="0.2">
      <c r="A34" s="13" t="s">
        <v>82</v>
      </c>
      <c r="B34" s="6" t="s">
        <v>83</v>
      </c>
      <c r="C34" s="26">
        <f t="shared" ref="C34:D34" si="144">+C35+C38+C41+C42+C43+C44</f>
        <v>2.0899140310351934</v>
      </c>
      <c r="D34" s="26">
        <f t="shared" si="144"/>
        <v>2.1646460283772724</v>
      </c>
      <c r="E34" s="26">
        <f t="shared" ref="E34" si="145">+E35+E38+E41+E42+E43+E44</f>
        <v>2.3779369151537186</v>
      </c>
      <c r="F34" s="26">
        <f t="shared" ref="F34" si="146">+F35+F38+F41+F42+F43+F44</f>
        <v>2.5293365132692016</v>
      </c>
      <c r="G34" s="26">
        <f t="shared" ref="G34" si="147">+G35+G38+G41+G42+G43+G44</f>
        <v>2.8397987190866738</v>
      </c>
      <c r="H34" s="26">
        <f t="shared" ref="H34" si="148">+H35+H38+H41+H42+H43+H44</f>
        <v>3.029088313008335</v>
      </c>
      <c r="I34" s="26">
        <f t="shared" ref="I34" si="149">+I35+I38+I41+I42+I43+I44</f>
        <v>3.1998729852653418</v>
      </c>
      <c r="J34" s="26">
        <f t="shared" ref="J34" si="150">+J35+J38+J41+J42+J43+J44</f>
        <v>3.2833941861142062</v>
      </c>
      <c r="K34" s="26">
        <f t="shared" ref="K34" si="151">+K35+K38+K41+K42+K43+K44</f>
        <v>3.3758565352445014</v>
      </c>
      <c r="L34" s="26">
        <f t="shared" ref="L34" si="152">+L35+L38+L41+L42+L43+L44</f>
        <v>3.4056615248561002</v>
      </c>
      <c r="M34" s="26">
        <f t="shared" ref="M34" si="153">+M35+M38+M41+M42+M43+M44</f>
        <v>3.3864129612862688</v>
      </c>
      <c r="N34" s="26">
        <f t="shared" ref="N34" si="154">+N35+N38+N41+N42+N43+N44</f>
        <v>3.0738787115709481</v>
      </c>
      <c r="O34" s="26">
        <f t="shared" ref="O34" si="155">+O35+O38+O41+O42+O43+O44</f>
        <v>3.0497775298568532</v>
      </c>
      <c r="P34" s="26">
        <f t="shared" ref="P34" si="156">+P35+P38+P41+P42+P43+P44</f>
        <v>2.9493714669690148</v>
      </c>
      <c r="Q34" s="26">
        <f t="shared" ref="Q34:S34" si="157">+Q35+Q38+Q41+Q42+Q43+Q44</f>
        <v>2.9250023405528593</v>
      </c>
      <c r="R34" s="26">
        <f t="shared" si="157"/>
        <v>2.958617095602758</v>
      </c>
      <c r="S34" s="26">
        <f t="shared" si="157"/>
        <v>2.9014949314153746</v>
      </c>
      <c r="T34" s="26">
        <f t="shared" ref="T34" si="158">+T35+T38+T41+T42+T43+T44</f>
        <v>3.0724350133906335</v>
      </c>
      <c r="U34" s="26">
        <f t="shared" ref="U34" si="159">+U35+U38+U41+U42+U43+U44</f>
        <v>3.1546504053293325</v>
      </c>
      <c r="V34" s="26">
        <f t="shared" ref="V34" si="160">+V35+V38+V41+V42+V43+V44</f>
        <v>3.3475372452725809</v>
      </c>
      <c r="W34" s="26">
        <f t="shared" ref="W34" si="161">+W35+W38+W41+W42+W43+W44</f>
        <v>3.6086383205636983</v>
      </c>
      <c r="X34" s="26">
        <f t="shared" ref="X34" si="162">+X35+X38+X41+X42+X43+X44</f>
        <v>3.4582775796964396</v>
      </c>
      <c r="Y34" s="26">
        <f t="shared" ref="Y34" si="163">+Y35+Y38+Y41+Y42+Y43+Y44</f>
        <v>3.5106830399627662</v>
      </c>
      <c r="Z34" s="26">
        <f t="shared" ref="Z34:AB34" si="164">+Z35+Z38+Z41+Z42+Z43+Z44</f>
        <v>3.7821276017685093</v>
      </c>
      <c r="AA34" s="26">
        <f t="shared" si="164"/>
        <v>3.918231456576458</v>
      </c>
      <c r="AB34" s="26">
        <f t="shared" si="164"/>
        <v>4.0103384474688015</v>
      </c>
      <c r="AC34" s="26">
        <f t="shared" ref="AC34" si="165">+AC35+AC38+AC41+AC42+AC43+AC44</f>
        <v>4.2688805450852501</v>
      </c>
      <c r="AD34" s="31"/>
      <c r="AE34" s="26">
        <f t="shared" si="6"/>
        <v>1.0426105962697199</v>
      </c>
    </row>
    <row r="35" spans="1:31" x14ac:dyDescent="0.2">
      <c r="A35" s="13" t="s">
        <v>84</v>
      </c>
      <c r="B35" s="6" t="s">
        <v>85</v>
      </c>
      <c r="C35" s="26">
        <f t="shared" ref="C35:D35" si="166">+C36+C37</f>
        <v>0.83851478433412763</v>
      </c>
      <c r="D35" s="26">
        <f t="shared" si="166"/>
        <v>0.8683285782433422</v>
      </c>
      <c r="E35" s="26">
        <f t="shared" ref="E35" si="167">+E36+E37</f>
        <v>0.95571685449980581</v>
      </c>
      <c r="F35" s="26">
        <f t="shared" ref="F35" si="168">+F36+F37</f>
        <v>1.0128980285895421</v>
      </c>
      <c r="G35" s="26">
        <f t="shared" ref="G35" si="169">+G36+G37</f>
        <v>1.1376247501417986</v>
      </c>
      <c r="H35" s="26">
        <f t="shared" ref="H35" si="170">+H36+H37</f>
        <v>1.2341869830340173</v>
      </c>
      <c r="I35" s="26">
        <f t="shared" ref="I35" si="171">+I36+I37</f>
        <v>1.3244694031360833</v>
      </c>
      <c r="J35" s="26">
        <f t="shared" ref="J35" si="172">+J36+J37</f>
        <v>1.3792553955667266</v>
      </c>
      <c r="K35" s="26">
        <f t="shared" ref="K35" si="173">+K36+K37</f>
        <v>1.4367879464389182</v>
      </c>
      <c r="L35" s="26">
        <f t="shared" ref="L35" si="174">+L36+L37</f>
        <v>1.4938075803985384</v>
      </c>
      <c r="M35" s="26">
        <f t="shared" ref="M35" si="175">+M36+M37</f>
        <v>1.5000097177328662</v>
      </c>
      <c r="N35" s="26">
        <f t="shared" ref="N35" si="176">+N36+N37</f>
        <v>1.3702471020727935</v>
      </c>
      <c r="O35" s="26">
        <f t="shared" ref="O35" si="177">+O36+O37</f>
        <v>1.3527631499131278</v>
      </c>
      <c r="P35" s="26">
        <f t="shared" ref="P35" si="178">+P36+P37</f>
        <v>1.3226478670525139</v>
      </c>
      <c r="Q35" s="26">
        <f t="shared" ref="Q35:S35" si="179">+Q36+Q37</f>
        <v>1.3467216065154459</v>
      </c>
      <c r="R35" s="26">
        <f t="shared" si="179"/>
        <v>1.369420179173523</v>
      </c>
      <c r="S35" s="26">
        <f t="shared" si="179"/>
        <v>1.3664952906945997</v>
      </c>
      <c r="T35" s="26">
        <f t="shared" ref="T35" si="180">+T36+T37</f>
        <v>1.4651431960149752</v>
      </c>
      <c r="U35" s="26">
        <f t="shared" ref="U35" si="181">+U36+U37</f>
        <v>1.5301190363837653</v>
      </c>
      <c r="V35" s="26">
        <f t="shared" ref="V35" si="182">+V36+V37</f>
        <v>1.6914893918953213</v>
      </c>
      <c r="W35" s="26">
        <f t="shared" ref="W35" si="183">+W36+W37</f>
        <v>1.9398258979768319</v>
      </c>
      <c r="X35" s="26">
        <f t="shared" ref="X35" si="184">+X36+X37</f>
        <v>1.8699661579108369</v>
      </c>
      <c r="Y35" s="26">
        <f t="shared" ref="Y35" si="185">+Y36+Y37</f>
        <v>2.0205453060491076</v>
      </c>
      <c r="Z35" s="26">
        <f t="shared" ref="Z35:AB35" si="186">+Z36+Z37</f>
        <v>2.2459615556620345</v>
      </c>
      <c r="AA35" s="26">
        <f t="shared" si="186"/>
        <v>2.4190278263441769</v>
      </c>
      <c r="AB35" s="26">
        <f t="shared" si="186"/>
        <v>2.4799474991190071</v>
      </c>
      <c r="AC35" s="26">
        <f t="shared" ref="AC35" si="187">+AC36+AC37</f>
        <v>2.6752324079535019</v>
      </c>
      <c r="AD35" s="31"/>
      <c r="AE35" s="26">
        <f t="shared" si="6"/>
        <v>2.1904415496715766</v>
      </c>
    </row>
    <row r="36" spans="1:31" x14ac:dyDescent="0.2">
      <c r="A36" s="13" t="s">
        <v>86</v>
      </c>
      <c r="B36" s="6" t="s">
        <v>87</v>
      </c>
      <c r="C36" s="26">
        <f>+'1990'!$F36</f>
        <v>0</v>
      </c>
      <c r="D36" s="26">
        <f>+'1991'!$F36</f>
        <v>0</v>
      </c>
      <c r="E36" s="26">
        <f>+'1992'!$F36</f>
        <v>0</v>
      </c>
      <c r="F36" s="26">
        <f>+'1993'!$F36</f>
        <v>0</v>
      </c>
      <c r="G36" s="26">
        <f>+'1994'!$F36</f>
        <v>0</v>
      </c>
      <c r="H36" s="26">
        <f>+'1995'!$F36</f>
        <v>9.890433909077502E-2</v>
      </c>
      <c r="I36" s="26">
        <f>+'1996'!$F36</f>
        <v>0.20511573114476955</v>
      </c>
      <c r="J36" s="26">
        <f>+'1997'!$F36</f>
        <v>0.31010250798003625</v>
      </c>
      <c r="K36" s="26">
        <f>+'1998'!$F36</f>
        <v>0.41730777692660126</v>
      </c>
      <c r="L36" s="26">
        <f>+'1999'!$F36</f>
        <v>0.52476467059142573</v>
      </c>
      <c r="M36" s="26">
        <f>+'2000'!$F36</f>
        <v>0.61333636174701811</v>
      </c>
      <c r="N36" s="26">
        <f>+'2001'!$F36</f>
        <v>0.6352531935936534</v>
      </c>
      <c r="O36" s="26">
        <f>+'2002'!$F36</f>
        <v>0.69698405063977587</v>
      </c>
      <c r="P36" s="26">
        <f>+'2003'!$F36</f>
        <v>0.74701710958103162</v>
      </c>
      <c r="Q36" s="26">
        <f>+'2004'!$F36</f>
        <v>0.82621733085496096</v>
      </c>
      <c r="R36" s="26">
        <f>+'2005'!$F36</f>
        <v>0.90172351653650162</v>
      </c>
      <c r="S36" s="26">
        <f>+'2006'!$F36</f>
        <v>0.96162983325717599</v>
      </c>
      <c r="T36" s="26">
        <f>+'2007'!$F36</f>
        <v>1.0960413684662822</v>
      </c>
      <c r="U36" s="26">
        <f>+'2008'!$F36</f>
        <v>1.2111379489121461</v>
      </c>
      <c r="V36" s="26">
        <f>+'2009'!$F36</f>
        <v>1.3900378319711288</v>
      </c>
      <c r="W36" s="26">
        <f>+'2010'!$F36</f>
        <v>1.6458926427284748</v>
      </c>
      <c r="X36" s="26">
        <f>+'2011'!$F36</f>
        <v>1.6317358894237879</v>
      </c>
      <c r="Y36" s="26">
        <f>+'2012'!$F36</f>
        <v>1.8012946947225799</v>
      </c>
      <c r="Z36" s="26">
        <f>+'2013'!$F36</f>
        <v>2.0408243185538071</v>
      </c>
      <c r="AA36" s="26">
        <f>+'2014'!$F36</f>
        <v>2.2355792182966243</v>
      </c>
      <c r="AB36" s="26">
        <f>+'2015'!$F36</f>
        <v>2.3229965791431697</v>
      </c>
      <c r="AC36" s="26">
        <f>+'2016'!$F36</f>
        <v>2.5338276672918014</v>
      </c>
      <c r="AD36" s="31"/>
      <c r="AE36" s="26" t="str">
        <f t="shared" si="6"/>
        <v/>
      </c>
    </row>
    <row r="37" spans="1:31" x14ac:dyDescent="0.2">
      <c r="A37" s="13" t="s">
        <v>88</v>
      </c>
      <c r="B37" s="6" t="s">
        <v>89</v>
      </c>
      <c r="C37" s="26">
        <f>+'1990'!$F37</f>
        <v>0.83851478433412763</v>
      </c>
      <c r="D37" s="26">
        <f>+'1991'!$F37</f>
        <v>0.8683285782433422</v>
      </c>
      <c r="E37" s="26">
        <f>+'1992'!$F37</f>
        <v>0.95571685449980581</v>
      </c>
      <c r="F37" s="26">
        <f>+'1993'!$F37</f>
        <v>1.0128980285895421</v>
      </c>
      <c r="G37" s="26">
        <f>+'1994'!$F37</f>
        <v>1.1376247501417986</v>
      </c>
      <c r="H37" s="26">
        <f>+'1995'!$F37</f>
        <v>1.1352826439432422</v>
      </c>
      <c r="I37" s="26">
        <f>+'1996'!$F37</f>
        <v>1.1193536719913137</v>
      </c>
      <c r="J37" s="26">
        <f>+'1997'!$F37</f>
        <v>1.0691528875866902</v>
      </c>
      <c r="K37" s="26">
        <f>+'1998'!$F37</f>
        <v>1.0194801695123168</v>
      </c>
      <c r="L37" s="26">
        <f>+'1999'!$F37</f>
        <v>0.96904290980711261</v>
      </c>
      <c r="M37" s="26">
        <f>+'2000'!$F37</f>
        <v>0.88667335598584807</v>
      </c>
      <c r="N37" s="26">
        <f>+'2001'!$F37</f>
        <v>0.73499390847914015</v>
      </c>
      <c r="O37" s="26">
        <f>+'2002'!$F37</f>
        <v>0.65577909927335198</v>
      </c>
      <c r="P37" s="26">
        <f>+'2003'!$F37</f>
        <v>0.57563075747148229</v>
      </c>
      <c r="Q37" s="26">
        <f>+'2004'!$F37</f>
        <v>0.52050427566048496</v>
      </c>
      <c r="R37" s="26">
        <f>+'2005'!$F37</f>
        <v>0.46769666263702131</v>
      </c>
      <c r="S37" s="26">
        <f>+'2006'!$F37</f>
        <v>0.40486545743742375</v>
      </c>
      <c r="T37" s="26">
        <f>+'2007'!$F37</f>
        <v>0.36910182754869308</v>
      </c>
      <c r="U37" s="26">
        <f>+'2008'!$F37</f>
        <v>0.31898108747161924</v>
      </c>
      <c r="V37" s="26">
        <f>+'2009'!$F37</f>
        <v>0.30145155992419254</v>
      </c>
      <c r="W37" s="26">
        <f>+'2010'!$F37</f>
        <v>0.29393325524835723</v>
      </c>
      <c r="X37" s="26">
        <f>+'2011'!$F37</f>
        <v>0.23823026848704901</v>
      </c>
      <c r="Y37" s="26">
        <f>+'2012'!$F37</f>
        <v>0.21925061132652793</v>
      </c>
      <c r="Z37" s="26">
        <f>+'2013'!$F37</f>
        <v>0.20513723710822759</v>
      </c>
      <c r="AA37" s="26">
        <f>+'2014'!$F37</f>
        <v>0.18344860804755264</v>
      </c>
      <c r="AB37" s="26">
        <f>+'2015'!$F37</f>
        <v>0.15695091997583727</v>
      </c>
      <c r="AC37" s="26">
        <f>+'2016'!$F37</f>
        <v>0.1414047406617007</v>
      </c>
      <c r="AD37" s="31"/>
      <c r="AE37" s="26">
        <f t="shared" si="6"/>
        <v>-0.83136285334075355</v>
      </c>
    </row>
    <row r="38" spans="1:31" x14ac:dyDescent="0.2">
      <c r="A38" s="13" t="s">
        <v>90</v>
      </c>
      <c r="B38" s="6" t="s">
        <v>91</v>
      </c>
      <c r="C38" s="26">
        <f t="shared" ref="C38:D38" si="188">+C39+C40</f>
        <v>0.64318088998295331</v>
      </c>
      <c r="D38" s="26">
        <f t="shared" si="188"/>
        <v>0.66734056616201642</v>
      </c>
      <c r="E38" s="26">
        <f t="shared" ref="E38" si="189">+E39+E40</f>
        <v>0.73607596579680501</v>
      </c>
      <c r="F38" s="26">
        <f t="shared" ref="F38" si="190">+F39+F40</f>
        <v>0.78189040921856678</v>
      </c>
      <c r="G38" s="26">
        <f t="shared" ref="G38" si="191">+G39+G40</f>
        <v>0.88041960984289613</v>
      </c>
      <c r="H38" s="26">
        <f t="shared" ref="H38" si="192">+H39+H40</f>
        <v>0.93388946801006578</v>
      </c>
      <c r="I38" s="26">
        <f t="shared" ref="I38" si="193">+I39+I40</f>
        <v>0.98118605060746489</v>
      </c>
      <c r="J38" s="26">
        <f t="shared" ref="J38" si="194">+J39+J40</f>
        <v>1.0015268006068643</v>
      </c>
      <c r="K38" s="26">
        <f t="shared" ref="K38" si="195">+K39+K40</f>
        <v>1.0238621301200594</v>
      </c>
      <c r="L38" s="26">
        <f t="shared" ref="L38" si="196">+L39+L40</f>
        <v>1.045472306972677</v>
      </c>
      <c r="M38" s="26">
        <f t="shared" ref="M38" si="197">+M39+M40</f>
        <v>1.0385361416899914</v>
      </c>
      <c r="N38" s="26">
        <f t="shared" ref="N38" si="198">+N39+N40</f>
        <v>0.93402688475115492</v>
      </c>
      <c r="O38" s="26">
        <f t="shared" ref="O38" si="199">+O39+O40</f>
        <v>0.92484609896154635</v>
      </c>
      <c r="P38" s="26">
        <f t="shared" ref="P38" si="200">+P39+P40</f>
        <v>0.88304077227415834</v>
      </c>
      <c r="Q38" s="26">
        <f t="shared" ref="Q38:S38" si="201">+Q39+Q40</f>
        <v>0.84917811680746902</v>
      </c>
      <c r="R38" s="26">
        <f t="shared" si="201"/>
        <v>0.83486728302472146</v>
      </c>
      <c r="S38" s="26">
        <f t="shared" si="201"/>
        <v>0.80766014252104779</v>
      </c>
      <c r="T38" s="26">
        <f t="shared" ref="T38" si="202">+T39+T40</f>
        <v>0.8455462887589773</v>
      </c>
      <c r="U38" s="26">
        <f t="shared" ref="U38" si="203">+U39+U40</f>
        <v>0.86335074390018474</v>
      </c>
      <c r="V38" s="26">
        <f t="shared" ref="V38" si="204">+V39+V40</f>
        <v>0.91062826892905302</v>
      </c>
      <c r="W38" s="26">
        <f t="shared" ref="W38" si="205">+W39+W40</f>
        <v>0.98048213684309493</v>
      </c>
      <c r="X38" s="26">
        <f t="shared" ref="X38" si="206">+X39+X40</f>
        <v>0.90224369474447097</v>
      </c>
      <c r="Y38" s="26">
        <f t="shared" ref="Y38" si="207">+Y39+Y40</f>
        <v>0.86408507374062837</v>
      </c>
      <c r="Z38" s="26">
        <f t="shared" ref="Z38:AB38" si="208">+Z39+Z40</f>
        <v>0.9077957798559082</v>
      </c>
      <c r="AA38" s="26">
        <f t="shared" si="208"/>
        <v>0.90973176319928251</v>
      </c>
      <c r="AB38" s="26">
        <f t="shared" si="208"/>
        <v>0.90909803570063652</v>
      </c>
      <c r="AC38" s="26">
        <f t="shared" ref="AC38" si="209">+AC39+AC40</f>
        <v>0.9505300598975055</v>
      </c>
      <c r="AD38" s="31"/>
      <c r="AE38" s="26">
        <f t="shared" si="6"/>
        <v>0.47785805626578565</v>
      </c>
    </row>
    <row r="39" spans="1:31" x14ac:dyDescent="0.2">
      <c r="A39" s="13" t="s">
        <v>92</v>
      </c>
      <c r="B39" s="6" t="s">
        <v>93</v>
      </c>
      <c r="C39" s="26">
        <f>+'1990'!$F39</f>
        <v>0</v>
      </c>
      <c r="D39" s="26">
        <f>+'1991'!$F39</f>
        <v>0</v>
      </c>
      <c r="E39" s="26">
        <f>+'1992'!$F39</f>
        <v>0</v>
      </c>
      <c r="F39" s="26">
        <f>+'1993'!$F39</f>
        <v>0</v>
      </c>
      <c r="G39" s="26">
        <f>+'1994'!$F39</f>
        <v>0</v>
      </c>
      <c r="H39" s="26">
        <f>+'1995'!$F39</f>
        <v>5.2642669959392131E-2</v>
      </c>
      <c r="I39" s="26">
        <f>+'1996'!$F39</f>
        <v>0.10942078824925117</v>
      </c>
      <c r="J39" s="26">
        <f>+'1997'!$F39</f>
        <v>0.16578581001192735</v>
      </c>
      <c r="K39" s="26">
        <f>+'1998'!$F39</f>
        <v>0.22367801265196249</v>
      </c>
      <c r="L39" s="26">
        <f>+'1999'!$F39</f>
        <v>0.28256359291951133</v>
      </c>
      <c r="M39" s="26">
        <f>+'2000'!$F39</f>
        <v>0.33362641882551924</v>
      </c>
      <c r="N39" s="26">
        <f>+'2001'!$F39</f>
        <v>0.34696803489234174</v>
      </c>
      <c r="O39" s="26">
        <f>+'2002'!$F39</f>
        <v>0.38942048425379622</v>
      </c>
      <c r="P39" s="26">
        <f>+'2003'!$F39</f>
        <v>0.41520185382866381</v>
      </c>
      <c r="Q39" s="26">
        <f>+'2004'!$F39</f>
        <v>0.44047108126897527</v>
      </c>
      <c r="R39" s="26">
        <f>+'2005'!$F39</f>
        <v>0.47401633918759417</v>
      </c>
      <c r="S39" s="26">
        <f>+'2006'!$F39</f>
        <v>0.49773981117685806</v>
      </c>
      <c r="T39" s="26">
        <f>+'2007'!$F39</f>
        <v>0.5618698986368944</v>
      </c>
      <c r="U39" s="26">
        <f>+'2008'!$F39</f>
        <v>0.6159597584467279</v>
      </c>
      <c r="V39" s="26">
        <f>+'2009'!$F39</f>
        <v>0.67345277845993379</v>
      </c>
      <c r="W39" s="26">
        <f>+'2010'!$F39</f>
        <v>0.74776593412910874</v>
      </c>
      <c r="X39" s="26">
        <f>+'2011'!$F39</f>
        <v>0.71029663061136739</v>
      </c>
      <c r="Y39" s="26">
        <f>+'2012'!$F39</f>
        <v>0.68655589360079661</v>
      </c>
      <c r="Z39" s="26">
        <f>+'2013'!$F39</f>
        <v>0.73601032092411411</v>
      </c>
      <c r="AA39" s="26">
        <f>+'2014'!$F39</f>
        <v>0.74883628753604725</v>
      </c>
      <c r="AB39" s="26">
        <f>+'2015'!$F39</f>
        <v>0.76389421032577176</v>
      </c>
      <c r="AC39" s="26">
        <f>+'2016'!$F39</f>
        <v>0.81257390353050341</v>
      </c>
      <c r="AD39" s="31"/>
      <c r="AE39" s="26" t="str">
        <f t="shared" si="6"/>
        <v/>
      </c>
    </row>
    <row r="40" spans="1:31" x14ac:dyDescent="0.2">
      <c r="A40" s="13" t="s">
        <v>94</v>
      </c>
      <c r="B40" s="6" t="s">
        <v>95</v>
      </c>
      <c r="C40" s="26">
        <f>+'1990'!$F40</f>
        <v>0.64318088998295331</v>
      </c>
      <c r="D40" s="26">
        <f>+'1991'!$F40</f>
        <v>0.66734056616201642</v>
      </c>
      <c r="E40" s="26">
        <f>+'1992'!$F40</f>
        <v>0.73607596579680501</v>
      </c>
      <c r="F40" s="26">
        <f>+'1993'!$F40</f>
        <v>0.78189040921856678</v>
      </c>
      <c r="G40" s="26">
        <f>+'1994'!$F40</f>
        <v>0.88041960984289613</v>
      </c>
      <c r="H40" s="26">
        <f>+'1995'!$F40</f>
        <v>0.88124679805067363</v>
      </c>
      <c r="I40" s="26">
        <f>+'1996'!$F40</f>
        <v>0.87176526235821372</v>
      </c>
      <c r="J40" s="26">
        <f>+'1997'!$F40</f>
        <v>0.83574099059493689</v>
      </c>
      <c r="K40" s="26">
        <f>+'1998'!$F40</f>
        <v>0.80018411746809692</v>
      </c>
      <c r="L40" s="26">
        <f>+'1999'!$F40</f>
        <v>0.76290871405316563</v>
      </c>
      <c r="M40" s="26">
        <f>+'2000'!$F40</f>
        <v>0.70490972286447229</v>
      </c>
      <c r="N40" s="26">
        <f>+'2001'!$F40</f>
        <v>0.58705884985881318</v>
      </c>
      <c r="O40" s="26">
        <f>+'2002'!$F40</f>
        <v>0.53542561470775019</v>
      </c>
      <c r="P40" s="26">
        <f>+'2003'!$F40</f>
        <v>0.46783891844549452</v>
      </c>
      <c r="Q40" s="26">
        <f>+'2004'!$F40</f>
        <v>0.40870703553849369</v>
      </c>
      <c r="R40" s="26">
        <f>+'2005'!$F40</f>
        <v>0.36085094383712735</v>
      </c>
      <c r="S40" s="26">
        <f>+'2006'!$F40</f>
        <v>0.30992033134418973</v>
      </c>
      <c r="T40" s="26">
        <f>+'2007'!$F40</f>
        <v>0.28367639012208284</v>
      </c>
      <c r="U40" s="26">
        <f>+'2008'!$F40</f>
        <v>0.24739098545345686</v>
      </c>
      <c r="V40" s="26">
        <f>+'2009'!$F40</f>
        <v>0.23717549046911923</v>
      </c>
      <c r="W40" s="26">
        <f>+'2010'!$F40</f>
        <v>0.23271620271398624</v>
      </c>
      <c r="X40" s="26">
        <f>+'2011'!$F40</f>
        <v>0.19194706413310358</v>
      </c>
      <c r="Y40" s="26">
        <f>+'2012'!$F40</f>
        <v>0.17752918013983177</v>
      </c>
      <c r="Z40" s="26">
        <f>+'2013'!$F40</f>
        <v>0.17178545893179406</v>
      </c>
      <c r="AA40" s="26">
        <f>+'2014'!$F40</f>
        <v>0.1608954756632352</v>
      </c>
      <c r="AB40" s="26">
        <f>+'2015'!$F40</f>
        <v>0.14520382537486473</v>
      </c>
      <c r="AC40" s="26">
        <f>+'2016'!$F40</f>
        <v>0.13795615636700215</v>
      </c>
      <c r="AD40" s="31"/>
      <c r="AE40" s="26">
        <f t="shared" si="6"/>
        <v>-0.78550955335339889</v>
      </c>
    </row>
    <row r="41" spans="1:31" x14ac:dyDescent="0.2">
      <c r="A41" s="13" t="s">
        <v>96</v>
      </c>
      <c r="B41" s="6" t="s">
        <v>97</v>
      </c>
      <c r="C41" s="26">
        <f>+'1990'!$F41</f>
        <v>0.60667007365221626</v>
      </c>
      <c r="D41" s="26">
        <f>+'1991'!$F41</f>
        <v>0.62742042779268226</v>
      </c>
      <c r="E41" s="26">
        <f>+'1992'!$F41</f>
        <v>0.68447421990043134</v>
      </c>
      <c r="F41" s="26">
        <f>+'1993'!$F41</f>
        <v>0.73283026100324977</v>
      </c>
      <c r="G41" s="26">
        <f>+'1994'!$F41</f>
        <v>0.81986936307472658</v>
      </c>
      <c r="H41" s="26">
        <f>+'1995'!$F41</f>
        <v>0.85917142215654041</v>
      </c>
      <c r="I41" s="26">
        <f>+'1996'!$F41</f>
        <v>0.89243694409689378</v>
      </c>
      <c r="J41" s="26">
        <f>+'1997'!$F41</f>
        <v>0.90093754060963704</v>
      </c>
      <c r="K41" s="26">
        <f>+'1998'!$F41</f>
        <v>0.91362972562122569</v>
      </c>
      <c r="L41" s="26">
        <f>+'1999'!$F41</f>
        <v>0.8648717468269671</v>
      </c>
      <c r="M41" s="26">
        <f>+'2000'!$F41</f>
        <v>0.84658456065222043</v>
      </c>
      <c r="N41" s="26">
        <f>+'2001'!$F41</f>
        <v>0.76852992096922146</v>
      </c>
      <c r="O41" s="26">
        <f>+'2002'!$F41</f>
        <v>0.77121091581172685</v>
      </c>
      <c r="P41" s="26">
        <f>+'2003'!$F41</f>
        <v>0.74280633423180653</v>
      </c>
      <c r="Q41" s="26">
        <f>+'2004'!$F41</f>
        <v>0.72833131343205126</v>
      </c>
      <c r="R41" s="26">
        <f>+'2005'!$F41</f>
        <v>0.75346866233304743</v>
      </c>
      <c r="S41" s="26">
        <f>+'2006'!$F41</f>
        <v>0.72618654424416484</v>
      </c>
      <c r="T41" s="26">
        <f>+'2007'!$F41</f>
        <v>0.75997150393105861</v>
      </c>
      <c r="U41" s="26">
        <f>+'2008'!$F41</f>
        <v>0.75882644625214146</v>
      </c>
      <c r="V41" s="26">
        <f>+'2009'!$F41</f>
        <v>0.74265578695723211</v>
      </c>
      <c r="W41" s="26">
        <f>+'2010'!$F41</f>
        <v>0.68518180111201388</v>
      </c>
      <c r="X41" s="26">
        <f>+'2011'!$F41</f>
        <v>0.68298842633187173</v>
      </c>
      <c r="Y41" s="26">
        <f>+'2012'!$F41</f>
        <v>0.62240919247179893</v>
      </c>
      <c r="Z41" s="26">
        <f>+'2013'!$F41</f>
        <v>0.6241784580777473</v>
      </c>
      <c r="AA41" s="26">
        <f>+'2014'!$F41</f>
        <v>0.58467667169053317</v>
      </c>
      <c r="AB41" s="26">
        <f>+'2015'!$F41</f>
        <v>0.61641762780944476</v>
      </c>
      <c r="AC41" s="26">
        <f>+'2016'!$F41</f>
        <v>0.63802570305097139</v>
      </c>
      <c r="AD41" s="31"/>
      <c r="AE41" s="26">
        <f t="shared" si="6"/>
        <v>5.1684813147269686E-2</v>
      </c>
    </row>
    <row r="42" spans="1:31" x14ac:dyDescent="0.2">
      <c r="A42" s="13" t="s">
        <v>98</v>
      </c>
      <c r="B42" s="6" t="s">
        <v>99</v>
      </c>
      <c r="C42" s="26">
        <f>+'1990'!$F42</f>
        <v>1.5482830658960997E-3</v>
      </c>
      <c r="D42" s="26">
        <f>+'1991'!$F42</f>
        <v>1.556456179231232E-3</v>
      </c>
      <c r="E42" s="26">
        <f>+'1992'!$F42</f>
        <v>1.6698749566763777E-3</v>
      </c>
      <c r="F42" s="26">
        <f>+'1993'!$F42</f>
        <v>1.7178144578433316E-3</v>
      </c>
      <c r="G42" s="26">
        <f>+'1994'!$F42</f>
        <v>1.8849960272526028E-3</v>
      </c>
      <c r="H42" s="26">
        <f>+'1995'!$F42</f>
        <v>1.8404398077115367E-3</v>
      </c>
      <c r="I42" s="26">
        <f>+'1996'!$F42</f>
        <v>1.7805874248995001E-3</v>
      </c>
      <c r="J42" s="26">
        <f>+'1997'!$F42</f>
        <v>1.6744493309779908E-3</v>
      </c>
      <c r="K42" s="26">
        <f>+'1998'!$F42</f>
        <v>1.5767330642979728E-3</v>
      </c>
      <c r="L42" s="26">
        <f>+'1999'!$F42</f>
        <v>1.5098906579178002E-3</v>
      </c>
      <c r="M42" s="26">
        <f>+'2000'!$F42</f>
        <v>1.2825412111907659E-3</v>
      </c>
      <c r="N42" s="26">
        <f>+'2001'!$F42</f>
        <v>1.0748037777780037E-3</v>
      </c>
      <c r="O42" s="26">
        <f>+'2002'!$F42</f>
        <v>9.5736517045224862E-4</v>
      </c>
      <c r="P42" s="26">
        <f>+'2003'!$F42</f>
        <v>8.7649341053592535E-4</v>
      </c>
      <c r="Q42" s="26">
        <f>+'2004'!$F42</f>
        <v>7.7130379789309023E-4</v>
      </c>
      <c r="R42" s="26">
        <f>+'2005'!$F42</f>
        <v>8.609710714663607E-4</v>
      </c>
      <c r="S42" s="26">
        <f>+'2006'!$F42</f>
        <v>1.1529539555620303E-3</v>
      </c>
      <c r="T42" s="26">
        <f>+'2007'!$F42</f>
        <v>1.774024685622017E-3</v>
      </c>
      <c r="U42" s="26">
        <f>+'2008'!$F42</f>
        <v>2.3541787932412155E-3</v>
      </c>
      <c r="V42" s="26">
        <f>+'2009'!$F42</f>
        <v>2.7637974909742995E-3</v>
      </c>
      <c r="W42" s="26">
        <f>+'2010'!$F42</f>
        <v>3.1484846317573942E-3</v>
      </c>
      <c r="X42" s="26">
        <f>+'2011'!$F42</f>
        <v>3.0793007092602192E-3</v>
      </c>
      <c r="Y42" s="26">
        <f>+'2012'!$F42</f>
        <v>3.6434677012314636E-3</v>
      </c>
      <c r="Z42" s="26">
        <f>+'2013'!$F42</f>
        <v>4.1918081728188304E-3</v>
      </c>
      <c r="AA42" s="26">
        <f>+'2014'!$F42</f>
        <v>4.7951953424654583E-3</v>
      </c>
      <c r="AB42" s="26">
        <f>+'2015'!$F42</f>
        <v>4.8752848397132587E-3</v>
      </c>
      <c r="AC42" s="26">
        <f>+'2016'!$F42</f>
        <v>5.0923741832709932E-3</v>
      </c>
      <c r="AD42" s="31"/>
      <c r="AE42" s="26">
        <f t="shared" si="6"/>
        <v>2.2890459732075414</v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6"/>
        <v/>
      </c>
    </row>
    <row r="44" spans="1:31" x14ac:dyDescent="0.2">
      <c r="A44" s="13" t="s">
        <v>102</v>
      </c>
      <c r="B44" s="6" t="s">
        <v>103</v>
      </c>
      <c r="C44" s="26">
        <f>+'1990'!$F44</f>
        <v>0</v>
      </c>
      <c r="D44" s="26">
        <f>+'1991'!$F44</f>
        <v>0</v>
      </c>
      <c r="E44" s="26">
        <f>+'1992'!$F44</f>
        <v>0</v>
      </c>
      <c r="F44" s="26">
        <f>+'1993'!$F44</f>
        <v>0</v>
      </c>
      <c r="G44" s="26">
        <f>+'1994'!$F44</f>
        <v>0</v>
      </c>
      <c r="H44" s="26">
        <f>+'1995'!$F44</f>
        <v>0</v>
      </c>
      <c r="I44" s="26">
        <f>+'1996'!$F44</f>
        <v>0</v>
      </c>
      <c r="J44" s="26">
        <f>+'1997'!$F44</f>
        <v>0</v>
      </c>
      <c r="K44" s="26">
        <f>+'1998'!$F44</f>
        <v>0</v>
      </c>
      <c r="L44" s="26">
        <f>+'1999'!$F44</f>
        <v>0</v>
      </c>
      <c r="M44" s="26">
        <f>+'2000'!$F44</f>
        <v>0</v>
      </c>
      <c r="N44" s="26">
        <f>+'2001'!$F44</f>
        <v>0</v>
      </c>
      <c r="O44" s="26">
        <f>+'2002'!$F44</f>
        <v>0</v>
      </c>
      <c r="P44" s="26">
        <f>+'2003'!$F44</f>
        <v>0</v>
      </c>
      <c r="Q44" s="26">
        <f>+'2004'!$F44</f>
        <v>0</v>
      </c>
      <c r="R44" s="26">
        <f>+'2005'!$F44</f>
        <v>0</v>
      </c>
      <c r="S44" s="26">
        <f>+'2006'!$F44</f>
        <v>0</v>
      </c>
      <c r="T44" s="26">
        <f>+'2007'!$F44</f>
        <v>0</v>
      </c>
      <c r="U44" s="26">
        <f>+'2008'!$F44</f>
        <v>0</v>
      </c>
      <c r="V44" s="26">
        <f>+'2009'!$F44</f>
        <v>0</v>
      </c>
      <c r="W44" s="26">
        <f>+'2010'!$F44</f>
        <v>0</v>
      </c>
      <c r="X44" s="26">
        <f>+'2011'!$F44</f>
        <v>0</v>
      </c>
      <c r="Y44" s="26">
        <f>+'2012'!$F44</f>
        <v>0</v>
      </c>
      <c r="Z44" s="26">
        <f>+'2013'!$F44</f>
        <v>0</v>
      </c>
      <c r="AA44" s="26">
        <f>+'2014'!$F44</f>
        <v>0</v>
      </c>
      <c r="AB44" s="26">
        <f>+'2015'!$F44</f>
        <v>0</v>
      </c>
      <c r="AC44" s="26">
        <f>+'2016'!$F44</f>
        <v>0</v>
      </c>
      <c r="AD44" s="31"/>
      <c r="AE44" s="26" t="str">
        <f t="shared" si="6"/>
        <v/>
      </c>
    </row>
    <row r="45" spans="1:31" x14ac:dyDescent="0.2">
      <c r="A45" s="13" t="s">
        <v>104</v>
      </c>
      <c r="B45" s="6" t="s">
        <v>105</v>
      </c>
      <c r="C45" s="26">
        <f>+'1990'!$F45</f>
        <v>3.2102245000000004E-3</v>
      </c>
      <c r="D45" s="26">
        <f>+'1991'!$F45</f>
        <v>3.1362380000000004E-3</v>
      </c>
      <c r="E45" s="26">
        <f>+'1992'!$F45</f>
        <v>3.3838270000000003E-3</v>
      </c>
      <c r="F45" s="26">
        <f>+'1993'!$F45</f>
        <v>2.8721320000000003E-3</v>
      </c>
      <c r="G45" s="26">
        <f>+'1994'!$F45</f>
        <v>2.4429389999999999E-3</v>
      </c>
      <c r="H45" s="26">
        <f>+'1995'!$F45</f>
        <v>2.0798140000000001E-3</v>
      </c>
      <c r="I45" s="26">
        <f>+'1996'!$F45</f>
        <v>2.5749920000000003E-3</v>
      </c>
      <c r="J45" s="26">
        <f>+'1997'!$F45</f>
        <v>2.3108860000000003E-3</v>
      </c>
      <c r="K45" s="26">
        <f>+'1998'!$F45</f>
        <v>2.624543E-3</v>
      </c>
      <c r="L45" s="26">
        <f>+'1999'!$F45</f>
        <v>3.268291E-3</v>
      </c>
      <c r="M45" s="26">
        <f>+'2000'!$F45</f>
        <v>3.2022645000000004E-3</v>
      </c>
      <c r="N45" s="26">
        <f>+'2001'!$F45</f>
        <v>3.0702114999999999E-3</v>
      </c>
      <c r="O45" s="26">
        <f>+'2002'!$F45</f>
        <v>3.3178005000000003E-3</v>
      </c>
      <c r="P45" s="26">
        <f>+'2003'!$F45</f>
        <v>3.3343175000000004E-3</v>
      </c>
      <c r="Q45" s="26">
        <f>+'2004'!$F45</f>
        <v>3.1444645000000002E-3</v>
      </c>
      <c r="R45" s="26">
        <f>+'2005'!$F45</f>
        <v>2.9999035000000005E-3</v>
      </c>
      <c r="S45" s="26">
        <f>+'2006'!$F45</f>
        <v>3.2537920000000001E-3</v>
      </c>
      <c r="T45" s="26">
        <f>+'2007'!$F45</f>
        <v>3.43677E-3</v>
      </c>
      <c r="U45" s="26">
        <f>+'2008'!$F45</f>
        <v>8.0122650000000011E-3</v>
      </c>
      <c r="V45" s="26">
        <f>+'2009'!$F45</f>
        <v>7.7079195000000003E-3</v>
      </c>
      <c r="W45" s="26">
        <f>+'2010'!$F45</f>
        <v>7.6357331999999997E-3</v>
      </c>
      <c r="X45" s="26">
        <f>+'2011'!$F45</f>
        <v>7.9347570000000006E-3</v>
      </c>
      <c r="Y45" s="26">
        <f>+'2012'!$F45</f>
        <v>8.2794124999999996E-3</v>
      </c>
      <c r="Z45" s="26">
        <f>+'2013'!$F45</f>
        <v>4.3864854999999996E-3</v>
      </c>
      <c r="AA45" s="26">
        <f>+'2014'!$F45</f>
        <v>3.5303725963043804E-3</v>
      </c>
      <c r="AB45" s="26">
        <f>+'2015'!$F45</f>
        <v>5.661728177477383E-3</v>
      </c>
      <c r="AC45" s="26">
        <f>+'2016'!$F45</f>
        <v>7.7956629317766282E-3</v>
      </c>
      <c r="AD45" s="31"/>
      <c r="AE45" s="26">
        <f t="shared" si="6"/>
        <v>1.4283855947696575</v>
      </c>
    </row>
    <row r="46" spans="1:31" x14ac:dyDescent="0.2">
      <c r="A46" s="13" t="s">
        <v>106</v>
      </c>
      <c r="B46" s="6" t="s">
        <v>107</v>
      </c>
      <c r="C46" s="26">
        <f t="shared" ref="C46:D46" si="210">+C48</f>
        <v>8.1994849999999994E-2</v>
      </c>
      <c r="D46" s="26">
        <f t="shared" si="210"/>
        <v>0.10905614999999999</v>
      </c>
      <c r="E46" s="26">
        <f t="shared" ref="E46:Z46" si="211">+E48</f>
        <v>0.10640546000000001</v>
      </c>
      <c r="F46" s="26">
        <f t="shared" si="211"/>
        <v>0.11456872</v>
      </c>
      <c r="G46" s="26">
        <f t="shared" si="211"/>
        <v>9.767408000000001E-2</v>
      </c>
      <c r="H46" s="26">
        <f t="shared" si="211"/>
        <v>0.10758607999999999</v>
      </c>
      <c r="I46" s="26">
        <f t="shared" si="211"/>
        <v>0.12003649</v>
      </c>
      <c r="J46" s="26">
        <f t="shared" si="211"/>
        <v>0.1233428</v>
      </c>
      <c r="K46" s="26">
        <f t="shared" si="211"/>
        <v>0.13845818000000001</v>
      </c>
      <c r="L46" s="26">
        <f t="shared" si="211"/>
        <v>0.10679025</v>
      </c>
      <c r="M46" s="26">
        <f t="shared" si="211"/>
        <v>9.9663199999999993E-2</v>
      </c>
      <c r="N46" s="26">
        <f t="shared" si="211"/>
        <v>7.9193659999999999E-2</v>
      </c>
      <c r="O46" s="26">
        <f t="shared" si="211"/>
        <v>8.6176160000000002E-2</v>
      </c>
      <c r="P46" s="26">
        <f t="shared" si="211"/>
        <v>8.1195309999999993E-2</v>
      </c>
      <c r="Q46" s="26">
        <f t="shared" si="211"/>
        <v>0.13106289000000002</v>
      </c>
      <c r="R46" s="26">
        <f t="shared" ref="R46:S46" si="212">+R48</f>
        <v>0.16196047000000002</v>
      </c>
      <c r="S46" s="26">
        <f t="shared" si="212"/>
        <v>0.14196775999999997</v>
      </c>
      <c r="T46" s="26">
        <f t="shared" si="211"/>
        <v>0.17810792999999997</v>
      </c>
      <c r="U46" s="26">
        <f t="shared" si="211"/>
        <v>0.17235736000000001</v>
      </c>
      <c r="V46" s="26">
        <f t="shared" si="211"/>
        <v>0.14424220999999998</v>
      </c>
      <c r="W46" s="26">
        <f t="shared" si="211"/>
        <v>3.9838750000000006E-2</v>
      </c>
      <c r="X46" s="26">
        <f t="shared" si="211"/>
        <v>5.6045569999999996E-2</v>
      </c>
      <c r="Y46" s="26">
        <f t="shared" si="211"/>
        <v>4.2098910000000003E-2</v>
      </c>
      <c r="Z46" s="26">
        <f t="shared" si="211"/>
        <v>8.0935819999999992E-2</v>
      </c>
      <c r="AA46" s="26">
        <f t="shared" ref="AA46:AB46" si="213">+AA48</f>
        <v>7.2543787749301925E-2</v>
      </c>
      <c r="AB46" s="26">
        <f t="shared" si="213"/>
        <v>4.6192190494407294E-2</v>
      </c>
      <c r="AC46" s="26">
        <f t="shared" ref="AC46" si="214">+AC48</f>
        <v>6.7967448480888995E-2</v>
      </c>
      <c r="AD46" s="31"/>
      <c r="AE46" s="26">
        <f t="shared" si="6"/>
        <v>-0.17107661663032495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6"/>
        <v/>
      </c>
    </row>
    <row r="48" spans="1:31" x14ac:dyDescent="0.2">
      <c r="A48" s="13" t="s">
        <v>110</v>
      </c>
      <c r="B48" s="6" t="s">
        <v>111</v>
      </c>
      <c r="C48" s="26">
        <f>+'1990'!$F48</f>
        <v>8.1994849999999994E-2</v>
      </c>
      <c r="D48" s="26">
        <f>+'1991'!$F48</f>
        <v>0.10905614999999999</v>
      </c>
      <c r="E48" s="26">
        <f>+'1992'!$F48</f>
        <v>0.10640546000000001</v>
      </c>
      <c r="F48" s="26">
        <f>+'1993'!$F48</f>
        <v>0.11456872</v>
      </c>
      <c r="G48" s="26">
        <f>+'1994'!$F48</f>
        <v>9.767408000000001E-2</v>
      </c>
      <c r="H48" s="26">
        <f>+'1995'!$F48</f>
        <v>0.10758607999999999</v>
      </c>
      <c r="I48" s="26">
        <f>+'1996'!$F48</f>
        <v>0.12003649</v>
      </c>
      <c r="J48" s="26">
        <f>+'1997'!$F48</f>
        <v>0.1233428</v>
      </c>
      <c r="K48" s="26">
        <f>+'1998'!$F48</f>
        <v>0.13845818000000001</v>
      </c>
      <c r="L48" s="26">
        <f>+'1999'!$F48</f>
        <v>0.10679025</v>
      </c>
      <c r="M48" s="26">
        <f>+'2000'!$F48</f>
        <v>9.9663199999999993E-2</v>
      </c>
      <c r="N48" s="26">
        <f>+'2001'!$F48</f>
        <v>7.9193659999999999E-2</v>
      </c>
      <c r="O48" s="26">
        <f>+'2002'!$F48</f>
        <v>8.6176160000000002E-2</v>
      </c>
      <c r="P48" s="26">
        <f>+'2003'!$F48</f>
        <v>8.1195309999999993E-2</v>
      </c>
      <c r="Q48" s="26">
        <f>+'2004'!$F48</f>
        <v>0.13106289000000002</v>
      </c>
      <c r="R48" s="26">
        <f>+'2005'!$F48</f>
        <v>0.16196047000000002</v>
      </c>
      <c r="S48" s="26">
        <f>+'2006'!$F48</f>
        <v>0.14196775999999997</v>
      </c>
      <c r="T48" s="26">
        <f>+'2007'!$F48</f>
        <v>0.17810792999999997</v>
      </c>
      <c r="U48" s="26">
        <f>+'2008'!$F48</f>
        <v>0.17235736000000001</v>
      </c>
      <c r="V48" s="26">
        <f>+'2009'!$F48</f>
        <v>0.14424220999999998</v>
      </c>
      <c r="W48" s="26">
        <f>+'2010'!$F48</f>
        <v>3.9838750000000006E-2</v>
      </c>
      <c r="X48" s="26">
        <f>+'2011'!$F48</f>
        <v>5.6045569999999996E-2</v>
      </c>
      <c r="Y48" s="26">
        <f>+'2012'!$F48</f>
        <v>4.2098910000000003E-2</v>
      </c>
      <c r="Z48" s="26">
        <f>+'2013'!$F48</f>
        <v>8.0935819999999992E-2</v>
      </c>
      <c r="AA48" s="26">
        <f>+'2014'!$F48</f>
        <v>7.2543787749301925E-2</v>
      </c>
      <c r="AB48" s="26">
        <f>+'2015'!$F48</f>
        <v>4.6192190494407294E-2</v>
      </c>
      <c r="AC48" s="26">
        <f>+'2016'!$F48</f>
        <v>6.7967448480888995E-2</v>
      </c>
      <c r="AD48" s="31"/>
      <c r="AE48" s="26">
        <f t="shared" si="6"/>
        <v>-0.17107661663032495</v>
      </c>
    </row>
    <row r="49" spans="1:31" x14ac:dyDescent="0.2">
      <c r="A49" s="13" t="s">
        <v>112</v>
      </c>
      <c r="B49" s="6" t="s">
        <v>113</v>
      </c>
      <c r="C49" s="26">
        <f t="shared" ref="C49:D49" si="215">+C50+C51</f>
        <v>0.31899863369580261</v>
      </c>
      <c r="D49" s="26">
        <f t="shared" si="215"/>
        <v>0.34475225577829383</v>
      </c>
      <c r="E49" s="26">
        <f t="shared" ref="E49" si="216">+E50+E51</f>
        <v>0.37863995081754109</v>
      </c>
      <c r="F49" s="26">
        <f t="shared" ref="F49" si="217">+F50+F51</f>
        <v>0.41701584614238796</v>
      </c>
      <c r="G49" s="26">
        <f t="shared" ref="G49" si="218">+G50+G51</f>
        <v>0.48493259322147503</v>
      </c>
      <c r="H49" s="26">
        <f t="shared" ref="H49" si="219">+H50+H51</f>
        <v>0.53899300748268975</v>
      </c>
      <c r="I49" s="26">
        <f t="shared" ref="I49" si="220">+I50+I51</f>
        <v>0.59312328086224153</v>
      </c>
      <c r="J49" s="26">
        <f t="shared" ref="J49" si="221">+J50+J51</f>
        <v>0.6315678674354237</v>
      </c>
      <c r="K49" s="26">
        <f t="shared" ref="K49" si="222">+K50+K51</f>
        <v>0.67782798773134034</v>
      </c>
      <c r="L49" s="26">
        <f t="shared" ref="L49" si="223">+L50+L51</f>
        <v>0.73796843127533807</v>
      </c>
      <c r="M49" s="26">
        <f t="shared" ref="M49" si="224">+M50+M51</f>
        <v>0.78326228281682764</v>
      </c>
      <c r="N49" s="26">
        <f t="shared" ref="N49" si="225">+N50+N51</f>
        <v>0.75883993381888504</v>
      </c>
      <c r="O49" s="26">
        <f t="shared" ref="O49" si="226">+O50+O51</f>
        <v>0.83090705476839843</v>
      </c>
      <c r="P49" s="26">
        <f t="shared" ref="P49" si="227">+P50+P51</f>
        <v>0.8238429444517863</v>
      </c>
      <c r="Q49" s="26">
        <f t="shared" ref="Q49:S49" si="228">+Q50+Q51</f>
        <v>0.82895954020367491</v>
      </c>
      <c r="R49" s="26">
        <f t="shared" si="228"/>
        <v>0.79879702034568623</v>
      </c>
      <c r="S49" s="26">
        <f t="shared" si="228"/>
        <v>0.77318482904199526</v>
      </c>
      <c r="T49" s="26">
        <f t="shared" ref="T49" si="229">+T50+T51</f>
        <v>0.75449001354922407</v>
      </c>
      <c r="U49" s="26">
        <f t="shared" ref="U49" si="230">+U50+U51</f>
        <v>0.71267993524660234</v>
      </c>
      <c r="V49" s="26">
        <f t="shared" ref="V49" si="231">+V50+V51</f>
        <v>0.82386696828629069</v>
      </c>
      <c r="W49" s="26">
        <f t="shared" ref="W49" si="232">+W50+W51</f>
        <v>0.87105320777504625</v>
      </c>
      <c r="X49" s="26">
        <f t="shared" ref="X49" si="233">+X50+X51</f>
        <v>0.8026407636052022</v>
      </c>
      <c r="Y49" s="26">
        <f t="shared" ref="Y49" si="234">+Y50+Y51</f>
        <v>0.91636006881319976</v>
      </c>
      <c r="Z49" s="26">
        <f t="shared" ref="Z49:AB49" si="235">+Z50+Z51</f>
        <v>0.95781575487433368</v>
      </c>
      <c r="AA49" s="26">
        <f t="shared" si="235"/>
        <v>0.97592870202907589</v>
      </c>
      <c r="AB49" s="26">
        <f t="shared" si="235"/>
        <v>0.96347974449556928</v>
      </c>
      <c r="AC49" s="26">
        <f t="shared" ref="AC49" si="236">+AC50+AC51</f>
        <v>0.97947654960016872</v>
      </c>
      <c r="AD49" s="31"/>
      <c r="AE49" s="26">
        <f t="shared" si="6"/>
        <v>2.070472554231058</v>
      </c>
    </row>
    <row r="50" spans="1:31" x14ac:dyDescent="0.2">
      <c r="A50" s="13" t="s">
        <v>114</v>
      </c>
      <c r="B50" s="6" t="s">
        <v>115</v>
      </c>
      <c r="C50" s="26">
        <f>+'1990'!$F50</f>
        <v>0</v>
      </c>
      <c r="D50" s="26">
        <f>+'1991'!$F50</f>
        <v>0</v>
      </c>
      <c r="E50" s="26">
        <f>+'1992'!$F50</f>
        <v>0</v>
      </c>
      <c r="F50" s="26">
        <f>+'1993'!$F50</f>
        <v>0</v>
      </c>
      <c r="G50" s="26">
        <f>+'1994'!$F50</f>
        <v>0</v>
      </c>
      <c r="H50" s="26">
        <f>+'1995'!$F50</f>
        <v>0</v>
      </c>
      <c r="I50" s="26">
        <f>+'1996'!$F50</f>
        <v>0</v>
      </c>
      <c r="J50" s="26">
        <f>+'1997'!$F50</f>
        <v>0</v>
      </c>
      <c r="K50" s="26">
        <f>+'1998'!$F50</f>
        <v>0</v>
      </c>
      <c r="L50" s="26">
        <f>+'1999'!$F50</f>
        <v>0</v>
      </c>
      <c r="M50" s="26">
        <f>+'2000'!$F50</f>
        <v>0</v>
      </c>
      <c r="N50" s="26">
        <f>+'2001'!$F50</f>
        <v>0</v>
      </c>
      <c r="O50" s="26">
        <f>+'2002'!$F50</f>
        <v>0</v>
      </c>
      <c r="P50" s="26">
        <f>+'2003'!$F50</f>
        <v>0</v>
      </c>
      <c r="Q50" s="26">
        <f>+'2004'!$F50</f>
        <v>0</v>
      </c>
      <c r="R50" s="26">
        <f>+'2005'!$F50</f>
        <v>0</v>
      </c>
      <c r="S50" s="26">
        <f>+'2006'!$F50</f>
        <v>0</v>
      </c>
      <c r="T50" s="26">
        <f>+'2007'!$F50</f>
        <v>0</v>
      </c>
      <c r="U50" s="26">
        <f>+'2008'!$F50</f>
        <v>0</v>
      </c>
      <c r="V50" s="26">
        <f>+'2009'!$F50</f>
        <v>0</v>
      </c>
      <c r="W50" s="26">
        <f>+'2010'!$F50</f>
        <v>0</v>
      </c>
      <c r="X50" s="26">
        <f>+'2011'!$F50</f>
        <v>0</v>
      </c>
      <c r="Y50" s="26">
        <f>+'2012'!$F50</f>
        <v>0</v>
      </c>
      <c r="Z50" s="26">
        <f>+'2013'!$F50</f>
        <v>0</v>
      </c>
      <c r="AA50" s="26">
        <f>+'2014'!$F50</f>
        <v>0</v>
      </c>
      <c r="AB50" s="26">
        <f>+'2015'!$F50</f>
        <v>0</v>
      </c>
      <c r="AC50" s="26">
        <f>+'2016'!$F50</f>
        <v>0</v>
      </c>
      <c r="AD50" s="31"/>
      <c r="AE50" s="26" t="str">
        <f t="shared" si="6"/>
        <v/>
      </c>
    </row>
    <row r="51" spans="1:31" x14ac:dyDescent="0.2">
      <c r="A51" s="13" t="s">
        <v>116</v>
      </c>
      <c r="B51" s="6" t="s">
        <v>117</v>
      </c>
      <c r="C51" s="26">
        <f>+'1990'!$F51</f>
        <v>0.31899863369580261</v>
      </c>
      <c r="D51" s="26">
        <f>+'1991'!$F51</f>
        <v>0.34475225577829383</v>
      </c>
      <c r="E51" s="26">
        <f>+'1992'!$F51</f>
        <v>0.37863995081754109</v>
      </c>
      <c r="F51" s="26">
        <f>+'1993'!$F51</f>
        <v>0.41701584614238796</v>
      </c>
      <c r="G51" s="26">
        <f>+'1994'!$F51</f>
        <v>0.48493259322147503</v>
      </c>
      <c r="H51" s="26">
        <f>+'1995'!$F51</f>
        <v>0.53899300748268975</v>
      </c>
      <c r="I51" s="26">
        <f>+'1996'!$F51</f>
        <v>0.59312328086224153</v>
      </c>
      <c r="J51" s="26">
        <f>+'1997'!$F51</f>
        <v>0.6315678674354237</v>
      </c>
      <c r="K51" s="26">
        <f>+'1998'!$F51</f>
        <v>0.67782798773134034</v>
      </c>
      <c r="L51" s="26">
        <f>+'1999'!$F51</f>
        <v>0.73796843127533807</v>
      </c>
      <c r="M51" s="26">
        <f>+'2000'!$F51</f>
        <v>0.78326228281682764</v>
      </c>
      <c r="N51" s="26">
        <f>+'2001'!$F51</f>
        <v>0.75883993381888504</v>
      </c>
      <c r="O51" s="26">
        <f>+'2002'!$F51</f>
        <v>0.83090705476839843</v>
      </c>
      <c r="P51" s="26">
        <f>+'2003'!$F51</f>
        <v>0.8238429444517863</v>
      </c>
      <c r="Q51" s="26">
        <f>+'2004'!$F51</f>
        <v>0.82895954020367491</v>
      </c>
      <c r="R51" s="26">
        <f>+'2005'!$F51</f>
        <v>0.79879702034568623</v>
      </c>
      <c r="S51" s="26">
        <f>+'2006'!$F51</f>
        <v>0.77318482904199526</v>
      </c>
      <c r="T51" s="26">
        <f>+'2007'!$F51</f>
        <v>0.75449001354922407</v>
      </c>
      <c r="U51" s="26">
        <f>+'2008'!$F51</f>
        <v>0.71267993524660234</v>
      </c>
      <c r="V51" s="26">
        <f>+'2009'!$F51</f>
        <v>0.82386696828629069</v>
      </c>
      <c r="W51" s="26">
        <f>+'2010'!$F51</f>
        <v>0.87105320777504625</v>
      </c>
      <c r="X51" s="26">
        <f>+'2011'!$F51</f>
        <v>0.8026407636052022</v>
      </c>
      <c r="Y51" s="26">
        <f>+'2012'!$F51</f>
        <v>0.91636006881319976</v>
      </c>
      <c r="Z51" s="26">
        <f>+'2013'!$F51</f>
        <v>0.95781575487433368</v>
      </c>
      <c r="AA51" s="26">
        <f>+'2014'!$F51</f>
        <v>0.97592870202907589</v>
      </c>
      <c r="AB51" s="26">
        <f>+'2015'!$F51</f>
        <v>0.96347974449556928</v>
      </c>
      <c r="AC51" s="26">
        <f>+'2016'!$F51</f>
        <v>0.97947654960016872</v>
      </c>
      <c r="AD51" s="31"/>
      <c r="AE51" s="26">
        <f t="shared" si="6"/>
        <v>2.070472554231058</v>
      </c>
    </row>
    <row r="52" spans="1:31" x14ac:dyDescent="0.2">
      <c r="A52" s="13" t="s">
        <v>118</v>
      </c>
      <c r="B52" s="6" t="s">
        <v>119</v>
      </c>
      <c r="C52" s="26">
        <f t="shared" ref="C52:D52" si="237">+C53+C54+C55</f>
        <v>23.628848074305491</v>
      </c>
      <c r="D52" s="26">
        <f t="shared" si="237"/>
        <v>25.124005095444929</v>
      </c>
      <c r="E52" s="26">
        <f t="shared" ref="E52" si="238">+E53+E54+E55</f>
        <v>26.109443205477213</v>
      </c>
      <c r="F52" s="26">
        <f t="shared" ref="F52" si="239">+F53+F54+F55</f>
        <v>27.128645317420482</v>
      </c>
      <c r="G52" s="26">
        <f t="shared" ref="G52" si="240">+G53+G54+G55</f>
        <v>28.652621342101995</v>
      </c>
      <c r="H52" s="26">
        <f t="shared" ref="H52" si="241">+H53+H54+H55</f>
        <v>29.990337381240934</v>
      </c>
      <c r="I52" s="26">
        <f t="shared" ref="I52" si="242">+I53+I54+I55</f>
        <v>32.293595231078534</v>
      </c>
      <c r="J52" s="26">
        <f t="shared" ref="J52" si="243">+J53+J54+J55</f>
        <v>33.562854818410855</v>
      </c>
      <c r="K52" s="26">
        <f t="shared" ref="K52" si="244">+K53+K54+K55</f>
        <v>33.090754777726495</v>
      </c>
      <c r="L52" s="26">
        <f t="shared" ref="L52" si="245">+L53+L54+L55</f>
        <v>33.664650195343221</v>
      </c>
      <c r="M52" s="26">
        <f t="shared" ref="M52" si="246">+M53+M54+M55</f>
        <v>33.905982262090419</v>
      </c>
      <c r="N52" s="26">
        <f t="shared" ref="N52" si="247">+N53+N54+N55</f>
        <v>34.549300783413898</v>
      </c>
      <c r="O52" s="26">
        <f t="shared" ref="O52" si="248">+O53+O54+O55</f>
        <v>34.733403429160056</v>
      </c>
      <c r="P52" s="26">
        <f t="shared" ref="P52" si="249">+P53+P54+P55</f>
        <v>34.806859275306522</v>
      </c>
      <c r="Q52" s="26">
        <f t="shared" ref="Q52:S52" si="250">+Q53+Q54+Q55</f>
        <v>35.370679526139391</v>
      </c>
      <c r="R52" s="26">
        <f t="shared" si="250"/>
        <v>35.253354791166039</v>
      </c>
      <c r="S52" s="26">
        <f t="shared" si="250"/>
        <v>35.375517418655065</v>
      </c>
      <c r="T52" s="26">
        <f t="shared" ref="T52" si="251">+T53+T54+T55</f>
        <v>35.551714610268689</v>
      </c>
      <c r="U52" s="26">
        <f t="shared" ref="U52" si="252">+U53+U54+U55</f>
        <v>35.773269734351842</v>
      </c>
      <c r="V52" s="26">
        <f t="shared" ref="V52" si="253">+V53+V54+V55</f>
        <v>35.94958979764067</v>
      </c>
      <c r="W52" s="26">
        <f t="shared" ref="W52" si="254">+W53+W54+W55</f>
        <v>20.377639880497281</v>
      </c>
      <c r="X52" s="26">
        <f t="shared" ref="X52" si="255">+X53+X54+X55</f>
        <v>20.818176691111244</v>
      </c>
      <c r="Y52" s="26">
        <f t="shared" ref="Y52" si="256">+Y53+Y54+Y55</f>
        <v>21.080400566372305</v>
      </c>
      <c r="Z52" s="26">
        <f t="shared" ref="Z52:AB52" si="257">+Z53+Z54+Z55</f>
        <v>21.302023269714237</v>
      </c>
      <c r="AA52" s="26">
        <f t="shared" si="257"/>
        <v>22.423530078566756</v>
      </c>
      <c r="AB52" s="26">
        <f t="shared" si="257"/>
        <v>21.881239474506067</v>
      </c>
      <c r="AC52" s="26">
        <f t="shared" ref="AC52" si="258">+AC53+AC54+AC55</f>
        <v>21.805468842122622</v>
      </c>
      <c r="AD52" s="31"/>
      <c r="AE52" s="26">
        <f t="shared" si="6"/>
        <v>-7.7167504164777745E-2</v>
      </c>
    </row>
    <row r="53" spans="1:31" x14ac:dyDescent="0.2">
      <c r="A53" s="13" t="s">
        <v>120</v>
      </c>
      <c r="B53" s="6" t="s">
        <v>121</v>
      </c>
      <c r="C53" s="26">
        <f>+'1990'!$F53</f>
        <v>3.1913454908479744</v>
      </c>
      <c r="D53" s="26">
        <f>+'1991'!$F53</f>
        <v>3.3517925499999999</v>
      </c>
      <c r="E53" s="26">
        <f>+'1992'!$F53</f>
        <v>3.4928234025510294</v>
      </c>
      <c r="F53" s="26">
        <f>+'1993'!$F53</f>
        <v>3.6458766791677362</v>
      </c>
      <c r="G53" s="26">
        <f>+'1994'!$F53</f>
        <v>3.8867585999999998</v>
      </c>
      <c r="H53" s="26">
        <f>+'1995'!$F53</f>
        <v>4.1149240000000002</v>
      </c>
      <c r="I53" s="26">
        <f>+'1996'!$F53</f>
        <v>4.3510347500000002</v>
      </c>
      <c r="J53" s="26">
        <f>+'1997'!$F53</f>
        <v>9.9850800000000017E-2</v>
      </c>
      <c r="K53" s="26">
        <f>+'1998'!$F53</f>
        <v>5.0802600000000003E-2</v>
      </c>
      <c r="L53" s="26">
        <f>+'1999'!$F53</f>
        <v>5.480935E-2</v>
      </c>
      <c r="M53" s="26">
        <f>+'2000'!$F53</f>
        <v>6.6943500000000003E-2</v>
      </c>
      <c r="N53" s="26">
        <f>+'2001'!$F53</f>
        <v>5.2514949999999998E-2</v>
      </c>
      <c r="O53" s="26">
        <f>+'2002'!$F53</f>
        <v>5.7139450000000001E-2</v>
      </c>
      <c r="P53" s="26">
        <f>+'2003'!$F53</f>
        <v>6.9791862600000004E-2</v>
      </c>
      <c r="Q53" s="26">
        <f>+'2004'!$F53</f>
        <v>0.19344835000000002</v>
      </c>
      <c r="R53" s="26">
        <f>+'2005'!$F53</f>
        <v>8.6474800000000004E-2</v>
      </c>
      <c r="S53" s="26">
        <f>+'2006'!$F53</f>
        <v>8.9538000000000006E-2</v>
      </c>
      <c r="T53" s="26">
        <f>+'2007'!$F53</f>
        <v>0.1049316</v>
      </c>
      <c r="U53" s="26">
        <f>+'2008'!$F53</f>
        <v>0.14750089999999999</v>
      </c>
      <c r="V53" s="26">
        <f>+'2009'!$F53</f>
        <v>0.13570964999999999</v>
      </c>
      <c r="W53" s="26">
        <f>+'2010'!$F53</f>
        <v>0.19562694999999997</v>
      </c>
      <c r="X53" s="26">
        <f>+'2011'!$F53</f>
        <v>0.28388615</v>
      </c>
      <c r="Y53" s="26">
        <f>+'2012'!$F53</f>
        <v>0.2025178</v>
      </c>
      <c r="Z53" s="26">
        <f>+'2013'!$F53</f>
        <v>0.19697864999999998</v>
      </c>
      <c r="AA53" s="26">
        <f>+'2014'!$F53</f>
        <v>1.1179355500000001</v>
      </c>
      <c r="AB53" s="26">
        <f>+'2015'!$F53</f>
        <v>0.33076490000000003</v>
      </c>
      <c r="AC53" s="26">
        <f>+'2016'!$F53</f>
        <v>0.48716824999999997</v>
      </c>
      <c r="AD53" s="31"/>
      <c r="AE53" s="26">
        <f t="shared" si="6"/>
        <v>-0.84734706681019545</v>
      </c>
    </row>
    <row r="54" spans="1:31" x14ac:dyDescent="0.2">
      <c r="A54" s="13" t="s">
        <v>122</v>
      </c>
      <c r="B54" s="6" t="s">
        <v>123</v>
      </c>
      <c r="C54" s="26">
        <f>+'1990'!$F54</f>
        <v>19.857152823769688</v>
      </c>
      <c r="D54" s="26">
        <f>+'1991'!$F54</f>
        <v>20.708158900000001</v>
      </c>
      <c r="E54" s="26">
        <f>+'1992'!$F54</f>
        <v>21.667193315433551</v>
      </c>
      <c r="F54" s="26">
        <f>+'1993'!$F54</f>
        <v>22.684681851730382</v>
      </c>
      <c r="G54" s="26">
        <f>+'1994'!$F54</f>
        <v>24.0523977</v>
      </c>
      <c r="H54" s="26">
        <f>+'1995'!$F54</f>
        <v>25.437980800000002</v>
      </c>
      <c r="I54" s="26">
        <f>+'1996'!$F54</f>
        <v>26.9013144</v>
      </c>
      <c r="J54" s="26">
        <f>+'1997'!$F54</f>
        <v>32.672268199999998</v>
      </c>
      <c r="K54" s="26">
        <f>+'1998'!$F54</f>
        <v>32.636316649999998</v>
      </c>
      <c r="L54" s="26">
        <f>+'1999'!$F54</f>
        <v>33.314167000000005</v>
      </c>
      <c r="M54" s="26">
        <f>+'2000'!$F54</f>
        <v>33.640168800000005</v>
      </c>
      <c r="N54" s="26">
        <f>+'2001'!$F54</f>
        <v>34.313714000000004</v>
      </c>
      <c r="O54" s="26">
        <f>+'2002'!$F54</f>
        <v>34.470194450000001</v>
      </c>
      <c r="P54" s="26">
        <f>+'2003'!$F54</f>
        <v>34.594617771000003</v>
      </c>
      <c r="Q54" s="26">
        <f>+'2004'!$F54</f>
        <v>34.7888661</v>
      </c>
      <c r="R54" s="26">
        <f>+'2005'!$F54</f>
        <v>34.958474599999995</v>
      </c>
      <c r="S54" s="26">
        <f>+'2006'!$F54</f>
        <v>35.125632150000001</v>
      </c>
      <c r="T54" s="26">
        <f>+'2007'!$F54</f>
        <v>35.323807950000003</v>
      </c>
      <c r="U54" s="26">
        <f>+'2008'!$F54</f>
        <v>35.477347999999999</v>
      </c>
      <c r="V54" s="26">
        <f>+'2009'!$F54</f>
        <v>35.673947649999995</v>
      </c>
      <c r="W54" s="26">
        <f>+'2010'!$F54</f>
        <v>20.000232699999998</v>
      </c>
      <c r="X54" s="26">
        <f>+'2011'!$F54</f>
        <v>20.341681649999998</v>
      </c>
      <c r="Y54" s="26">
        <f>+'2012'!$F54</f>
        <v>20.741658999999999</v>
      </c>
      <c r="Z54" s="26">
        <f>+'2013'!$F54</f>
        <v>20.980390400000001</v>
      </c>
      <c r="AA54" s="26">
        <f>+'2014'!$F54</f>
        <v>21.199484100000003</v>
      </c>
      <c r="AB54" s="26">
        <f>+'2015'!$F54</f>
        <v>21.452757600000002</v>
      </c>
      <c r="AC54" s="26">
        <f>+'2016'!$F54</f>
        <v>21.183087249999996</v>
      </c>
      <c r="AD54" s="31"/>
      <c r="AE54" s="26">
        <f t="shared" si="6"/>
        <v>6.6773642626304378E-2</v>
      </c>
    </row>
    <row r="55" spans="1:31" x14ac:dyDescent="0.2">
      <c r="A55" s="13" t="s">
        <v>124</v>
      </c>
      <c r="B55" s="6" t="s">
        <v>125</v>
      </c>
      <c r="C55" s="26">
        <f t="shared" ref="C55:D55" si="259">+C56+C57+C58</f>
        <v>0.58034975968782754</v>
      </c>
      <c r="D55" s="26">
        <f t="shared" si="259"/>
        <v>1.0640536454449281</v>
      </c>
      <c r="E55" s="26">
        <f t="shared" ref="E55" si="260">+E56+E57+E58</f>
        <v>0.94942648749263514</v>
      </c>
      <c r="F55" s="26">
        <f t="shared" ref="F55" si="261">+F56+F57+F58</f>
        <v>0.79808678652236398</v>
      </c>
      <c r="G55" s="26">
        <f t="shared" ref="G55" si="262">+G56+G57+G58</f>
        <v>0.71346504210199346</v>
      </c>
      <c r="H55" s="26">
        <f t="shared" ref="H55" si="263">+H56+H57+H58</f>
        <v>0.43743258124093504</v>
      </c>
      <c r="I55" s="26">
        <f t="shared" ref="I55" si="264">+I56+I57+I58</f>
        <v>1.041246081078536</v>
      </c>
      <c r="J55" s="26">
        <f t="shared" ref="J55" si="265">+J56+J57+J58</f>
        <v>0.79073581841085616</v>
      </c>
      <c r="K55" s="26">
        <f t="shared" ref="K55" si="266">+K56+K57+K58</f>
        <v>0.40363552772649947</v>
      </c>
      <c r="L55" s="26">
        <f t="shared" ref="L55" si="267">+L56+L57+L58</f>
        <v>0.29567384534321511</v>
      </c>
      <c r="M55" s="26">
        <f t="shared" ref="M55" si="268">+M56+M57+M58</f>
        <v>0.19886996209041635</v>
      </c>
      <c r="N55" s="26">
        <f t="shared" ref="N55" si="269">+N56+N57+N58</f>
        <v>0.18307183341389033</v>
      </c>
      <c r="O55" s="26">
        <f t="shared" ref="O55" si="270">+O56+O57+O58</f>
        <v>0.20606952916005278</v>
      </c>
      <c r="P55" s="26">
        <f t="shared" ref="P55" si="271">+P56+P57+P58</f>
        <v>0.142449641706517</v>
      </c>
      <c r="Q55" s="26">
        <f t="shared" ref="Q55:S55" si="272">+Q56+Q57+Q58</f>
        <v>0.38836507613939686</v>
      </c>
      <c r="R55" s="26">
        <f t="shared" si="272"/>
        <v>0.20840539116604936</v>
      </c>
      <c r="S55" s="26">
        <f t="shared" si="272"/>
        <v>0.16034726865506743</v>
      </c>
      <c r="T55" s="26">
        <f t="shared" ref="T55" si="273">+T56+T57+T58</f>
        <v>0.12297506026868922</v>
      </c>
      <c r="U55" s="26">
        <f t="shared" ref="U55" si="274">+U56+U57+U58</f>
        <v>0.14842083435184697</v>
      </c>
      <c r="V55" s="26">
        <f t="shared" ref="V55" si="275">+V56+V57+V58</f>
        <v>0.13993249764066903</v>
      </c>
      <c r="W55" s="26">
        <f t="shared" ref="W55" si="276">+W56+W57+W58</f>
        <v>0.18178023049728068</v>
      </c>
      <c r="X55" s="26">
        <f t="shared" ref="X55" si="277">+X56+X57+X58</f>
        <v>0.19260889111124471</v>
      </c>
      <c r="Y55" s="26">
        <f t="shared" ref="Y55" si="278">+Y56+Y57+Y58</f>
        <v>0.13622376637230685</v>
      </c>
      <c r="Z55" s="26">
        <f t="shared" ref="Z55:AB55" si="279">+Z56+Z57+Z58</f>
        <v>0.12465421971423905</v>
      </c>
      <c r="AA55" s="26">
        <f t="shared" si="279"/>
        <v>0.10611042856675476</v>
      </c>
      <c r="AB55" s="26">
        <f t="shared" si="279"/>
        <v>9.771697450606627E-2</v>
      </c>
      <c r="AC55" s="26">
        <f t="shared" ref="AC55" si="280">+AC56+AC57+AC58</f>
        <v>0.13521334212262714</v>
      </c>
      <c r="AD55" s="31"/>
      <c r="AE55" s="26">
        <f t="shared" si="6"/>
        <v>-0.76701404650299343</v>
      </c>
    </row>
    <row r="56" spans="1:31" x14ac:dyDescent="0.2">
      <c r="A56" s="13" t="s">
        <v>126</v>
      </c>
      <c r="B56" s="6" t="s">
        <v>127</v>
      </c>
      <c r="C56" s="26">
        <f>+'1990'!$F56</f>
        <v>0</v>
      </c>
      <c r="D56" s="26">
        <f>+'1991'!$F56</f>
        <v>0</v>
      </c>
      <c r="E56" s="26">
        <f>+'1992'!$F56</f>
        <v>0</v>
      </c>
      <c r="F56" s="26">
        <f>+'1993'!$F56</f>
        <v>0</v>
      </c>
      <c r="G56" s="26">
        <f>+'1994'!$F56</f>
        <v>0</v>
      </c>
      <c r="H56" s="26">
        <f>+'1995'!$F56</f>
        <v>0</v>
      </c>
      <c r="I56" s="26">
        <f>+'1996'!$F56</f>
        <v>0</v>
      </c>
      <c r="J56" s="26">
        <f>+'1997'!$F56</f>
        <v>0</v>
      </c>
      <c r="K56" s="26">
        <f>+'1998'!$F56</f>
        <v>0</v>
      </c>
      <c r="L56" s="26">
        <f>+'1999'!$F56</f>
        <v>0</v>
      </c>
      <c r="M56" s="26">
        <f>+'2000'!$F56</f>
        <v>0</v>
      </c>
      <c r="N56" s="26">
        <f>+'2001'!$F56</f>
        <v>0</v>
      </c>
      <c r="O56" s="26">
        <f>+'2002'!$F56</f>
        <v>0</v>
      </c>
      <c r="P56" s="26">
        <f>+'2003'!$F56</f>
        <v>0</v>
      </c>
      <c r="Q56" s="26">
        <f>+'2004'!$F56</f>
        <v>0</v>
      </c>
      <c r="R56" s="26">
        <f>+'2005'!$F56</f>
        <v>0</v>
      </c>
      <c r="S56" s="26">
        <f>+'2006'!$F56</f>
        <v>0</v>
      </c>
      <c r="T56" s="26">
        <f>+'2007'!$F56</f>
        <v>0</v>
      </c>
      <c r="U56" s="26">
        <f>+'2008'!$F56</f>
        <v>0</v>
      </c>
      <c r="V56" s="26">
        <f>+'2009'!$F56</f>
        <v>0</v>
      </c>
      <c r="W56" s="26">
        <f>+'2010'!$F56</f>
        <v>0</v>
      </c>
      <c r="X56" s="26">
        <f>+'2011'!$F56</f>
        <v>0</v>
      </c>
      <c r="Y56" s="26">
        <f>+'2012'!$F56</f>
        <v>0</v>
      </c>
      <c r="Z56" s="26">
        <f>+'2013'!$F56</f>
        <v>0</v>
      </c>
      <c r="AA56" s="26">
        <f>+'2014'!$F56</f>
        <v>0</v>
      </c>
      <c r="AB56" s="26">
        <f>+'2015'!$F56</f>
        <v>0</v>
      </c>
      <c r="AC56" s="26">
        <f>+'2016'!$F56</f>
        <v>0</v>
      </c>
      <c r="AD56" s="31"/>
      <c r="AE56" s="26" t="str">
        <f t="shared" si="6"/>
        <v/>
      </c>
    </row>
    <row r="57" spans="1:31" x14ac:dyDescent="0.2">
      <c r="A57" s="13" t="s">
        <v>128</v>
      </c>
      <c r="B57" s="6" t="s">
        <v>129</v>
      </c>
      <c r="C57" s="26">
        <f>+'1990'!$F57</f>
        <v>4.5727570878275198E-3</v>
      </c>
      <c r="D57" s="26">
        <f>+'1991'!$F57</f>
        <v>4.5459454449282306E-3</v>
      </c>
      <c r="E57" s="26">
        <f>+'1992'!$F57</f>
        <v>4.7226297368819E-3</v>
      </c>
      <c r="F57" s="26">
        <f>+'1993'!$F57</f>
        <v>4.9341572176995804E-3</v>
      </c>
      <c r="G57" s="26">
        <f>+'1994'!$F57</f>
        <v>5.2934421019934595E-3</v>
      </c>
      <c r="H57" s="26">
        <f>+'1995'!$F57</f>
        <v>5.3410812409350498E-3</v>
      </c>
      <c r="I57" s="26">
        <f>+'1996'!$F57</f>
        <v>5.3448310785359308E-3</v>
      </c>
      <c r="J57" s="26">
        <f>+'1997'!$F57</f>
        <v>5.1990184108561197E-3</v>
      </c>
      <c r="K57" s="26">
        <f>+'1998'!$F57</f>
        <v>5.0974277264993796E-3</v>
      </c>
      <c r="L57" s="26">
        <f>+'1999'!$F57</f>
        <v>4.9361953432150796E-3</v>
      </c>
      <c r="M57" s="26">
        <f>+'2000'!$F57</f>
        <v>4.7062620904163698E-3</v>
      </c>
      <c r="N57" s="26">
        <f>+'2001'!$F57</f>
        <v>4.2917334138903298E-3</v>
      </c>
      <c r="O57" s="26">
        <f>+'2002'!$F57</f>
        <v>4.2618791600527598E-3</v>
      </c>
      <c r="P57" s="26">
        <f>+'2003'!$F57</f>
        <v>3.7597396075809654E-3</v>
      </c>
      <c r="Q57" s="26">
        <f>+'2004'!$F57</f>
        <v>3.5242261393968418E-3</v>
      </c>
      <c r="R57" s="26">
        <f>+'2005'!$F57</f>
        <v>3.9416911660493919E-3</v>
      </c>
      <c r="S57" s="26">
        <f>+'2006'!$F57</f>
        <v>4.1348186550674397E-3</v>
      </c>
      <c r="T57" s="26">
        <f>+'2007'!$F57</f>
        <v>3.7520602686892147E-3</v>
      </c>
      <c r="U57" s="26">
        <f>+'2008'!$F57</f>
        <v>4.2457843518469802E-3</v>
      </c>
      <c r="V57" s="26">
        <f>+'2009'!$F57</f>
        <v>4.4198976406690247E-3</v>
      </c>
      <c r="W57" s="26">
        <f>+'2010'!$F57</f>
        <v>4.1712304972806894E-3</v>
      </c>
      <c r="X57" s="26">
        <f>+'2011'!$F57</f>
        <v>4.7340411112447205E-3</v>
      </c>
      <c r="Y57" s="26">
        <f>+'2012'!$F57</f>
        <v>5.0093163723068431E-3</v>
      </c>
      <c r="Z57" s="26">
        <f>+'2013'!$F57</f>
        <v>4.8443697142390623E-3</v>
      </c>
      <c r="AA57" s="26">
        <f>+'2014'!$F57</f>
        <v>4.3377285667547619E-3</v>
      </c>
      <c r="AB57" s="26">
        <f>+'2015'!$F57</f>
        <v>4.9701245060662768E-3</v>
      </c>
      <c r="AC57" s="26">
        <f>+'2016'!$F57</f>
        <v>4.7526921226271456E-3</v>
      </c>
      <c r="AD57" s="31"/>
      <c r="AE57" s="26">
        <f t="shared" si="6"/>
        <v>3.9349353430254377E-2</v>
      </c>
    </row>
    <row r="58" spans="1:31" x14ac:dyDescent="0.2">
      <c r="A58" s="13" t="s">
        <v>130</v>
      </c>
      <c r="B58" s="6" t="s">
        <v>131</v>
      </c>
      <c r="C58" s="26">
        <f>+'1990'!$F58</f>
        <v>0.57577700259999998</v>
      </c>
      <c r="D58" s="26">
        <f>+'1991'!$F58</f>
        <v>1.0595076999999999</v>
      </c>
      <c r="E58" s="26">
        <f>+'1992'!$F58</f>
        <v>0.94470385775575327</v>
      </c>
      <c r="F58" s="26">
        <f>+'1993'!$F58</f>
        <v>0.79315262930466435</v>
      </c>
      <c r="G58" s="26">
        <f>+'1994'!$F58</f>
        <v>0.70817160000000001</v>
      </c>
      <c r="H58" s="26">
        <f>+'1995'!$F58</f>
        <v>0.43209149999999996</v>
      </c>
      <c r="I58" s="26">
        <f>+'1996'!$F58</f>
        <v>1.03590125</v>
      </c>
      <c r="J58" s="26">
        <f>+'1997'!$F58</f>
        <v>0.78553680000000004</v>
      </c>
      <c r="K58" s="26">
        <f>+'1998'!$F58</f>
        <v>0.39853810000000006</v>
      </c>
      <c r="L58" s="26">
        <f>+'1999'!$F58</f>
        <v>0.29073765000000001</v>
      </c>
      <c r="M58" s="26">
        <f>+'2000'!$F58</f>
        <v>0.19416369999999999</v>
      </c>
      <c r="N58" s="26">
        <f>+'2001'!$F58</f>
        <v>0.1787801</v>
      </c>
      <c r="O58" s="26">
        <f>+'2002'!$F58</f>
        <v>0.20180765000000001</v>
      </c>
      <c r="P58" s="26">
        <f>+'2003'!$F58</f>
        <v>0.13868990209893603</v>
      </c>
      <c r="Q58" s="26">
        <f>+'2004'!$F58</f>
        <v>0.38484085000000001</v>
      </c>
      <c r="R58" s="26">
        <f>+'2005'!$F58</f>
        <v>0.20446369999999997</v>
      </c>
      <c r="S58" s="26">
        <f>+'2006'!$F58</f>
        <v>0.15621245</v>
      </c>
      <c r="T58" s="26">
        <f>+'2007'!$F58</f>
        <v>0.11922300000000001</v>
      </c>
      <c r="U58" s="26">
        <f>+'2008'!$F58</f>
        <v>0.14417505</v>
      </c>
      <c r="V58" s="26">
        <f>+'2009'!$F58</f>
        <v>0.13551260000000001</v>
      </c>
      <c r="W58" s="26">
        <f>+'2010'!$F58</f>
        <v>0.17760899999999999</v>
      </c>
      <c r="X58" s="26">
        <f>+'2011'!$F58</f>
        <v>0.18787484999999998</v>
      </c>
      <c r="Y58" s="26">
        <f>+'2012'!$F58</f>
        <v>0.13121445000000001</v>
      </c>
      <c r="Z58" s="26">
        <f>+'2013'!$F58</f>
        <v>0.11980985</v>
      </c>
      <c r="AA58" s="26">
        <f>+'2014'!$F58</f>
        <v>0.10177269999999999</v>
      </c>
      <c r="AB58" s="26">
        <f>+'2015'!$F58</f>
        <v>9.2746849999999992E-2</v>
      </c>
      <c r="AC58" s="26">
        <f>+'2016'!$F58</f>
        <v>0.13046065000000001</v>
      </c>
      <c r="AD58" s="31"/>
      <c r="AE58" s="26">
        <f t="shared" si="6"/>
        <v>-0.77341809518114291</v>
      </c>
    </row>
    <row r="59" spans="1:31" x14ac:dyDescent="0.2">
      <c r="A59" s="13" t="s">
        <v>132</v>
      </c>
      <c r="B59" s="6" t="s">
        <v>133</v>
      </c>
      <c r="C59" s="26">
        <f t="shared" ref="C59:D59" si="281">+C60+C61</f>
        <v>0</v>
      </c>
      <c r="D59" s="26">
        <f t="shared" si="281"/>
        <v>0</v>
      </c>
      <c r="E59" s="26">
        <f t="shared" ref="E59" si="282">+E60+E61</f>
        <v>0</v>
      </c>
      <c r="F59" s="26">
        <f t="shared" ref="F59" si="283">+F60+F61</f>
        <v>0</v>
      </c>
      <c r="G59" s="26">
        <f t="shared" ref="G59" si="284">+G60+G61</f>
        <v>0</v>
      </c>
      <c r="H59" s="26">
        <f t="shared" ref="H59" si="285">+H60+H61</f>
        <v>0</v>
      </c>
      <c r="I59" s="26">
        <f t="shared" ref="I59" si="286">+I60+I61</f>
        <v>0</v>
      </c>
      <c r="J59" s="26">
        <f t="shared" ref="J59" si="287">+J60+J61</f>
        <v>0</v>
      </c>
      <c r="K59" s="26">
        <f t="shared" ref="K59" si="288">+K60+K61</f>
        <v>0</v>
      </c>
      <c r="L59" s="26">
        <f t="shared" ref="L59" si="289">+L60+L61</f>
        <v>0</v>
      </c>
      <c r="M59" s="26">
        <f t="shared" ref="M59" si="290">+M60+M61</f>
        <v>0</v>
      </c>
      <c r="N59" s="26">
        <f t="shared" ref="N59" si="291">+N60+N61</f>
        <v>0</v>
      </c>
      <c r="O59" s="26">
        <f t="shared" ref="O59" si="292">+O60+O61</f>
        <v>0</v>
      </c>
      <c r="P59" s="26">
        <f t="shared" ref="P59" si="293">+P60+P61</f>
        <v>0</v>
      </c>
      <c r="Q59" s="26">
        <f t="shared" ref="Q59:S59" si="294">+Q60+Q61</f>
        <v>0</v>
      </c>
      <c r="R59" s="26">
        <f t="shared" si="294"/>
        <v>0</v>
      </c>
      <c r="S59" s="26">
        <f t="shared" si="294"/>
        <v>0</v>
      </c>
      <c r="T59" s="26">
        <f t="shared" ref="T59" si="295">+T60+T61</f>
        <v>0</v>
      </c>
      <c r="U59" s="26">
        <f t="shared" ref="U59" si="296">+U60+U61</f>
        <v>0</v>
      </c>
      <c r="V59" s="26">
        <f t="shared" ref="V59" si="297">+V60+V61</f>
        <v>0</v>
      </c>
      <c r="W59" s="26">
        <f t="shared" ref="W59" si="298">+W60+W61</f>
        <v>0</v>
      </c>
      <c r="X59" s="26">
        <f t="shared" ref="X59" si="299">+X60+X61</f>
        <v>0</v>
      </c>
      <c r="Y59" s="26">
        <f t="shared" ref="Y59" si="300">+Y60+Y61</f>
        <v>0</v>
      </c>
      <c r="Z59" s="26">
        <f t="shared" ref="Z59:AB59" si="301">+Z60+Z61</f>
        <v>0</v>
      </c>
      <c r="AA59" s="26">
        <f t="shared" si="301"/>
        <v>0</v>
      </c>
      <c r="AB59" s="26">
        <f t="shared" si="301"/>
        <v>0</v>
      </c>
      <c r="AC59" s="26">
        <f t="shared" ref="AC59" si="302">+AC60+AC61</f>
        <v>0</v>
      </c>
      <c r="AD59" s="31"/>
      <c r="AE59" s="26" t="str">
        <f t="shared" si="6"/>
        <v/>
      </c>
    </row>
    <row r="60" spans="1:31" x14ac:dyDescent="0.2">
      <c r="A60" s="13" t="s">
        <v>134</v>
      </c>
      <c r="B60" s="6" t="s">
        <v>127</v>
      </c>
      <c r="C60" s="26">
        <f>+'1990'!$F60</f>
        <v>0</v>
      </c>
      <c r="D60" s="26">
        <f>+'1991'!$F60</f>
        <v>0</v>
      </c>
      <c r="E60" s="26">
        <f>+'1992'!$F60</f>
        <v>0</v>
      </c>
      <c r="F60" s="26">
        <f>+'1993'!$F60</f>
        <v>0</v>
      </c>
      <c r="G60" s="26">
        <f>+'1994'!$F60</f>
        <v>0</v>
      </c>
      <c r="H60" s="26">
        <f>+'1995'!$F60</f>
        <v>0</v>
      </c>
      <c r="I60" s="26">
        <f>+'1996'!$F60</f>
        <v>0</v>
      </c>
      <c r="J60" s="26">
        <f>+'1997'!$F60</f>
        <v>0</v>
      </c>
      <c r="K60" s="26">
        <f>+'1998'!$F60</f>
        <v>0</v>
      </c>
      <c r="L60" s="26">
        <f>+'1999'!$F60</f>
        <v>0</v>
      </c>
      <c r="M60" s="26">
        <f>+'2000'!$F60</f>
        <v>0</v>
      </c>
      <c r="N60" s="26">
        <f>+'2001'!$F60</f>
        <v>0</v>
      </c>
      <c r="O60" s="26">
        <f>+'2002'!$F60</f>
        <v>0</v>
      </c>
      <c r="P60" s="26">
        <f>+'2003'!$F60</f>
        <v>0</v>
      </c>
      <c r="Q60" s="26">
        <f>+'2004'!$F60</f>
        <v>0</v>
      </c>
      <c r="R60" s="26">
        <f>+'2005'!$F60</f>
        <v>0</v>
      </c>
      <c r="S60" s="26">
        <f>+'2006'!$F60</f>
        <v>0</v>
      </c>
      <c r="T60" s="26">
        <f>+'2007'!$F60</f>
        <v>0</v>
      </c>
      <c r="U60" s="26">
        <f>+'2008'!$F60</f>
        <v>0</v>
      </c>
      <c r="V60" s="26">
        <f>+'2009'!$F60</f>
        <v>0</v>
      </c>
      <c r="W60" s="26">
        <f>+'2010'!$F60</f>
        <v>0</v>
      </c>
      <c r="X60" s="26">
        <f>+'2011'!$F60</f>
        <v>0</v>
      </c>
      <c r="Y60" s="26">
        <f>+'2012'!$F60</f>
        <v>0</v>
      </c>
      <c r="Z60" s="26">
        <f>+'2013'!$F60</f>
        <v>0</v>
      </c>
      <c r="AA60" s="26">
        <f>+'2014'!$F60</f>
        <v>0</v>
      </c>
      <c r="AB60" s="26">
        <f>+'2015'!$F60</f>
        <v>0</v>
      </c>
      <c r="AC60" s="26">
        <f>+'2016'!$F60</f>
        <v>0</v>
      </c>
      <c r="AD60" s="31"/>
      <c r="AE60" s="26" t="str">
        <f t="shared" si="6"/>
        <v/>
      </c>
    </row>
    <row r="61" spans="1:31" x14ac:dyDescent="0.2">
      <c r="A61" s="13" t="s">
        <v>135</v>
      </c>
      <c r="B61" s="6" t="s">
        <v>136</v>
      </c>
      <c r="C61" s="26">
        <f t="shared" ref="C61:D61" si="303">+C62+C63+C64</f>
        <v>0</v>
      </c>
      <c r="D61" s="26">
        <f t="shared" si="303"/>
        <v>0</v>
      </c>
      <c r="E61" s="26">
        <f t="shared" ref="E61" si="304">+E62+E63+E64</f>
        <v>0</v>
      </c>
      <c r="F61" s="26">
        <f t="shared" ref="F61" si="305">+F62+F63+F64</f>
        <v>0</v>
      </c>
      <c r="G61" s="26">
        <f t="shared" ref="G61" si="306">+G62+G63+G64</f>
        <v>0</v>
      </c>
      <c r="H61" s="26">
        <f t="shared" ref="H61" si="307">+H62+H63+H64</f>
        <v>0</v>
      </c>
      <c r="I61" s="26">
        <f t="shared" ref="I61" si="308">+I62+I63+I64</f>
        <v>0</v>
      </c>
      <c r="J61" s="26">
        <f t="shared" ref="J61" si="309">+J62+J63+J64</f>
        <v>0</v>
      </c>
      <c r="K61" s="26">
        <f t="shared" ref="K61" si="310">+K62+K63+K64</f>
        <v>0</v>
      </c>
      <c r="L61" s="26">
        <f t="shared" ref="L61" si="311">+L62+L63+L64</f>
        <v>0</v>
      </c>
      <c r="M61" s="26">
        <f t="shared" ref="M61" si="312">+M62+M63+M64</f>
        <v>0</v>
      </c>
      <c r="N61" s="26">
        <f t="shared" ref="N61" si="313">+N62+N63+N64</f>
        <v>0</v>
      </c>
      <c r="O61" s="26">
        <f t="shared" ref="O61" si="314">+O62+O63+O64</f>
        <v>0</v>
      </c>
      <c r="P61" s="26">
        <f t="shared" ref="P61" si="315">+P62+P63+P64</f>
        <v>0</v>
      </c>
      <c r="Q61" s="26">
        <f t="shared" ref="Q61:S61" si="316">+Q62+Q63+Q64</f>
        <v>0</v>
      </c>
      <c r="R61" s="26">
        <f t="shared" si="316"/>
        <v>0</v>
      </c>
      <c r="S61" s="26">
        <f t="shared" si="316"/>
        <v>0</v>
      </c>
      <c r="T61" s="26">
        <f t="shared" ref="T61" si="317">+T62+T63+T64</f>
        <v>0</v>
      </c>
      <c r="U61" s="26">
        <f t="shared" ref="U61" si="318">+U62+U63+U64</f>
        <v>0</v>
      </c>
      <c r="V61" s="26">
        <f t="shared" ref="V61" si="319">+V62+V63+V64</f>
        <v>0</v>
      </c>
      <c r="W61" s="26">
        <f t="shared" ref="W61" si="320">+W62+W63+W64</f>
        <v>0</v>
      </c>
      <c r="X61" s="26">
        <f t="shared" ref="X61" si="321">+X62+X63+X64</f>
        <v>0</v>
      </c>
      <c r="Y61" s="26">
        <f t="shared" ref="Y61" si="322">+Y62+Y63+Y64</f>
        <v>0</v>
      </c>
      <c r="Z61" s="26">
        <f t="shared" ref="Z61:AB61" si="323">+Z62+Z63+Z64</f>
        <v>0</v>
      </c>
      <c r="AA61" s="26">
        <f t="shared" si="323"/>
        <v>0</v>
      </c>
      <c r="AB61" s="26">
        <f t="shared" si="323"/>
        <v>0</v>
      </c>
      <c r="AC61" s="26">
        <f t="shared" ref="AC61" si="324">+AC62+AC63+AC64</f>
        <v>0</v>
      </c>
      <c r="AD61" s="31"/>
      <c r="AE61" s="26" t="str">
        <f t="shared" si="6"/>
        <v/>
      </c>
    </row>
    <row r="62" spans="1:31" x14ac:dyDescent="0.2">
      <c r="A62" s="13" t="s">
        <v>137</v>
      </c>
      <c r="B62" s="6" t="s">
        <v>138</v>
      </c>
      <c r="C62" s="26">
        <f>+'1990'!$F62</f>
        <v>0</v>
      </c>
      <c r="D62" s="26">
        <f>+'1991'!$F62</f>
        <v>0</v>
      </c>
      <c r="E62" s="26">
        <f>+'1992'!$F62</f>
        <v>0</v>
      </c>
      <c r="F62" s="26">
        <f>+'1993'!$F62</f>
        <v>0</v>
      </c>
      <c r="G62" s="26">
        <f>+'1994'!$F62</f>
        <v>0</v>
      </c>
      <c r="H62" s="26">
        <f>+'1995'!$F62</f>
        <v>0</v>
      </c>
      <c r="I62" s="26">
        <f>+'1996'!$F62</f>
        <v>0</v>
      </c>
      <c r="J62" s="26">
        <f>+'1997'!$F62</f>
        <v>0</v>
      </c>
      <c r="K62" s="26">
        <f>+'1998'!$F62</f>
        <v>0</v>
      </c>
      <c r="L62" s="26">
        <f>+'1999'!$F62</f>
        <v>0</v>
      </c>
      <c r="M62" s="26">
        <f>+'2000'!$F62</f>
        <v>0</v>
      </c>
      <c r="N62" s="26">
        <f>+'2001'!$F62</f>
        <v>0</v>
      </c>
      <c r="O62" s="26">
        <f>+'2002'!$F62</f>
        <v>0</v>
      </c>
      <c r="P62" s="26">
        <f>+'2003'!$F62</f>
        <v>0</v>
      </c>
      <c r="Q62" s="26">
        <f>+'2004'!$F62</f>
        <v>0</v>
      </c>
      <c r="R62" s="26">
        <f>+'2005'!$F62</f>
        <v>0</v>
      </c>
      <c r="S62" s="26">
        <f>+'2006'!$F62</f>
        <v>0</v>
      </c>
      <c r="T62" s="26">
        <f>+'2007'!$F62</f>
        <v>0</v>
      </c>
      <c r="U62" s="26">
        <f>+'2008'!$F62</f>
        <v>0</v>
      </c>
      <c r="V62" s="26">
        <f>+'2009'!$F62</f>
        <v>0</v>
      </c>
      <c r="W62" s="26">
        <f>+'2010'!$F62</f>
        <v>0</v>
      </c>
      <c r="X62" s="26">
        <f>+'2011'!$F62</f>
        <v>0</v>
      </c>
      <c r="Y62" s="26">
        <f>+'2012'!$F62</f>
        <v>0</v>
      </c>
      <c r="Z62" s="26">
        <f>+'2013'!$F62</f>
        <v>0</v>
      </c>
      <c r="AA62" s="26">
        <f>+'2014'!$F62</f>
        <v>0</v>
      </c>
      <c r="AB62" s="26">
        <f>+'2015'!$F62</f>
        <v>0</v>
      </c>
      <c r="AC62" s="26">
        <f>+'2016'!$F62</f>
        <v>0</v>
      </c>
      <c r="AD62" s="31"/>
      <c r="AE62" s="26" t="str">
        <f t="shared" si="6"/>
        <v/>
      </c>
    </row>
    <row r="63" spans="1:31" x14ac:dyDescent="0.2">
      <c r="A63" s="13" t="s">
        <v>139</v>
      </c>
      <c r="B63" s="6" t="s">
        <v>140</v>
      </c>
      <c r="C63" s="26">
        <f>+'1990'!$F63</f>
        <v>0</v>
      </c>
      <c r="D63" s="26">
        <f>+'1991'!$F63</f>
        <v>0</v>
      </c>
      <c r="E63" s="26">
        <f>+'1992'!$F63</f>
        <v>0</v>
      </c>
      <c r="F63" s="26">
        <f>+'1993'!$F63</f>
        <v>0</v>
      </c>
      <c r="G63" s="26">
        <f>+'1994'!$F63</f>
        <v>0</v>
      </c>
      <c r="H63" s="26">
        <f>+'1995'!$F63</f>
        <v>0</v>
      </c>
      <c r="I63" s="26">
        <f>+'1996'!$F63</f>
        <v>0</v>
      </c>
      <c r="J63" s="26">
        <f>+'1997'!$F63</f>
        <v>0</v>
      </c>
      <c r="K63" s="26">
        <f>+'1998'!$F63</f>
        <v>0</v>
      </c>
      <c r="L63" s="26">
        <f>+'1999'!$F63</f>
        <v>0</v>
      </c>
      <c r="M63" s="26">
        <f>+'2000'!$F63</f>
        <v>0</v>
      </c>
      <c r="N63" s="26">
        <f>+'2001'!$F63</f>
        <v>0</v>
      </c>
      <c r="O63" s="26">
        <f>+'2002'!$F63</f>
        <v>0</v>
      </c>
      <c r="P63" s="26">
        <f>+'2003'!$F63</f>
        <v>0</v>
      </c>
      <c r="Q63" s="26">
        <f>+'2004'!$F63</f>
        <v>0</v>
      </c>
      <c r="R63" s="26">
        <f>+'2005'!$F63</f>
        <v>0</v>
      </c>
      <c r="S63" s="26">
        <f>+'2006'!$F63</f>
        <v>0</v>
      </c>
      <c r="T63" s="26">
        <f>+'2007'!$F63</f>
        <v>0</v>
      </c>
      <c r="U63" s="26">
        <f>+'2008'!$F63</f>
        <v>0</v>
      </c>
      <c r="V63" s="26">
        <f>+'2009'!$F63</f>
        <v>0</v>
      </c>
      <c r="W63" s="26">
        <f>+'2010'!$F63</f>
        <v>0</v>
      </c>
      <c r="X63" s="26">
        <f>+'2011'!$F63</f>
        <v>0</v>
      </c>
      <c r="Y63" s="26">
        <f>+'2012'!$F63</f>
        <v>0</v>
      </c>
      <c r="Z63" s="26">
        <f>+'2013'!$F63</f>
        <v>0</v>
      </c>
      <c r="AA63" s="26">
        <f>+'2014'!$F63</f>
        <v>0</v>
      </c>
      <c r="AB63" s="26">
        <f>+'2015'!$F63</f>
        <v>0</v>
      </c>
      <c r="AC63" s="26">
        <f>+'2016'!$F63</f>
        <v>0</v>
      </c>
      <c r="AD63" s="31"/>
      <c r="AE63" s="26" t="str">
        <f t="shared" si="6"/>
        <v/>
      </c>
    </row>
    <row r="64" spans="1:31" x14ac:dyDescent="0.2">
      <c r="A64" s="13" t="s">
        <v>141</v>
      </c>
      <c r="B64" s="6" t="s">
        <v>142</v>
      </c>
      <c r="C64" s="26">
        <f>+'1990'!$F64</f>
        <v>0</v>
      </c>
      <c r="D64" s="26">
        <f>+'1991'!$F64</f>
        <v>0</v>
      </c>
      <c r="E64" s="26">
        <f>+'1992'!$F64</f>
        <v>0</v>
      </c>
      <c r="F64" s="26">
        <f>+'1993'!$F64</f>
        <v>0</v>
      </c>
      <c r="G64" s="26">
        <f>+'1994'!$F64</f>
        <v>0</v>
      </c>
      <c r="H64" s="26">
        <f>+'1995'!$F64</f>
        <v>0</v>
      </c>
      <c r="I64" s="26">
        <f>+'1996'!$F64</f>
        <v>0</v>
      </c>
      <c r="J64" s="26">
        <f>+'1997'!$F64</f>
        <v>0</v>
      </c>
      <c r="K64" s="26">
        <f>+'1998'!$F64</f>
        <v>0</v>
      </c>
      <c r="L64" s="26">
        <f>+'1999'!$F64</f>
        <v>0</v>
      </c>
      <c r="M64" s="26">
        <f>+'2000'!$F64</f>
        <v>0</v>
      </c>
      <c r="N64" s="26">
        <f>+'2001'!$F64</f>
        <v>0</v>
      </c>
      <c r="O64" s="26">
        <f>+'2002'!$F64</f>
        <v>0</v>
      </c>
      <c r="P64" s="26">
        <f>+'2003'!$F64</f>
        <v>0</v>
      </c>
      <c r="Q64" s="26">
        <f>+'2004'!$F64</f>
        <v>0</v>
      </c>
      <c r="R64" s="26">
        <f>+'2005'!$F64</f>
        <v>0</v>
      </c>
      <c r="S64" s="26">
        <f>+'2006'!$F64</f>
        <v>0</v>
      </c>
      <c r="T64" s="26">
        <f>+'2007'!$F64</f>
        <v>0</v>
      </c>
      <c r="U64" s="26">
        <f>+'2008'!$F64</f>
        <v>0</v>
      </c>
      <c r="V64" s="26">
        <f>+'2009'!$F64</f>
        <v>0</v>
      </c>
      <c r="W64" s="26">
        <f>+'2010'!$F64</f>
        <v>0</v>
      </c>
      <c r="X64" s="26">
        <f>+'2011'!$F64</f>
        <v>0</v>
      </c>
      <c r="Y64" s="26">
        <f>+'2012'!$F64</f>
        <v>0</v>
      </c>
      <c r="Z64" s="26">
        <f>+'2013'!$F64</f>
        <v>0</v>
      </c>
      <c r="AA64" s="26">
        <f>+'2014'!$F64</f>
        <v>0</v>
      </c>
      <c r="AB64" s="26">
        <f>+'2015'!$F64</f>
        <v>0</v>
      </c>
      <c r="AC64" s="26">
        <f>+'2016'!$F64</f>
        <v>0</v>
      </c>
      <c r="AD64" s="31"/>
      <c r="AE64" s="26" t="str">
        <f t="shared" si="6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6"/>
        <v/>
      </c>
    </row>
    <row r="66" spans="1:31" x14ac:dyDescent="0.2">
      <c r="A66" s="13" t="s">
        <v>145</v>
      </c>
      <c r="B66" s="6" t="s">
        <v>146</v>
      </c>
      <c r="C66" s="26">
        <f t="shared" ref="C66:D66" si="325">+C67+C79+C100</f>
        <v>90.085871525073202</v>
      </c>
      <c r="D66" s="26">
        <f t="shared" si="325"/>
        <v>75.551734350000004</v>
      </c>
      <c r="E66" s="26">
        <f t="shared" ref="E66" si="326">+E67+E79+E100</f>
        <v>69.001189289999999</v>
      </c>
      <c r="F66" s="26">
        <f t="shared" ref="F66" si="327">+F67+F79+F100</f>
        <v>64.620155069999996</v>
      </c>
      <c r="G66" s="26">
        <f t="shared" ref="G66" si="328">+G67+G79+G100</f>
        <v>63.463417419999992</v>
      </c>
      <c r="H66" s="26">
        <f t="shared" ref="H66" si="329">+H67+H79+H100</f>
        <v>54.184644640000002</v>
      </c>
      <c r="I66" s="26">
        <f t="shared" ref="I66" si="330">+I67+I79+I100</f>
        <v>50.757631399999994</v>
      </c>
      <c r="J66" s="26">
        <f t="shared" ref="J66" si="331">+J67+J79+J100</f>
        <v>49.488049988</v>
      </c>
      <c r="K66" s="26">
        <f t="shared" ref="K66" si="332">+K67+K79+K100</f>
        <v>48.013280864999999</v>
      </c>
      <c r="L66" s="26">
        <f t="shared" ref="L66" si="333">+L67+L79+L100</f>
        <v>53.277933390000001</v>
      </c>
      <c r="M66" s="26">
        <f t="shared" ref="M66" si="334">+M67+M79+M100</f>
        <v>61.596695750000002</v>
      </c>
      <c r="N66" s="26">
        <f t="shared" ref="N66" si="335">+N67+N79+N100</f>
        <v>64.067086169999996</v>
      </c>
      <c r="O66" s="26">
        <f t="shared" ref="O66" si="336">+O67+O79+O100</f>
        <v>61.831506090000005</v>
      </c>
      <c r="P66" s="26">
        <f t="shared" ref="P66" si="337">+P67+P79+P100</f>
        <v>57.487935980000003</v>
      </c>
      <c r="Q66" s="26">
        <f t="shared" ref="Q66:S66" si="338">+Q67+Q79+Q100</f>
        <v>58.230502092762755</v>
      </c>
      <c r="R66" s="26">
        <f t="shared" si="338"/>
        <v>59.382767306998204</v>
      </c>
      <c r="S66" s="26">
        <f t="shared" si="338"/>
        <v>55.743044535967911</v>
      </c>
      <c r="T66" s="26">
        <f t="shared" ref="T66" si="339">+T67+T79+T100</f>
        <v>45.614177301068928</v>
      </c>
      <c r="U66" s="26">
        <f t="shared" ref="U66" si="340">+U67+U79+U100</f>
        <v>41.335174332097502</v>
      </c>
      <c r="V66" s="26">
        <f t="shared" ref="V66" si="341">+V67+V79+V100</f>
        <v>49.263267144453522</v>
      </c>
      <c r="W66" s="26">
        <f t="shared" ref="W66" si="342">+W67+W79+W100</f>
        <v>48.327655901141554</v>
      </c>
      <c r="X66" s="26">
        <f t="shared" ref="X66" si="343">+X67+X79+X100</f>
        <v>44.961646825739436</v>
      </c>
      <c r="Y66" s="26">
        <f t="shared" ref="Y66" si="344">+Y67+Y79+Y100</f>
        <v>42.802282630846619</v>
      </c>
      <c r="Z66" s="26">
        <f t="shared" ref="Z66:AB66" si="345">+Z67+Z79+Z100</f>
        <v>42.497784500522329</v>
      </c>
      <c r="AA66" s="26">
        <f t="shared" si="345"/>
        <v>39.785233695866673</v>
      </c>
      <c r="AB66" s="26">
        <f t="shared" si="345"/>
        <v>38.158604998997788</v>
      </c>
      <c r="AC66" s="26">
        <f t="shared" ref="AC66" si="346">+AC67+AC79+AC100</f>
        <v>40.016935884815318</v>
      </c>
      <c r="AD66" s="31"/>
      <c r="AE66" s="26">
        <f t="shared" si="6"/>
        <v>-0.55579121112595797</v>
      </c>
    </row>
    <row r="67" spans="1:31" x14ac:dyDescent="0.2">
      <c r="A67" s="13" t="s">
        <v>147</v>
      </c>
      <c r="B67" s="6" t="s">
        <v>148</v>
      </c>
      <c r="C67" s="26">
        <f>+C68+C77+C78</f>
        <v>22.926559820000001</v>
      </c>
      <c r="D67" s="26">
        <f t="shared" ref="D67:AC67" si="347">+D68+D77+D78</f>
        <v>21.396426550000001</v>
      </c>
      <c r="E67" s="26">
        <f t="shared" si="347"/>
        <v>16.41363119</v>
      </c>
      <c r="F67" s="26">
        <f t="shared" si="347"/>
        <v>14.062999170000001</v>
      </c>
      <c r="G67" s="26">
        <f t="shared" si="347"/>
        <v>9.5468407200000005</v>
      </c>
      <c r="H67" s="26">
        <f t="shared" si="347"/>
        <v>7.7637000400000007</v>
      </c>
      <c r="I67" s="26">
        <f t="shared" si="347"/>
        <v>6.1079076000000008</v>
      </c>
      <c r="J67" s="26">
        <f t="shared" si="347"/>
        <v>4.4580627499999999</v>
      </c>
      <c r="K67" s="26">
        <f t="shared" si="347"/>
        <v>4.0139763650000004</v>
      </c>
      <c r="L67" s="26">
        <f t="shared" si="347"/>
        <v>2.5909616899999999</v>
      </c>
      <c r="M67" s="26">
        <f t="shared" si="347"/>
        <v>3.5334962500000002</v>
      </c>
      <c r="N67" s="26">
        <f t="shared" si="347"/>
        <v>2.3635596700000003</v>
      </c>
      <c r="O67" s="26">
        <f t="shared" si="347"/>
        <v>2.0649178900000003</v>
      </c>
      <c r="P67" s="26">
        <f t="shared" si="347"/>
        <v>2.0584168800000002</v>
      </c>
      <c r="Q67" s="26">
        <f t="shared" si="347"/>
        <v>2.0109721700000001</v>
      </c>
      <c r="R67" s="26">
        <f t="shared" si="347"/>
        <v>2.4138422990000001</v>
      </c>
      <c r="S67" s="26">
        <f t="shared" si="347"/>
        <v>1.8561604960000002</v>
      </c>
      <c r="T67" s="26">
        <f t="shared" si="347"/>
        <v>2.6193873110000001</v>
      </c>
      <c r="U67" s="26">
        <f t="shared" si="347"/>
        <v>3.1969248320000001</v>
      </c>
      <c r="V67" s="26">
        <f t="shared" si="347"/>
        <v>2.0758959739999998</v>
      </c>
      <c r="W67" s="26">
        <f t="shared" si="347"/>
        <v>1.902784255</v>
      </c>
      <c r="X67" s="26">
        <f t="shared" si="347"/>
        <v>2.2604383620000004</v>
      </c>
      <c r="Y67" s="26">
        <f t="shared" si="347"/>
        <v>2.435270574</v>
      </c>
      <c r="Z67" s="26">
        <f t="shared" si="347"/>
        <v>4.384471156</v>
      </c>
      <c r="AA67" s="26">
        <f t="shared" si="347"/>
        <v>6.1357145430000006</v>
      </c>
      <c r="AB67" s="26">
        <f t="shared" si="347"/>
        <v>4.7737300339999997</v>
      </c>
      <c r="AC67" s="26">
        <f t="shared" si="347"/>
        <v>3.6773303089999998</v>
      </c>
      <c r="AD67" s="31"/>
      <c r="AE67" s="26">
        <f t="shared" si="6"/>
        <v>-0.83960392061123468</v>
      </c>
    </row>
    <row r="68" spans="1:31" x14ac:dyDescent="0.2">
      <c r="A68" s="13" t="s">
        <v>149</v>
      </c>
      <c r="B68" s="6" t="s">
        <v>150</v>
      </c>
      <c r="C68" s="26">
        <f t="shared" ref="C68:D68" si="348">+C69+C74</f>
        <v>22.926559820000001</v>
      </c>
      <c r="D68" s="26">
        <f t="shared" si="348"/>
        <v>21.396426550000001</v>
      </c>
      <c r="E68" s="26">
        <f t="shared" ref="E68" si="349">+E69+E74</f>
        <v>16.41363119</v>
      </c>
      <c r="F68" s="26">
        <f t="shared" ref="F68" si="350">+F69+F74</f>
        <v>14.062999170000001</v>
      </c>
      <c r="G68" s="26">
        <f t="shared" ref="G68" si="351">+G69+G74</f>
        <v>9.5468407200000005</v>
      </c>
      <c r="H68" s="26">
        <f t="shared" ref="H68" si="352">+H69+H74</f>
        <v>7.7637000400000007</v>
      </c>
      <c r="I68" s="26">
        <f t="shared" ref="I68" si="353">+I69+I74</f>
        <v>6.1079076000000008</v>
      </c>
      <c r="J68" s="26">
        <f t="shared" ref="J68" si="354">+J69+J74</f>
        <v>4.4580627499999999</v>
      </c>
      <c r="K68" s="26">
        <f t="shared" ref="K68" si="355">+K69+K74</f>
        <v>4.0139763650000004</v>
      </c>
      <c r="L68" s="26">
        <f t="shared" ref="L68" si="356">+L69+L74</f>
        <v>2.5909616899999999</v>
      </c>
      <c r="M68" s="26">
        <f t="shared" ref="M68" si="357">+M69+M74</f>
        <v>3.5334962500000002</v>
      </c>
      <c r="N68" s="26">
        <f t="shared" ref="N68" si="358">+N69+N74</f>
        <v>2.3635596700000003</v>
      </c>
      <c r="O68" s="26">
        <f t="shared" ref="O68" si="359">+O69+O74</f>
        <v>2.0649178900000003</v>
      </c>
      <c r="P68" s="26">
        <f t="shared" ref="P68" si="360">+P69+P74</f>
        <v>2.0584168800000002</v>
      </c>
      <c r="Q68" s="26">
        <f t="shared" ref="Q68:S68" si="361">+Q69+Q74</f>
        <v>2.0109721700000001</v>
      </c>
      <c r="R68" s="26">
        <f t="shared" si="361"/>
        <v>2.4138422990000001</v>
      </c>
      <c r="S68" s="26">
        <f t="shared" si="361"/>
        <v>1.8561604960000002</v>
      </c>
      <c r="T68" s="26">
        <f t="shared" ref="T68" si="362">+T69+T74</f>
        <v>2.6193873110000001</v>
      </c>
      <c r="U68" s="26">
        <f t="shared" ref="U68" si="363">+U69+U74</f>
        <v>3.1969248320000001</v>
      </c>
      <c r="V68" s="26">
        <f t="shared" ref="V68" si="364">+V69+V74</f>
        <v>2.0758959739999998</v>
      </c>
      <c r="W68" s="26">
        <f t="shared" ref="W68" si="365">+W69+W74</f>
        <v>1.902784255</v>
      </c>
      <c r="X68" s="26">
        <f t="shared" ref="X68" si="366">+X69+X74</f>
        <v>2.2604383620000004</v>
      </c>
      <c r="Y68" s="26">
        <f t="shared" ref="Y68" si="367">+Y69+Y74</f>
        <v>2.435270574</v>
      </c>
      <c r="Z68" s="26">
        <f t="shared" ref="Z68:AB68" si="368">+Z69+Z74</f>
        <v>4.384471156</v>
      </c>
      <c r="AA68" s="26">
        <f t="shared" si="368"/>
        <v>6.1357145430000006</v>
      </c>
      <c r="AB68" s="26">
        <f t="shared" si="368"/>
        <v>4.7737300339999997</v>
      </c>
      <c r="AC68" s="26">
        <f t="shared" ref="AC68" si="369">+AC69+AC74</f>
        <v>3.6773303089999998</v>
      </c>
      <c r="AD68" s="31"/>
      <c r="AE68" s="26">
        <f t="shared" si="6"/>
        <v>-0.83960392061123468</v>
      </c>
    </row>
    <row r="69" spans="1:31" x14ac:dyDescent="0.2">
      <c r="A69" s="13" t="s">
        <v>151</v>
      </c>
      <c r="B69" s="6" t="s">
        <v>152</v>
      </c>
      <c r="C69" s="26">
        <f t="shared" ref="C69:D69" si="370">+C70+C71+C72+C73</f>
        <v>21.940701050000001</v>
      </c>
      <c r="D69" s="26">
        <f t="shared" si="370"/>
        <v>20.296484200000002</v>
      </c>
      <c r="E69" s="26">
        <f t="shared" ref="E69" si="371">+E70+E71+E72+E73</f>
        <v>15.564502000000001</v>
      </c>
      <c r="F69" s="26">
        <f t="shared" ref="F69" si="372">+F70+F71+F72+F73</f>
        <v>13.347673</v>
      </c>
      <c r="G69" s="26">
        <f t="shared" ref="G69" si="373">+G70+G71+G72+G73</f>
        <v>8.6467319000000007</v>
      </c>
      <c r="H69" s="26">
        <f t="shared" ref="H69" si="374">+H70+H71+H72+H73</f>
        <v>6.9084303000000009</v>
      </c>
      <c r="I69" s="26">
        <f t="shared" ref="I69" si="375">+I70+I71+I72+I73</f>
        <v>5.1785070500000003</v>
      </c>
      <c r="J69" s="26">
        <f t="shared" ref="J69" si="376">+J70+J71+J72+J73</f>
        <v>3.4456994500000002</v>
      </c>
      <c r="K69" s="26">
        <f t="shared" ref="K69" si="377">+K70+K71+K72+K73</f>
        <v>3.1024618000000004</v>
      </c>
      <c r="L69" s="26">
        <f t="shared" ref="L69" si="378">+L70+L71+L72+L73</f>
        <v>2.2945690999999999</v>
      </c>
      <c r="M69" s="26">
        <f t="shared" ref="M69" si="379">+M70+M71+M72+M73</f>
        <v>3.3046410000000002</v>
      </c>
      <c r="N69" s="26">
        <f t="shared" ref="N69" si="380">+N70+N71+N72+N73</f>
        <v>1.9952834500000003</v>
      </c>
      <c r="O69" s="26">
        <f t="shared" ref="O69" si="381">+O70+O71+O72+O73</f>
        <v>1.7847259000000002</v>
      </c>
      <c r="P69" s="26">
        <f t="shared" ref="P69" si="382">+P70+P71+P72+P73</f>
        <v>1.8748275000000001</v>
      </c>
      <c r="Q69" s="26">
        <f t="shared" ref="Q69:S69" si="383">+Q70+Q71+Q72+Q73</f>
        <v>1.9255096500000002</v>
      </c>
      <c r="R69" s="26">
        <f t="shared" si="383"/>
        <v>1.8961991600000003</v>
      </c>
      <c r="S69" s="26">
        <f t="shared" si="383"/>
        <v>1.3552736550000002</v>
      </c>
      <c r="T69" s="26">
        <f t="shared" ref="T69" si="384">+T70+T71+T72+T73</f>
        <v>2.5289156699999999</v>
      </c>
      <c r="U69" s="26">
        <f t="shared" ref="U69" si="385">+U70+U71+U72+U73</f>
        <v>2.9169706250000003</v>
      </c>
      <c r="V69" s="26">
        <f t="shared" ref="V69" si="386">+V70+V71+V72+V73</f>
        <v>1.624919175</v>
      </c>
      <c r="W69" s="26">
        <f t="shared" ref="W69" si="387">+W70+W71+W72+W73</f>
        <v>1.4561572300000001</v>
      </c>
      <c r="X69" s="26">
        <f t="shared" ref="X69" si="388">+X70+X71+X72+X73</f>
        <v>1.8051910500000001</v>
      </c>
      <c r="Y69" s="26">
        <f t="shared" ref="Y69" si="389">+Y70+Y71+Y72+Y73</f>
        <v>1.9382832000000001</v>
      </c>
      <c r="Z69" s="26">
        <f t="shared" ref="Z69:AB69" si="390">+Z70+Z71+Z72+Z73</f>
        <v>1.982139055</v>
      </c>
      <c r="AA69" s="26">
        <f t="shared" si="390"/>
        <v>2.6748500450000003</v>
      </c>
      <c r="AB69" s="26">
        <f t="shared" si="390"/>
        <v>2.1566284950000001</v>
      </c>
      <c r="AC69" s="26">
        <f t="shared" ref="AC69" si="391">+AC70+AC71+AC72+AC73</f>
        <v>1.577972945</v>
      </c>
      <c r="AD69" s="31"/>
      <c r="AE69" s="26">
        <f t="shared" ref="AE69:AE109" si="392">+IF(C69=0,"",IF(C69&lt;0,IF(AC69&lt;0,(AC69-C69)/C69,(AC69-C69)/ABS(C69)),(AC69-C69)/C69))</f>
        <v>-0.92808010366651439</v>
      </c>
    </row>
    <row r="70" spans="1:31" x14ac:dyDescent="0.2">
      <c r="A70" s="13" t="s">
        <v>153</v>
      </c>
      <c r="B70" s="6" t="s">
        <v>154</v>
      </c>
      <c r="C70" s="26">
        <f>+'1990'!$F70</f>
        <v>19.265005800000001</v>
      </c>
      <c r="D70" s="26">
        <f>+'1991'!$F70</f>
        <v>17.821303200000003</v>
      </c>
      <c r="E70" s="26">
        <f>+'1992'!$F70</f>
        <v>13.666392</v>
      </c>
      <c r="F70" s="26">
        <f>+'1993'!$F70</f>
        <v>11.719908</v>
      </c>
      <c r="G70" s="26">
        <f>+'1994'!$F70</f>
        <v>7.5922524000000005</v>
      </c>
      <c r="H70" s="26">
        <f>+'1995'!$F70</f>
        <v>6.0659388000000005</v>
      </c>
      <c r="I70" s="26">
        <f>+'1996'!$F70</f>
        <v>4.5469818000000002</v>
      </c>
      <c r="J70" s="26">
        <f>+'1997'!$F70</f>
        <v>3.0254922000000004</v>
      </c>
      <c r="K70" s="26">
        <f>+'1998'!$F70</f>
        <v>2.7241128000000003</v>
      </c>
      <c r="L70" s="26">
        <f>+'1999'!$F70</f>
        <v>2.0147436000000001</v>
      </c>
      <c r="M70" s="26">
        <f>+'2000'!$F70</f>
        <v>2.9016360000000003</v>
      </c>
      <c r="N70" s="26">
        <f>+'2001'!$F70</f>
        <v>1.7519562000000002</v>
      </c>
      <c r="O70" s="26">
        <f>+'2002'!$F70</f>
        <v>1.5670764000000001</v>
      </c>
      <c r="P70" s="26">
        <f>+'2003'!$F70</f>
        <v>1.64619</v>
      </c>
      <c r="Q70" s="26">
        <f>+'2004'!$F70</f>
        <v>1.6906914000000002</v>
      </c>
      <c r="R70" s="26">
        <f>+'2005'!$F70</f>
        <v>1.6649553600000002</v>
      </c>
      <c r="S70" s="26">
        <f>+'2006'!$F70</f>
        <v>1.1899963800000002</v>
      </c>
      <c r="T70" s="26">
        <f>+'2007'!$F70</f>
        <v>2.22051132</v>
      </c>
      <c r="U70" s="26">
        <f>+'2008'!$F70</f>
        <v>2.5612425000000001</v>
      </c>
      <c r="V70" s="26">
        <f>+'2009'!$F70</f>
        <v>1.4267583000000001</v>
      </c>
      <c r="W70" s="26">
        <f>+'2010'!$F70</f>
        <v>1.27857708</v>
      </c>
      <c r="X70" s="26">
        <f>+'2011'!$F70</f>
        <v>1.5850458000000001</v>
      </c>
      <c r="Y70" s="26">
        <f>+'2012'!$F70</f>
        <v>1.7019072000000002</v>
      </c>
      <c r="Z70" s="26">
        <f>+'2013'!$F70</f>
        <v>1.7404147800000001</v>
      </c>
      <c r="AA70" s="26">
        <f>+'2014'!$F70</f>
        <v>2.3486488200000002</v>
      </c>
      <c r="AB70" s="26">
        <f>+'2015'!$F70</f>
        <v>1.8936250200000002</v>
      </c>
      <c r="AC70" s="26">
        <f>+'2016'!$F70</f>
        <v>1.38553722</v>
      </c>
      <c r="AD70" s="31"/>
      <c r="AE70" s="26">
        <f t="shared" si="392"/>
        <v>-0.92808010366651439</v>
      </c>
    </row>
    <row r="71" spans="1:31" x14ac:dyDescent="0.2">
      <c r="A71" s="13" t="s">
        <v>155</v>
      </c>
      <c r="B71" s="6" t="s">
        <v>156</v>
      </c>
      <c r="C71" s="26">
        <f>+'1990'!$F71</f>
        <v>2.67569525</v>
      </c>
      <c r="D71" s="26">
        <f>+'1991'!$F71</f>
        <v>2.4751810000000001</v>
      </c>
      <c r="E71" s="26">
        <f>+'1992'!$F71</f>
        <v>1.8981100000000002</v>
      </c>
      <c r="F71" s="26">
        <f>+'1993'!$F71</f>
        <v>1.6277650000000001</v>
      </c>
      <c r="G71" s="26">
        <f>+'1994'!$F71</f>
        <v>1.0544795</v>
      </c>
      <c r="H71" s="26">
        <f>+'1995'!$F71</f>
        <v>0.84249150000000006</v>
      </c>
      <c r="I71" s="26">
        <f>+'1996'!$F71</f>
        <v>0.63152525000000004</v>
      </c>
      <c r="J71" s="26">
        <f>+'1997'!$F71</f>
        <v>0.42020725000000003</v>
      </c>
      <c r="K71" s="26">
        <f>+'1998'!$F71</f>
        <v>0.37834900000000005</v>
      </c>
      <c r="L71" s="26">
        <f>+'1999'!$F71</f>
        <v>0.2798255</v>
      </c>
      <c r="M71" s="26">
        <f>+'2000'!$F71</f>
        <v>0.403005</v>
      </c>
      <c r="N71" s="26">
        <f>+'2001'!$F71</f>
        <v>0.24332725000000002</v>
      </c>
      <c r="O71" s="26">
        <f>+'2002'!$F71</f>
        <v>0.21764950000000002</v>
      </c>
      <c r="P71" s="26">
        <f>+'2003'!$F71</f>
        <v>0.22863750000000002</v>
      </c>
      <c r="Q71" s="26">
        <f>+'2004'!$F71</f>
        <v>0.23481825000000001</v>
      </c>
      <c r="R71" s="26">
        <f>+'2005'!$F71</f>
        <v>0.23124380000000003</v>
      </c>
      <c r="S71" s="26">
        <f>+'2006'!$F71</f>
        <v>0.165277275</v>
      </c>
      <c r="T71" s="26">
        <f>+'2007'!$F71</f>
        <v>0.30840434999999999</v>
      </c>
      <c r="U71" s="26">
        <f>+'2008'!$F71</f>
        <v>0.35572812500000001</v>
      </c>
      <c r="V71" s="26">
        <f>+'2009'!$F71</f>
        <v>0.19816087500000001</v>
      </c>
      <c r="W71" s="26">
        <f>+'2010'!$F71</f>
        <v>0.17758015000000002</v>
      </c>
      <c r="X71" s="26">
        <f>+'2011'!$F71</f>
        <v>0.22014525000000001</v>
      </c>
      <c r="Y71" s="26">
        <f>+'2012'!$F71</f>
        <v>0.236376</v>
      </c>
      <c r="Z71" s="26">
        <f>+'2013'!$F71</f>
        <v>0.24172427500000002</v>
      </c>
      <c r="AA71" s="26">
        <f>+'2014'!$F71</f>
        <v>0.32620122500000004</v>
      </c>
      <c r="AB71" s="26">
        <f>+'2015'!$F71</f>
        <v>0.26300347500000004</v>
      </c>
      <c r="AC71" s="26">
        <f>+'2016'!$F71</f>
        <v>0.192435725</v>
      </c>
      <c r="AD71" s="31"/>
      <c r="AE71" s="26">
        <f t="shared" si="392"/>
        <v>-0.92808010366651428</v>
      </c>
    </row>
    <row r="72" spans="1:31" x14ac:dyDescent="0.2">
      <c r="A72" s="13" t="s">
        <v>157</v>
      </c>
      <c r="B72" s="6" t="s">
        <v>158</v>
      </c>
      <c r="C72" s="26">
        <f>+'1990'!$F72</f>
        <v>0</v>
      </c>
      <c r="D72" s="26">
        <f>+'1991'!$F72</f>
        <v>0</v>
      </c>
      <c r="E72" s="26">
        <f>+'1992'!$F72</f>
        <v>0</v>
      </c>
      <c r="F72" s="26">
        <f>+'1993'!$F72</f>
        <v>0</v>
      </c>
      <c r="G72" s="26">
        <f>+'1994'!$F72</f>
        <v>0</v>
      </c>
      <c r="H72" s="26">
        <f>+'1995'!$F72</f>
        <v>0</v>
      </c>
      <c r="I72" s="26">
        <f>+'1996'!$F72</f>
        <v>0</v>
      </c>
      <c r="J72" s="26">
        <f>+'1997'!$F72</f>
        <v>0</v>
      </c>
      <c r="K72" s="26">
        <f>+'1998'!$F72</f>
        <v>0</v>
      </c>
      <c r="L72" s="26">
        <f>+'1999'!$F72</f>
        <v>0</v>
      </c>
      <c r="M72" s="26">
        <f>+'2000'!$F72</f>
        <v>0</v>
      </c>
      <c r="N72" s="26">
        <f>+'2001'!$F72</f>
        <v>0</v>
      </c>
      <c r="O72" s="26">
        <f>+'2002'!$F72</f>
        <v>0</v>
      </c>
      <c r="P72" s="26">
        <f>+'2003'!$F72</f>
        <v>0</v>
      </c>
      <c r="Q72" s="26">
        <f>+'2004'!$F72</f>
        <v>0</v>
      </c>
      <c r="R72" s="26">
        <f>+'2005'!$F72</f>
        <v>0</v>
      </c>
      <c r="S72" s="26">
        <f>+'2006'!$F72</f>
        <v>0</v>
      </c>
      <c r="T72" s="26">
        <f>+'2007'!$F72</f>
        <v>0</v>
      </c>
      <c r="U72" s="26">
        <f>+'2008'!$F72</f>
        <v>0</v>
      </c>
      <c r="V72" s="26">
        <f>+'2009'!$F72</f>
        <v>0</v>
      </c>
      <c r="W72" s="26">
        <f>+'2010'!$F72</f>
        <v>0</v>
      </c>
      <c r="X72" s="26">
        <f>+'2011'!$F72</f>
        <v>0</v>
      </c>
      <c r="Y72" s="26">
        <f>+'2012'!$F72</f>
        <v>0</v>
      </c>
      <c r="Z72" s="26">
        <f>+'2013'!$F72</f>
        <v>0</v>
      </c>
      <c r="AA72" s="26">
        <f>+'2014'!$F72</f>
        <v>0</v>
      </c>
      <c r="AB72" s="26">
        <f>+'2015'!$F72</f>
        <v>0</v>
      </c>
      <c r="AC72" s="26">
        <f>+'2016'!$F72</f>
        <v>0</v>
      </c>
      <c r="AD72" s="31"/>
      <c r="AE72" s="26" t="str">
        <f t="shared" si="392"/>
        <v/>
      </c>
    </row>
    <row r="73" spans="1:31" x14ac:dyDescent="0.2">
      <c r="A73" s="13" t="s">
        <v>159</v>
      </c>
      <c r="B73" s="6" t="s">
        <v>160</v>
      </c>
      <c r="C73" s="26">
        <f>+'1990'!$F73</f>
        <v>0</v>
      </c>
      <c r="D73" s="26">
        <f>+'1991'!$F73</f>
        <v>0</v>
      </c>
      <c r="E73" s="26">
        <f>+'1992'!$F73</f>
        <v>0</v>
      </c>
      <c r="F73" s="26">
        <f>+'1993'!$F73</f>
        <v>0</v>
      </c>
      <c r="G73" s="26">
        <f>+'1994'!$F73</f>
        <v>0</v>
      </c>
      <c r="H73" s="26">
        <f>+'1995'!$F73</f>
        <v>0</v>
      </c>
      <c r="I73" s="26">
        <f>+'1996'!$F73</f>
        <v>0</v>
      </c>
      <c r="J73" s="26">
        <f>+'1997'!$F73</f>
        <v>0</v>
      </c>
      <c r="K73" s="26">
        <f>+'1998'!$F73</f>
        <v>0</v>
      </c>
      <c r="L73" s="26">
        <f>+'1999'!$F73</f>
        <v>0</v>
      </c>
      <c r="M73" s="26">
        <f>+'2000'!$F73</f>
        <v>0</v>
      </c>
      <c r="N73" s="26">
        <f>+'2001'!$F73</f>
        <v>0</v>
      </c>
      <c r="O73" s="26">
        <f>+'2002'!$F73</f>
        <v>0</v>
      </c>
      <c r="P73" s="26">
        <f>+'2003'!$F73</f>
        <v>0</v>
      </c>
      <c r="Q73" s="26">
        <f>+'2004'!$F73</f>
        <v>0</v>
      </c>
      <c r="R73" s="26">
        <f>+'2005'!$F73</f>
        <v>0</v>
      </c>
      <c r="S73" s="26">
        <f>+'2006'!$F73</f>
        <v>0</v>
      </c>
      <c r="T73" s="26">
        <f>+'2007'!$F73</f>
        <v>0</v>
      </c>
      <c r="U73" s="26">
        <f>+'2008'!$F73</f>
        <v>0</v>
      </c>
      <c r="V73" s="26">
        <f>+'2009'!$F73</f>
        <v>0</v>
      </c>
      <c r="W73" s="26">
        <f>+'2010'!$F73</f>
        <v>0</v>
      </c>
      <c r="X73" s="26">
        <f>+'2011'!$F73</f>
        <v>0</v>
      </c>
      <c r="Y73" s="26">
        <f>+'2012'!$F73</f>
        <v>0</v>
      </c>
      <c r="Z73" s="26">
        <f>+'2013'!$F73</f>
        <v>0</v>
      </c>
      <c r="AA73" s="26">
        <f>+'2014'!$F73</f>
        <v>0</v>
      </c>
      <c r="AB73" s="26">
        <f>+'2015'!$F73</f>
        <v>0</v>
      </c>
      <c r="AC73" s="26">
        <f>+'2016'!$F73</f>
        <v>0</v>
      </c>
      <c r="AD73" s="31"/>
      <c r="AE73" s="26" t="str">
        <f t="shared" si="392"/>
        <v/>
      </c>
    </row>
    <row r="74" spans="1:31" x14ac:dyDescent="0.2">
      <c r="A74" s="13" t="s">
        <v>161</v>
      </c>
      <c r="B74" s="6" t="s">
        <v>162</v>
      </c>
      <c r="C74" s="26">
        <f t="shared" ref="C74:D74" si="393">+C75+C76</f>
        <v>0.98585877000000011</v>
      </c>
      <c r="D74" s="26">
        <f t="shared" si="393"/>
        <v>1.0999423500000001</v>
      </c>
      <c r="E74" s="26">
        <f t="shared" ref="E74" si="394">+E75+E76</f>
        <v>0.84912919000000009</v>
      </c>
      <c r="F74" s="26">
        <f t="shared" ref="F74" si="395">+F75+F76</f>
        <v>0.71532617000000009</v>
      </c>
      <c r="G74" s="26">
        <f t="shared" ref="G74" si="396">+G75+G76</f>
        <v>0.90010882000000003</v>
      </c>
      <c r="H74" s="26">
        <f t="shared" ref="H74" si="397">+H75+H76</f>
        <v>0.85526974000000011</v>
      </c>
      <c r="I74" s="26">
        <f t="shared" ref="I74" si="398">+I75+I76</f>
        <v>0.92940054999999999</v>
      </c>
      <c r="J74" s="26">
        <f t="shared" ref="J74" si="399">+J75+J76</f>
        <v>1.0123633000000001</v>
      </c>
      <c r="K74" s="26">
        <f t="shared" ref="K74" si="400">+K75+K76</f>
        <v>0.91151456500000005</v>
      </c>
      <c r="L74" s="26">
        <f t="shared" ref="L74" si="401">+L75+L76</f>
        <v>0.29639259000000001</v>
      </c>
      <c r="M74" s="26">
        <f t="shared" ref="M74" si="402">+M75+M76</f>
        <v>0.22885525000000001</v>
      </c>
      <c r="N74" s="26">
        <f t="shared" ref="N74" si="403">+N75+N76</f>
        <v>0.36827622000000004</v>
      </c>
      <c r="O74" s="26">
        <f t="shared" ref="O74" si="404">+O75+O76</f>
        <v>0.28019199</v>
      </c>
      <c r="P74" s="26">
        <f t="shared" ref="P74" si="405">+P75+P76</f>
        <v>0.18358938</v>
      </c>
      <c r="Q74" s="26">
        <f t="shared" ref="Q74:S74" si="406">+Q75+Q76</f>
        <v>8.5462520000000014E-2</v>
      </c>
      <c r="R74" s="26">
        <f t="shared" si="406"/>
        <v>0.51764313899999992</v>
      </c>
      <c r="S74" s="26">
        <f t="shared" si="406"/>
        <v>0.50088684100000003</v>
      </c>
      <c r="T74" s="26">
        <f t="shared" ref="T74" si="407">+T75+T76</f>
        <v>9.0471641000000005E-2</v>
      </c>
      <c r="U74" s="26">
        <f t="shared" ref="U74" si="408">+U75+U76</f>
        <v>0.27995420699999995</v>
      </c>
      <c r="V74" s="26">
        <f t="shared" ref="V74" si="409">+V75+V76</f>
        <v>0.45097679899999998</v>
      </c>
      <c r="W74" s="26">
        <f t="shared" ref="W74" si="410">+W75+W76</f>
        <v>0.44662702500000001</v>
      </c>
      <c r="X74" s="26">
        <f t="shared" ref="X74" si="411">+X75+X76</f>
        <v>0.45524731200000007</v>
      </c>
      <c r="Y74" s="26">
        <f t="shared" ref="Y74" si="412">+Y75+Y76</f>
        <v>0.49698737399999998</v>
      </c>
      <c r="Z74" s="26">
        <f t="shared" ref="Z74:AB74" si="413">+Z75+Z76</f>
        <v>2.4023321009999998</v>
      </c>
      <c r="AA74" s="26">
        <f t="shared" si="413"/>
        <v>3.4608644979999998</v>
      </c>
      <c r="AB74" s="26">
        <f t="shared" si="413"/>
        <v>2.6171015390000001</v>
      </c>
      <c r="AC74" s="26">
        <f t="shared" ref="AC74" si="414">+AC75+AC76</f>
        <v>2.0993573639999998</v>
      </c>
      <c r="AD74" s="31"/>
      <c r="AE74" s="26">
        <f t="shared" si="392"/>
        <v>1.1294706989318557</v>
      </c>
    </row>
    <row r="75" spans="1:31" x14ac:dyDescent="0.2">
      <c r="A75" s="13" t="s">
        <v>163</v>
      </c>
      <c r="B75" s="6" t="s">
        <v>154</v>
      </c>
      <c r="C75" s="26">
        <f>+'1990'!$F75</f>
        <v>0.91002348000000011</v>
      </c>
      <c r="D75" s="26">
        <f>+'1991'!$F75</f>
        <v>1.0153314</v>
      </c>
      <c r="E75" s="26">
        <f>+'1992'!$F75</f>
        <v>0.78381156000000007</v>
      </c>
      <c r="F75" s="26">
        <f>+'1993'!$F75</f>
        <v>0.6603010800000001</v>
      </c>
      <c r="G75" s="26">
        <f>+'1994'!$F75</f>
        <v>0.83086968000000005</v>
      </c>
      <c r="H75" s="26">
        <f>+'1995'!$F75</f>
        <v>0.78947976000000009</v>
      </c>
      <c r="I75" s="26">
        <f>+'1996'!$F75</f>
        <v>0.85790820000000001</v>
      </c>
      <c r="J75" s="26">
        <f>+'1997'!$F75</f>
        <v>0.93448920000000002</v>
      </c>
      <c r="K75" s="26">
        <f>+'1998'!$F75</f>
        <v>0.84139806000000006</v>
      </c>
      <c r="L75" s="26">
        <f>+'1999'!$F75</f>
        <v>0.27359316</v>
      </c>
      <c r="M75" s="26">
        <f>+'2000'!$F75</f>
        <v>0.21125100000000002</v>
      </c>
      <c r="N75" s="26">
        <f>+'2001'!$F75</f>
        <v>0.33994728000000002</v>
      </c>
      <c r="O75" s="26">
        <f>+'2002'!$F75</f>
        <v>0.25863876000000002</v>
      </c>
      <c r="P75" s="26">
        <f>+'2003'!$F75</f>
        <v>0.16946712</v>
      </c>
      <c r="Q75" s="26">
        <f>+'2004'!$F75</f>
        <v>7.8888480000000011E-2</v>
      </c>
      <c r="R75" s="26">
        <f>+'2005'!$F75</f>
        <v>0.47782443599999996</v>
      </c>
      <c r="S75" s="26">
        <f>+'2006'!$F75</f>
        <v>0.46235708399999997</v>
      </c>
      <c r="T75" s="26">
        <f>+'2007'!$F75</f>
        <v>8.3512284000000006E-2</v>
      </c>
      <c r="U75" s="26">
        <f>+'2008'!$F75</f>
        <v>0.25841926799999998</v>
      </c>
      <c r="V75" s="26">
        <f>+'2009'!$F75</f>
        <v>0.41628627599999996</v>
      </c>
      <c r="W75" s="26">
        <f>+'2010'!$F75</f>
        <v>0.4122711</v>
      </c>
      <c r="X75" s="26">
        <f>+'2011'!$F75</f>
        <v>0.42022828800000006</v>
      </c>
      <c r="Y75" s="26">
        <f>+'2012'!$F75</f>
        <v>0.458757576</v>
      </c>
      <c r="Z75" s="26">
        <f>+'2013'!$F75</f>
        <v>2.2175373239999998</v>
      </c>
      <c r="AA75" s="26">
        <f>+'2014'!$F75</f>
        <v>3.194644152</v>
      </c>
      <c r="AB75" s="26">
        <f>+'2015'!$F75</f>
        <v>2.4157860360000001</v>
      </c>
      <c r="AC75" s="26">
        <f>+'2016'!$F75</f>
        <v>1.937868336</v>
      </c>
      <c r="AD75" s="31"/>
      <c r="AE75" s="26">
        <f t="shared" si="392"/>
        <v>1.1294706989318557</v>
      </c>
    </row>
    <row r="76" spans="1:31" x14ac:dyDescent="0.2">
      <c r="A76" s="13" t="s">
        <v>164</v>
      </c>
      <c r="B76" s="6" t="s">
        <v>156</v>
      </c>
      <c r="C76" s="26">
        <f>+'1990'!$F76</f>
        <v>7.583529E-2</v>
      </c>
      <c r="D76" s="26">
        <f>+'1991'!$F76</f>
        <v>8.4610950000000004E-2</v>
      </c>
      <c r="E76" s="26">
        <f>+'1992'!$F76</f>
        <v>6.5317630000000002E-2</v>
      </c>
      <c r="F76" s="26">
        <f>+'1993'!$F76</f>
        <v>5.5025090000000006E-2</v>
      </c>
      <c r="G76" s="26">
        <f>+'1994'!$F76</f>
        <v>6.9239140000000005E-2</v>
      </c>
      <c r="H76" s="26">
        <f>+'1995'!$F76</f>
        <v>6.5789979999999998E-2</v>
      </c>
      <c r="I76" s="26">
        <f>+'1996'!$F76</f>
        <v>7.149235000000001E-2</v>
      </c>
      <c r="J76" s="26">
        <f>+'1997'!$F76</f>
        <v>7.7874100000000002E-2</v>
      </c>
      <c r="K76" s="26">
        <f>+'1998'!$F76</f>
        <v>7.011650500000001E-2</v>
      </c>
      <c r="L76" s="26">
        <f>+'1999'!$F76</f>
        <v>2.2799430000000002E-2</v>
      </c>
      <c r="M76" s="26">
        <f>+'2000'!$F76</f>
        <v>1.7604250000000002E-2</v>
      </c>
      <c r="N76" s="26">
        <f>+'2001'!$F76</f>
        <v>2.832894E-2</v>
      </c>
      <c r="O76" s="26">
        <f>+'2002'!$F76</f>
        <v>2.1553230000000003E-2</v>
      </c>
      <c r="P76" s="26">
        <f>+'2003'!$F76</f>
        <v>1.4122260000000001E-2</v>
      </c>
      <c r="Q76" s="26">
        <f>+'2004'!$F76</f>
        <v>6.5740400000000006E-3</v>
      </c>
      <c r="R76" s="26">
        <f>+'2005'!$F76</f>
        <v>3.9818703000000004E-2</v>
      </c>
      <c r="S76" s="26">
        <f>+'2006'!$F76</f>
        <v>3.8529757000000005E-2</v>
      </c>
      <c r="T76" s="26">
        <f>+'2007'!$F76</f>
        <v>6.9593570000000011E-3</v>
      </c>
      <c r="U76" s="26">
        <f>+'2008'!$F76</f>
        <v>2.1534939000000003E-2</v>
      </c>
      <c r="V76" s="26">
        <f>+'2009'!$F76</f>
        <v>3.4690523000000001E-2</v>
      </c>
      <c r="W76" s="26">
        <f>+'2010'!$F76</f>
        <v>3.4355925000000002E-2</v>
      </c>
      <c r="X76" s="26">
        <f>+'2011'!$F76</f>
        <v>3.5019024000000003E-2</v>
      </c>
      <c r="Y76" s="26">
        <f>+'2012'!$F76</f>
        <v>3.8229798000000002E-2</v>
      </c>
      <c r="Z76" s="26">
        <f>+'2013'!$F76</f>
        <v>0.18479477700000005</v>
      </c>
      <c r="AA76" s="26">
        <f>+'2014'!$F76</f>
        <v>0.26622034600000005</v>
      </c>
      <c r="AB76" s="26">
        <f>+'2015'!$F76</f>
        <v>0.20131550300000003</v>
      </c>
      <c r="AC76" s="26">
        <f>+'2016'!$F76</f>
        <v>0.16148902800000003</v>
      </c>
      <c r="AD76" s="31"/>
      <c r="AE76" s="26">
        <f t="shared" si="392"/>
        <v>1.1294706989318566</v>
      </c>
    </row>
    <row r="77" spans="1:31" x14ac:dyDescent="0.2">
      <c r="A77" s="13" t="s">
        <v>165</v>
      </c>
      <c r="B77" s="6" t="s">
        <v>166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31"/>
      <c r="AE77" s="26" t="str">
        <f t="shared" si="392"/>
        <v/>
      </c>
    </row>
    <row r="78" spans="1:31" x14ac:dyDescent="0.2">
      <c r="A78" s="13" t="s">
        <v>244</v>
      </c>
      <c r="B78" s="6" t="s">
        <v>187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:D79" si="415">+C80+C90</f>
        <v>67.159311705073193</v>
      </c>
      <c r="D79" s="26">
        <f t="shared" si="415"/>
        <v>54.155307800000003</v>
      </c>
      <c r="E79" s="26">
        <f t="shared" ref="E79" si="416">+E80+E90</f>
        <v>52.587558100000003</v>
      </c>
      <c r="F79" s="26">
        <f t="shared" ref="F79" si="417">+F80+F90</f>
        <v>50.557155899999998</v>
      </c>
      <c r="G79" s="26">
        <f t="shared" ref="G79" si="418">+G80+G90</f>
        <v>53.916576699999993</v>
      </c>
      <c r="H79" s="26">
        <f t="shared" ref="H79" si="419">+H80+H90</f>
        <v>46.420944599999999</v>
      </c>
      <c r="I79" s="26">
        <f t="shared" ref="I79" si="420">+I80+I90</f>
        <v>44.649723799999997</v>
      </c>
      <c r="J79" s="26">
        <f t="shared" ref="J79" si="421">+J80+J90</f>
        <v>45.029987237999997</v>
      </c>
      <c r="K79" s="26">
        <f t="shared" ref="K79" si="422">+K80+K90</f>
        <v>43.999304500000001</v>
      </c>
      <c r="L79" s="26">
        <f t="shared" ref="L79" si="423">+L80+L90</f>
        <v>50.686971700000001</v>
      </c>
      <c r="M79" s="26">
        <f t="shared" ref="M79" si="424">+M80+M90</f>
        <v>58.063199500000003</v>
      </c>
      <c r="N79" s="26">
        <f t="shared" ref="N79" si="425">+N80+N90</f>
        <v>61.703526499999995</v>
      </c>
      <c r="O79" s="26">
        <f t="shared" ref="O79" si="426">+O80+O90</f>
        <v>59.766588200000001</v>
      </c>
      <c r="P79" s="26">
        <f t="shared" ref="P79" si="427">+P80+P90</f>
        <v>55.4295191</v>
      </c>
      <c r="Q79" s="26">
        <f t="shared" ref="Q79:S79" si="428">+Q80+Q90</f>
        <v>56.219529922762753</v>
      </c>
      <c r="R79" s="26">
        <f t="shared" si="428"/>
        <v>56.968925007998202</v>
      </c>
      <c r="S79" s="26">
        <f t="shared" si="428"/>
        <v>53.88688403996791</v>
      </c>
      <c r="T79" s="26">
        <f t="shared" ref="T79" si="429">+T80+T90</f>
        <v>42.994789990068931</v>
      </c>
      <c r="U79" s="26">
        <f t="shared" ref="U79" si="430">+U80+U90</f>
        <v>38.138249500097501</v>
      </c>
      <c r="V79" s="26">
        <f t="shared" ref="V79" si="431">+V80+V90</f>
        <v>47.187371170453524</v>
      </c>
      <c r="W79" s="26">
        <f t="shared" ref="W79" si="432">+W80+W90</f>
        <v>46.424871646141554</v>
      </c>
      <c r="X79" s="26">
        <f t="shared" ref="X79" si="433">+X80+X90</f>
        <v>42.701208463739434</v>
      </c>
      <c r="Y79" s="26">
        <f t="shared" ref="Y79" si="434">+Y80+Y90</f>
        <v>40.367012056846619</v>
      </c>
      <c r="Z79" s="26">
        <f t="shared" ref="Z79:AB79" si="435">+Z80+Z90</f>
        <v>38.113313344522325</v>
      </c>
      <c r="AA79" s="26">
        <f t="shared" si="435"/>
        <v>33.649519152866674</v>
      </c>
      <c r="AB79" s="26">
        <f t="shared" si="435"/>
        <v>33.384874964997785</v>
      </c>
      <c r="AC79" s="26">
        <f t="shared" ref="AC79" si="436">+AC80+AC90</f>
        <v>36.33960557581532</v>
      </c>
      <c r="AD79" s="31"/>
      <c r="AE79" s="26">
        <f t="shared" si="392"/>
        <v>-0.45890443702879347</v>
      </c>
    </row>
    <row r="80" spans="1:31" x14ac:dyDescent="0.2">
      <c r="A80" s="13" t="s">
        <v>169</v>
      </c>
      <c r="B80" s="6" t="s">
        <v>170</v>
      </c>
      <c r="C80" s="26">
        <f t="shared" ref="C80:D80" si="437">+C81+C82+C83</f>
        <v>30.221667932646238</v>
      </c>
      <c r="D80" s="26">
        <f t="shared" si="437"/>
        <v>27.655742800000002</v>
      </c>
      <c r="E80" s="26">
        <f t="shared" ref="E80" si="438">+E81+E82+E83</f>
        <v>22.6496681</v>
      </c>
      <c r="F80" s="26">
        <f t="shared" ref="F80" si="439">+F81+F82+F83</f>
        <v>21.402962899999999</v>
      </c>
      <c r="G80" s="26">
        <f t="shared" ref="G80" si="440">+G81+G82+G83</f>
        <v>21.657215699999998</v>
      </c>
      <c r="H80" s="26">
        <f t="shared" ref="H80" si="441">+H81+H82+H83</f>
        <v>15.340872599999999</v>
      </c>
      <c r="I80" s="26">
        <f t="shared" ref="I80" si="442">+I81+I82+I83</f>
        <v>13.4000708</v>
      </c>
      <c r="J80" s="26">
        <f t="shared" ref="J80" si="443">+J81+J82+J83</f>
        <v>10.089799147999997</v>
      </c>
      <c r="K80" s="26">
        <f t="shared" ref="K80" si="444">+K81+K82+K83</f>
        <v>9.1134975000000011</v>
      </c>
      <c r="L80" s="26">
        <f t="shared" ref="L80" si="445">+L81+L82+L83</f>
        <v>9.0101166999999993</v>
      </c>
      <c r="M80" s="26">
        <f t="shared" ref="M80" si="446">+M81+M82+M83</f>
        <v>10.091999499999998</v>
      </c>
      <c r="N80" s="26">
        <f t="shared" ref="N80" si="447">+N81+N82+N83</f>
        <v>9.5826084999999992</v>
      </c>
      <c r="O80" s="26">
        <f t="shared" ref="O80" si="448">+O81+O82+O83</f>
        <v>8.0203501999999993</v>
      </c>
      <c r="P80" s="26">
        <f t="shared" ref="P80" si="449">+P81+P82+P83</f>
        <v>6.6300150999999987</v>
      </c>
      <c r="Q80" s="26">
        <f t="shared" ref="Q80:S80" si="450">+Q81+Q82+Q83</f>
        <v>6.4898706148799992</v>
      </c>
      <c r="R80" s="26">
        <f t="shared" si="450"/>
        <v>6.0940518295839992</v>
      </c>
      <c r="S80" s="26">
        <f t="shared" si="450"/>
        <v>5.40513310528</v>
      </c>
      <c r="T80" s="26">
        <f t="shared" ref="T80" si="451">+T81+T82+T83</f>
        <v>4.7523521324799995</v>
      </c>
      <c r="U80" s="26">
        <f t="shared" ref="U80" si="452">+U81+U82+U83</f>
        <v>4.9309681029984</v>
      </c>
      <c r="V80" s="26">
        <f t="shared" ref="V80" si="453">+V81+V82+V83</f>
        <v>6.8056350903904006</v>
      </c>
      <c r="W80" s="26">
        <f t="shared" ref="W80" si="454">+W81+W82+W83</f>
        <v>7.6644457583359715</v>
      </c>
      <c r="X80" s="26">
        <f t="shared" ref="X80" si="455">+X81+X82+X83</f>
        <v>8.3886989424580864</v>
      </c>
      <c r="Y80" s="26">
        <f t="shared" ref="Y80" si="456">+Y81+Y82+Y83</f>
        <v>11.778731652630229</v>
      </c>
      <c r="Z80" s="26">
        <f t="shared" ref="Z80:AB80" si="457">+Z81+Z82+Z83</f>
        <v>12.846786624647331</v>
      </c>
      <c r="AA80" s="26">
        <f t="shared" si="457"/>
        <v>12.843691826699748</v>
      </c>
      <c r="AB80" s="26">
        <f t="shared" si="457"/>
        <v>8.8915360689073406</v>
      </c>
      <c r="AC80" s="26">
        <f t="shared" ref="AC80" si="458">+AC81+AC82+AC83</f>
        <v>7.4687872204869494</v>
      </c>
      <c r="AD80" s="31"/>
      <c r="AE80" s="26">
        <f t="shared" si="392"/>
        <v>-0.75286647854339739</v>
      </c>
    </row>
    <row r="81" spans="1:31" x14ac:dyDescent="0.2">
      <c r="A81" s="13" t="s">
        <v>171</v>
      </c>
      <c r="B81" s="6" t="s">
        <v>172</v>
      </c>
      <c r="C81" s="26">
        <f>+'1990'!$F81</f>
        <v>1.035E-2</v>
      </c>
      <c r="D81" s="26">
        <f>+'1991'!$F81</f>
        <v>9.5220000000000009E-3</v>
      </c>
      <c r="E81" s="26">
        <f>+'1992'!$F81</f>
        <v>7.7625000000000003E-3</v>
      </c>
      <c r="F81" s="26">
        <f>+'1993'!$F81</f>
        <v>7.3484999999999991E-3</v>
      </c>
      <c r="G81" s="26">
        <f>+'1994'!$F81</f>
        <v>7.3484999999999991E-3</v>
      </c>
      <c r="H81" s="26">
        <f>+'1995'!$F81</f>
        <v>5.1749999999999999E-3</v>
      </c>
      <c r="I81" s="26">
        <f>+'1996'!$F81</f>
        <v>4.5539999999999999E-3</v>
      </c>
      <c r="J81" s="26">
        <f>+'1997'!$F81</f>
        <v>3.4155000000000001E-3</v>
      </c>
      <c r="K81" s="26">
        <f>+'1998'!$F81</f>
        <v>3.0014999999999998E-3</v>
      </c>
      <c r="L81" s="26">
        <f>+'1999'!$F81</f>
        <v>3.0014999999999998E-3</v>
      </c>
      <c r="M81" s="26">
        <f>+'2000'!$F81</f>
        <v>3.4155000000000001E-3</v>
      </c>
      <c r="N81" s="26">
        <f>+'2001'!$F81</f>
        <v>3.2085E-3</v>
      </c>
      <c r="O81" s="26">
        <f>+'2002'!$F81</f>
        <v>2.6910000000000002E-3</v>
      </c>
      <c r="P81" s="26">
        <f>+'2003'!$F81</f>
        <v>2.1735000000000001E-3</v>
      </c>
      <c r="Q81" s="26">
        <f>+'2004'!$F81</f>
        <v>2.1735000000000001E-3</v>
      </c>
      <c r="R81" s="26">
        <f>+'2005'!$F81</f>
        <v>1.9664999999999999E-3</v>
      </c>
      <c r="S81" s="26">
        <f>+'2006'!$F81</f>
        <v>1.7595E-3</v>
      </c>
      <c r="T81" s="26">
        <f>+'2007'!$F81</f>
        <v>1.5524999999999998E-3</v>
      </c>
      <c r="U81" s="26">
        <f>+'2008'!$F81</f>
        <v>1.5524999999999998E-3</v>
      </c>
      <c r="V81" s="26">
        <f>+'2009'!$F81</f>
        <v>2.2769999999999999E-3</v>
      </c>
      <c r="W81" s="26">
        <f>+'2010'!$F81</f>
        <v>2.5522181705063336E-3</v>
      </c>
      <c r="X81" s="26">
        <f>+'2011'!$F81</f>
        <v>2.7990456329644075E-3</v>
      </c>
      <c r="Y81" s="26">
        <f>+'2012'!$F81</f>
        <v>3.9695126720538376E-3</v>
      </c>
      <c r="Z81" s="26">
        <f>+'2013'!$F81</f>
        <v>4.3266005186369952E-3</v>
      </c>
      <c r="AA81" s="26">
        <f>+'2014'!$F81</f>
        <v>4.1117237999999997E-3</v>
      </c>
      <c r="AB81" s="26">
        <f>+'2015'!$F81</f>
        <v>2.9724631371E-3</v>
      </c>
      <c r="AC81" s="26">
        <f>+'2016'!$F81</f>
        <v>2.4825295237499998E-3</v>
      </c>
      <c r="AD81" s="31"/>
      <c r="AE81" s="26">
        <f t="shared" si="392"/>
        <v>-0.76014207499999997</v>
      </c>
    </row>
    <row r="82" spans="1:31" x14ac:dyDescent="0.2">
      <c r="A82" s="13" t="s">
        <v>173</v>
      </c>
      <c r="B82" s="6" t="s">
        <v>174</v>
      </c>
      <c r="C82" s="26">
        <f>+'1990'!$F82</f>
        <v>0</v>
      </c>
      <c r="D82" s="26">
        <f>+'1991'!$F82</f>
        <v>0</v>
      </c>
      <c r="E82" s="26">
        <f>+'1992'!$F82</f>
        <v>0</v>
      </c>
      <c r="F82" s="26">
        <f>+'1993'!$F82</f>
        <v>0</v>
      </c>
      <c r="G82" s="26">
        <f>+'1994'!$F82</f>
        <v>0</v>
      </c>
      <c r="H82" s="26">
        <f>+'1995'!$F82</f>
        <v>0</v>
      </c>
      <c r="I82" s="26">
        <f>+'1996'!$F82</f>
        <v>0</v>
      </c>
      <c r="J82" s="26">
        <f>+'1997'!$F82</f>
        <v>0</v>
      </c>
      <c r="K82" s="26">
        <f>+'1998'!$F82</f>
        <v>0</v>
      </c>
      <c r="L82" s="26">
        <f>+'1999'!$F82</f>
        <v>0</v>
      </c>
      <c r="M82" s="26">
        <f>+'2000'!$F82</f>
        <v>0</v>
      </c>
      <c r="N82" s="26">
        <f>+'2001'!$F82</f>
        <v>0</v>
      </c>
      <c r="O82" s="26">
        <f>+'2002'!$F82</f>
        <v>0</v>
      </c>
      <c r="P82" s="26">
        <f>+'2003'!$F82</f>
        <v>0</v>
      </c>
      <c r="Q82" s="26">
        <f>+'2004'!$F82</f>
        <v>0</v>
      </c>
      <c r="R82" s="26">
        <f>+'2005'!$F82</f>
        <v>0</v>
      </c>
      <c r="S82" s="26">
        <f>+'2006'!$F82</f>
        <v>0</v>
      </c>
      <c r="T82" s="26">
        <f>+'2007'!$F82</f>
        <v>0</v>
      </c>
      <c r="U82" s="26">
        <f>+'2008'!$F82</f>
        <v>0</v>
      </c>
      <c r="V82" s="26">
        <f>+'2009'!$F82</f>
        <v>0</v>
      </c>
      <c r="W82" s="26">
        <f>+'2010'!$F82</f>
        <v>0</v>
      </c>
      <c r="X82" s="26">
        <f>+'2011'!$F82</f>
        <v>0</v>
      </c>
      <c r="Y82" s="26">
        <f>+'2012'!$F82</f>
        <v>0</v>
      </c>
      <c r="Z82" s="26">
        <f>+'2013'!$F82</f>
        <v>0</v>
      </c>
      <c r="AA82" s="26">
        <f>+'2014'!$F82</f>
        <v>0</v>
      </c>
      <c r="AB82" s="26">
        <f>+'2015'!$F82</f>
        <v>0</v>
      </c>
      <c r="AC82" s="26">
        <f>+'2016'!$F82</f>
        <v>0</v>
      </c>
      <c r="AD82" s="31"/>
      <c r="AE82" s="26" t="str">
        <f t="shared" si="392"/>
        <v/>
      </c>
    </row>
    <row r="83" spans="1:31" x14ac:dyDescent="0.2">
      <c r="A83" s="13" t="s">
        <v>175</v>
      </c>
      <c r="B83" s="6" t="s">
        <v>176</v>
      </c>
      <c r="C83" s="26">
        <f t="shared" ref="C83:D83" si="459">+C84+C85+C86+C87+C88+C89</f>
        <v>30.211317932646239</v>
      </c>
      <c r="D83" s="26">
        <f t="shared" si="459"/>
        <v>27.646220800000002</v>
      </c>
      <c r="E83" s="26">
        <f t="shared" ref="E83" si="460">+E84+E85+E86+E87+E88+E89</f>
        <v>22.641905600000001</v>
      </c>
      <c r="F83" s="26">
        <f t="shared" ref="F83" si="461">+F84+F85+F86+F87+F88+F89</f>
        <v>21.395614399999999</v>
      </c>
      <c r="G83" s="26">
        <f t="shared" ref="G83" si="462">+G84+G85+G86+G87+G88+G89</f>
        <v>21.649867199999999</v>
      </c>
      <c r="H83" s="26">
        <f t="shared" ref="H83" si="463">+H84+H85+H86+H87+H88+H89</f>
        <v>15.3356976</v>
      </c>
      <c r="I83" s="26">
        <f t="shared" ref="I83" si="464">+I84+I85+I86+I87+I88+I89</f>
        <v>13.395516799999999</v>
      </c>
      <c r="J83" s="26">
        <f t="shared" ref="J83" si="465">+J84+J85+J86+J87+J88+J89</f>
        <v>10.086383647999998</v>
      </c>
      <c r="K83" s="26">
        <f t="shared" ref="K83" si="466">+K84+K85+K86+K87+K88+K89</f>
        <v>9.1104960000000013</v>
      </c>
      <c r="L83" s="26">
        <f t="shared" ref="L83" si="467">+L84+L85+L86+L87+L88+L89</f>
        <v>9.0071151999999994</v>
      </c>
      <c r="M83" s="26">
        <f t="shared" ref="M83" si="468">+M84+M85+M86+M87+M88+M89</f>
        <v>10.088583999999999</v>
      </c>
      <c r="N83" s="26">
        <f t="shared" ref="N83" si="469">+N84+N85+N86+N87+N88+N89</f>
        <v>9.5793999999999997</v>
      </c>
      <c r="O83" s="26">
        <f t="shared" ref="O83" si="470">+O84+O85+O86+O87+O88+O89</f>
        <v>8.0176591999999989</v>
      </c>
      <c r="P83" s="26">
        <f t="shared" ref="P83" si="471">+P84+P85+P86+P87+P88+P89</f>
        <v>6.6278415999999991</v>
      </c>
      <c r="Q83" s="26">
        <f t="shared" ref="Q83:S83" si="472">+Q84+Q85+Q86+Q87+Q88+Q89</f>
        <v>6.4876971148799996</v>
      </c>
      <c r="R83" s="26">
        <f t="shared" si="472"/>
        <v>6.0920853295839992</v>
      </c>
      <c r="S83" s="26">
        <f t="shared" si="472"/>
        <v>5.4033736052799997</v>
      </c>
      <c r="T83" s="26">
        <f t="shared" ref="T83" si="473">+T84+T85+T86+T87+T88+T89</f>
        <v>4.7507996324799997</v>
      </c>
      <c r="U83" s="26">
        <f t="shared" ref="U83" si="474">+U84+U85+U86+U87+U88+U89</f>
        <v>4.9294156029984002</v>
      </c>
      <c r="V83" s="26">
        <f t="shared" ref="V83" si="475">+V84+V85+V86+V87+V88+V89</f>
        <v>6.8033580903904003</v>
      </c>
      <c r="W83" s="26">
        <f t="shared" ref="W83" si="476">+W84+W85+W86+W87+W88+W89</f>
        <v>7.6618935401654653</v>
      </c>
      <c r="X83" s="26">
        <f t="shared" ref="X83" si="477">+X84+X85+X86+X87+X88+X89</f>
        <v>8.3858998968251228</v>
      </c>
      <c r="Y83" s="26">
        <f t="shared" ref="Y83" si="478">+Y84+Y85+Y86+Y87+Y88+Y89</f>
        <v>11.774762139958176</v>
      </c>
      <c r="Z83" s="26">
        <f t="shared" ref="Z83:AB83" si="479">+Z84+Z85+Z86+Z87+Z88+Z89</f>
        <v>12.842460024128695</v>
      </c>
      <c r="AA83" s="26">
        <f t="shared" si="479"/>
        <v>12.839580102899749</v>
      </c>
      <c r="AB83" s="26">
        <f t="shared" si="479"/>
        <v>8.8885636057702406</v>
      </c>
      <c r="AC83" s="26">
        <f t="shared" ref="AC83" si="480">+AC84+AC85+AC86+AC87+AC88+AC89</f>
        <v>7.4663046909631996</v>
      </c>
      <c r="AD83" s="31"/>
      <c r="AE83" s="26">
        <f t="shared" si="392"/>
        <v>-0.75286398601978444</v>
      </c>
    </row>
    <row r="84" spans="1:31" x14ac:dyDescent="0.2">
      <c r="A84" s="13" t="s">
        <v>177</v>
      </c>
      <c r="B84" s="6" t="s">
        <v>178</v>
      </c>
      <c r="C84" s="26">
        <f>+'1990'!$F84</f>
        <v>0</v>
      </c>
      <c r="D84" s="26">
        <f>+'1991'!$F84</f>
        <v>0</v>
      </c>
      <c r="E84" s="26">
        <f>+'1992'!$F84</f>
        <v>0</v>
      </c>
      <c r="F84" s="26">
        <f>+'1993'!$F84</f>
        <v>0</v>
      </c>
      <c r="G84" s="26">
        <f>+'1994'!$F84</f>
        <v>0</v>
      </c>
      <c r="H84" s="26">
        <f>+'1995'!$F84</f>
        <v>0</v>
      </c>
      <c r="I84" s="26">
        <f>+'1996'!$F84</f>
        <v>0</v>
      </c>
      <c r="J84" s="26">
        <f>+'1997'!$F84</f>
        <v>0</v>
      </c>
      <c r="K84" s="26">
        <f>+'1998'!$F84</f>
        <v>0</v>
      </c>
      <c r="L84" s="26">
        <f>+'1999'!$F84</f>
        <v>0</v>
      </c>
      <c r="M84" s="26">
        <f>+'2000'!$F84</f>
        <v>0</v>
      </c>
      <c r="N84" s="26">
        <f>+'2001'!$F84</f>
        <v>0</v>
      </c>
      <c r="O84" s="26">
        <f>+'2002'!$F84</f>
        <v>0</v>
      </c>
      <c r="P84" s="26">
        <f>+'2003'!$F84</f>
        <v>0</v>
      </c>
      <c r="Q84" s="26">
        <f>+'2004'!$F84</f>
        <v>0</v>
      </c>
      <c r="R84" s="26">
        <f>+'2005'!$F84</f>
        <v>0</v>
      </c>
      <c r="S84" s="26">
        <f>+'2006'!$F84</f>
        <v>0</v>
      </c>
      <c r="T84" s="26">
        <f>+'2007'!$F84</f>
        <v>0</v>
      </c>
      <c r="U84" s="26">
        <f>+'2008'!$F84</f>
        <v>0</v>
      </c>
      <c r="V84" s="26">
        <f>+'2009'!$F84</f>
        <v>0</v>
      </c>
      <c r="W84" s="26">
        <f>+'2010'!$F84</f>
        <v>0</v>
      </c>
      <c r="X84" s="26">
        <f>+'2011'!$F84</f>
        <v>0</v>
      </c>
      <c r="Y84" s="26">
        <f>+'2012'!$F84</f>
        <v>0</v>
      </c>
      <c r="Z84" s="26">
        <f>+'2013'!$F84</f>
        <v>0</v>
      </c>
      <c r="AA84" s="26">
        <f>+'2014'!$F84</f>
        <v>0</v>
      </c>
      <c r="AB84" s="26">
        <f>+'2015'!$F84</f>
        <v>0</v>
      </c>
      <c r="AC84" s="26">
        <f>+'2016'!$F84</f>
        <v>0</v>
      </c>
      <c r="AD84" s="31"/>
      <c r="AE84" s="26" t="str">
        <f t="shared" si="392"/>
        <v/>
      </c>
    </row>
    <row r="85" spans="1:31" x14ac:dyDescent="0.2">
      <c r="A85" s="13" t="s">
        <v>179</v>
      </c>
      <c r="B85" s="6" t="s">
        <v>180</v>
      </c>
      <c r="C85" s="26">
        <f>+'1990'!$F85</f>
        <v>30.011954379503099</v>
      </c>
      <c r="D85" s="26">
        <f>+'1991'!$F85</f>
        <v>27.45</v>
      </c>
      <c r="E85" s="26">
        <f>+'1992'!$F85</f>
        <v>22.44</v>
      </c>
      <c r="F85" s="26">
        <f>+'1993'!$F85</f>
        <v>21.18</v>
      </c>
      <c r="G85" s="26">
        <f>+'1994'!$F85</f>
        <v>21.42</v>
      </c>
      <c r="H85" s="26">
        <f>+'1995'!$F85</f>
        <v>15.09</v>
      </c>
      <c r="I85" s="26">
        <f>+'1996'!$F85</f>
        <v>13.139999999999999</v>
      </c>
      <c r="J85" s="26">
        <f>+'1997'!$F85</f>
        <v>9.8183999999999987</v>
      </c>
      <c r="K85" s="26">
        <f>+'1998'!$F85</f>
        <v>8.82</v>
      </c>
      <c r="L85" s="26">
        <f>+'1999'!$F85</f>
        <v>8.6999999999999993</v>
      </c>
      <c r="M85" s="26">
        <f>+'2000'!$F85</f>
        <v>9.7799999999999994</v>
      </c>
      <c r="N85" s="26">
        <f>+'2001'!$F85</f>
        <v>9.27</v>
      </c>
      <c r="O85" s="26">
        <f>+'2002'!$F85</f>
        <v>7.71</v>
      </c>
      <c r="P85" s="26">
        <f>+'2003'!$F85</f>
        <v>6.3</v>
      </c>
      <c r="Q85" s="26">
        <f>+'2004'!$F85</f>
        <v>6.1603499999999993</v>
      </c>
      <c r="R85" s="26">
        <f>+'2005'!$F85</f>
        <v>5.7609689999999993</v>
      </c>
      <c r="S85" s="26">
        <f>+'2006'!$F85</f>
        <v>5.0610509999999991</v>
      </c>
      <c r="T85" s="26">
        <f>+'2007'!$F85</f>
        <v>4.4397569999999993</v>
      </c>
      <c r="U85" s="26">
        <f>+'2008'!$F85</f>
        <v>4.6058742000000006</v>
      </c>
      <c r="V85" s="26">
        <f>+'2009'!$F85</f>
        <v>6.4912628999999997</v>
      </c>
      <c r="W85" s="26">
        <f>+'2010'!$F85</f>
        <v>7.3977338275545899</v>
      </c>
      <c r="X85" s="26">
        <f>+'2011'!$F85</f>
        <v>8.1131757477229201</v>
      </c>
      <c r="Y85" s="26">
        <f>+'2012'!$F85</f>
        <v>11.505833832040111</v>
      </c>
      <c r="Z85" s="26">
        <f>+'2013'!$F85</f>
        <v>12.540871068513029</v>
      </c>
      <c r="AA85" s="26">
        <f>+'2014'!$F85</f>
        <v>12.533885516306039</v>
      </c>
      <c r="AB85" s="26">
        <f>+'2015'!$F85</f>
        <v>8.6158351799999995</v>
      </c>
      <c r="AC85" s="26">
        <f>+'2016'!$F85</f>
        <v>7.1957377499999993</v>
      </c>
      <c r="AD85" s="31"/>
      <c r="AE85" s="26">
        <f t="shared" si="392"/>
        <v>-0.76023761535122203</v>
      </c>
    </row>
    <row r="86" spans="1:31" x14ac:dyDescent="0.2">
      <c r="A86" s="13" t="s">
        <v>181</v>
      </c>
      <c r="B86" s="6" t="s">
        <v>75</v>
      </c>
      <c r="C86" s="26">
        <f>+'1990'!$F86</f>
        <v>3.9579528932829303E-2</v>
      </c>
      <c r="D86" s="26">
        <f>+'1991'!$F86</f>
        <v>3.89556E-2</v>
      </c>
      <c r="E86" s="26">
        <f>+'1992'!$F86</f>
        <v>4.00842E-2</v>
      </c>
      <c r="F86" s="26">
        <f>+'1993'!$F86</f>
        <v>4.2805799999999998E-2</v>
      </c>
      <c r="G86" s="26">
        <f>+'1994'!$F86</f>
        <v>4.56354E-2</v>
      </c>
      <c r="H86" s="26">
        <f>+'1995'!$F86</f>
        <v>4.8778200000000001E-2</v>
      </c>
      <c r="I86" s="26">
        <f>+'1996'!$F86</f>
        <v>5.0727599999999998E-2</v>
      </c>
      <c r="J86" s="26">
        <f>+'1997'!$F86</f>
        <v>5.3202635999999998E-2</v>
      </c>
      <c r="K86" s="26">
        <f>+'1998'!$F86</f>
        <v>5.7672000000000001E-2</v>
      </c>
      <c r="L86" s="26">
        <f>+'1999'!$F86</f>
        <v>6.0971400000000002E-2</v>
      </c>
      <c r="M86" s="26">
        <f>+'2000'!$F86</f>
        <v>6.1262999999999998E-2</v>
      </c>
      <c r="N86" s="26">
        <f>+'2001'!$F86</f>
        <v>6.1425E-2</v>
      </c>
      <c r="O86" s="26">
        <f>+'2002'!$F86</f>
        <v>6.1079399999999999E-2</v>
      </c>
      <c r="P86" s="26">
        <f>+'2003'!$F86</f>
        <v>6.5086199999999997E-2</v>
      </c>
      <c r="Q86" s="26">
        <f>+'2004'!$F86</f>
        <v>6.4988030160000002E-2</v>
      </c>
      <c r="R86" s="26">
        <f>+'2005'!$F86</f>
        <v>6.5736330137999996E-2</v>
      </c>
      <c r="S86" s="26">
        <f>+'2006'!$F86</f>
        <v>6.7961105460000004E-2</v>
      </c>
      <c r="T86" s="26">
        <f>+'2007'!$F86</f>
        <v>6.175111086E-2</v>
      </c>
      <c r="U86" s="26">
        <f>+'2008'!$F86</f>
        <v>6.4232484418800001E-2</v>
      </c>
      <c r="V86" s="26">
        <f>+'2009'!$F86</f>
        <v>6.1960074562799998E-2</v>
      </c>
      <c r="W86" s="26">
        <f>+'2010'!$F86</f>
        <v>5.2443472356570785E-2</v>
      </c>
      <c r="X86" s="26">
        <f>+'2011'!$F86</f>
        <v>5.4143764895290498E-2</v>
      </c>
      <c r="Y86" s="26">
        <f>+'2012'!$F86</f>
        <v>5.339017877785094E-2</v>
      </c>
      <c r="Z86" s="26">
        <f>+'2013'!$F86</f>
        <v>5.9874277953109858E-2</v>
      </c>
      <c r="AA86" s="26">
        <f>+'2014'!$F86</f>
        <v>6.068936645610408E-2</v>
      </c>
      <c r="AB86" s="26">
        <f>+'2015'!$F86</f>
        <v>5.4144613939680002E-2</v>
      </c>
      <c r="AC86" s="26">
        <f>+'2016'!$F86</f>
        <v>5.3715495632400002E-2</v>
      </c>
      <c r="AD86" s="31"/>
      <c r="AE86" s="26">
        <f t="shared" si="392"/>
        <v>0.35715348516554979</v>
      </c>
    </row>
    <row r="87" spans="1:31" x14ac:dyDescent="0.2">
      <c r="A87" s="13" t="s">
        <v>182</v>
      </c>
      <c r="B87" s="6" t="s">
        <v>183</v>
      </c>
      <c r="C87" s="26">
        <f>+'1990'!$F87</f>
        <v>0.1597840242103109</v>
      </c>
      <c r="D87" s="26">
        <f>+'1991'!$F87</f>
        <v>0.15726520000000002</v>
      </c>
      <c r="E87" s="26">
        <f>+'1992'!$F87</f>
        <v>0.1618214</v>
      </c>
      <c r="F87" s="26">
        <f>+'1993'!$F87</f>
        <v>0.17280860000000001</v>
      </c>
      <c r="G87" s="26">
        <f>+'1994'!$F87</f>
        <v>0.1842318</v>
      </c>
      <c r="H87" s="26">
        <f>+'1995'!$F87</f>
        <v>0.19691940000000002</v>
      </c>
      <c r="I87" s="26">
        <f>+'1996'!$F87</f>
        <v>0.2047892</v>
      </c>
      <c r="J87" s="26">
        <f>+'1997'!$F87</f>
        <v>0.21478101200000002</v>
      </c>
      <c r="K87" s="26">
        <f>+'1998'!$F87</f>
        <v>0.232824</v>
      </c>
      <c r="L87" s="26">
        <f>+'1999'!$F87</f>
        <v>0.24614380000000002</v>
      </c>
      <c r="M87" s="26">
        <f>+'2000'!$F87</f>
        <v>0.24732100000000001</v>
      </c>
      <c r="N87" s="26">
        <f>+'2001'!$F87</f>
        <v>0.24797500000000003</v>
      </c>
      <c r="O87" s="26">
        <f>+'2002'!$F87</f>
        <v>0.24657980000000002</v>
      </c>
      <c r="P87" s="26">
        <f>+'2003'!$F87</f>
        <v>0.26275540000000003</v>
      </c>
      <c r="Q87" s="26">
        <f>+'2004'!$F87</f>
        <v>0.26235908472000002</v>
      </c>
      <c r="R87" s="26">
        <f>+'2005'!$F87</f>
        <v>0.26537999944599999</v>
      </c>
      <c r="S87" s="26">
        <f>+'2006'!$F87</f>
        <v>0.27436149982000002</v>
      </c>
      <c r="T87" s="26">
        <f>+'2007'!$F87</f>
        <v>0.24929152162000001</v>
      </c>
      <c r="U87" s="26">
        <f>+'2008'!$F87</f>
        <v>0.25930891857960003</v>
      </c>
      <c r="V87" s="26">
        <f>+'2009'!$F87</f>
        <v>0.25013511582760001</v>
      </c>
      <c r="W87" s="26">
        <f>+'2010'!$F87</f>
        <v>0.21171624025430427</v>
      </c>
      <c r="X87" s="26">
        <f>+'2011'!$F87</f>
        <v>0.2185803842069135</v>
      </c>
      <c r="Y87" s="26">
        <f>+'2012'!$F87</f>
        <v>0.21553812914021309</v>
      </c>
      <c r="Z87" s="26">
        <f>+'2013'!$F87</f>
        <v>0.24171467766255464</v>
      </c>
      <c r="AA87" s="26">
        <f>+'2014'!$F87</f>
        <v>0.2450052201376054</v>
      </c>
      <c r="AB87" s="26">
        <f>+'2015'!$F87</f>
        <v>0.21858381183056003</v>
      </c>
      <c r="AC87" s="26">
        <f>+'2016'!$F87</f>
        <v>0.21685144533080003</v>
      </c>
      <c r="AD87" s="31"/>
      <c r="AE87" s="26">
        <f t="shared" si="392"/>
        <v>0.35715348516554979</v>
      </c>
    </row>
    <row r="88" spans="1:31" x14ac:dyDescent="0.2">
      <c r="A88" s="13" t="s">
        <v>184</v>
      </c>
      <c r="B88" s="6" t="s">
        <v>185</v>
      </c>
      <c r="C88" s="26">
        <f>+'1990'!$F88</f>
        <v>0</v>
      </c>
      <c r="D88" s="26">
        <f>+'1991'!$F88</f>
        <v>0</v>
      </c>
      <c r="E88" s="26">
        <f>+'1992'!$F88</f>
        <v>0</v>
      </c>
      <c r="F88" s="26">
        <f>+'1993'!$F88</f>
        <v>0</v>
      </c>
      <c r="G88" s="26">
        <f>+'1994'!$F88</f>
        <v>0</v>
      </c>
      <c r="H88" s="26">
        <f>+'1995'!$F88</f>
        <v>0</v>
      </c>
      <c r="I88" s="26">
        <f>+'1996'!$F88</f>
        <v>0</v>
      </c>
      <c r="J88" s="26">
        <f>+'1997'!$F88</f>
        <v>0</v>
      </c>
      <c r="K88" s="26">
        <f>+'1998'!$F88</f>
        <v>0</v>
      </c>
      <c r="L88" s="26">
        <f>+'1999'!$F88</f>
        <v>0</v>
      </c>
      <c r="M88" s="26">
        <f>+'2000'!$F88</f>
        <v>0</v>
      </c>
      <c r="N88" s="26">
        <f>+'2001'!$F88</f>
        <v>0</v>
      </c>
      <c r="O88" s="26">
        <f>+'2002'!$F88</f>
        <v>0</v>
      </c>
      <c r="P88" s="26">
        <f>+'2003'!$F88</f>
        <v>0</v>
      </c>
      <c r="Q88" s="26">
        <f>+'2004'!$F88</f>
        <v>0</v>
      </c>
      <c r="R88" s="26">
        <f>+'2005'!$F88</f>
        <v>0</v>
      </c>
      <c r="S88" s="26">
        <f>+'2006'!$F88</f>
        <v>0</v>
      </c>
      <c r="T88" s="26">
        <f>+'2007'!$F88</f>
        <v>0</v>
      </c>
      <c r="U88" s="26">
        <f>+'2008'!$F88</f>
        <v>0</v>
      </c>
      <c r="V88" s="26">
        <f>+'2009'!$F88</f>
        <v>0</v>
      </c>
      <c r="W88" s="26">
        <f>+'2010'!$F88</f>
        <v>0</v>
      </c>
      <c r="X88" s="26">
        <f>+'2011'!$F88</f>
        <v>0</v>
      </c>
      <c r="Y88" s="26">
        <f>+'2012'!$F88</f>
        <v>0</v>
      </c>
      <c r="Z88" s="26">
        <f>+'2013'!$F88</f>
        <v>0</v>
      </c>
      <c r="AA88" s="26">
        <f>+'2014'!$F88</f>
        <v>0</v>
      </c>
      <c r="AB88" s="26">
        <f>+'2015'!$F88</f>
        <v>0</v>
      </c>
      <c r="AC88" s="26">
        <f>+'2016'!$F88</f>
        <v>0</v>
      </c>
      <c r="AD88" s="31"/>
      <c r="AE88" s="26" t="str">
        <f t="shared" si="392"/>
        <v/>
      </c>
    </row>
    <row r="89" spans="1:31" x14ac:dyDescent="0.2">
      <c r="A89" s="13" t="s">
        <v>186</v>
      </c>
      <c r="B89" s="6" t="s">
        <v>187</v>
      </c>
      <c r="C89" s="26">
        <f>+'1990'!$F89</f>
        <v>0</v>
      </c>
      <c r="D89" s="26">
        <f>+'1991'!$F89</f>
        <v>0</v>
      </c>
      <c r="E89" s="26">
        <f>+'1992'!$F89</f>
        <v>0</v>
      </c>
      <c r="F89" s="26">
        <f>+'1993'!$F89</f>
        <v>0</v>
      </c>
      <c r="G89" s="26">
        <f>+'1994'!$F89</f>
        <v>0</v>
      </c>
      <c r="H89" s="26">
        <f>+'1995'!$F89</f>
        <v>0</v>
      </c>
      <c r="I89" s="26">
        <f>+'1996'!$F89</f>
        <v>0</v>
      </c>
      <c r="J89" s="26">
        <f>+'1997'!$F89</f>
        <v>0</v>
      </c>
      <c r="K89" s="26">
        <f>+'1998'!$F89</f>
        <v>0</v>
      </c>
      <c r="L89" s="26">
        <f>+'1999'!$F89</f>
        <v>0</v>
      </c>
      <c r="M89" s="26">
        <f>+'2000'!$F89</f>
        <v>0</v>
      </c>
      <c r="N89" s="26">
        <f>+'2001'!$F89</f>
        <v>0</v>
      </c>
      <c r="O89" s="26">
        <f>+'2002'!$F89</f>
        <v>0</v>
      </c>
      <c r="P89" s="26">
        <f>+'2003'!$F89</f>
        <v>0</v>
      </c>
      <c r="Q89" s="26">
        <f>+'2004'!$F89</f>
        <v>0</v>
      </c>
      <c r="R89" s="26">
        <f>+'2005'!$F89</f>
        <v>0</v>
      </c>
      <c r="S89" s="26">
        <f>+'2006'!$F89</f>
        <v>0</v>
      </c>
      <c r="T89" s="26">
        <f>+'2007'!$F89</f>
        <v>0</v>
      </c>
      <c r="U89" s="26">
        <f>+'2008'!$F89</f>
        <v>0</v>
      </c>
      <c r="V89" s="26">
        <f>+'2009'!$F89</f>
        <v>0</v>
      </c>
      <c r="W89" s="26">
        <f>+'2010'!$F89</f>
        <v>0</v>
      </c>
      <c r="X89" s="26">
        <f>+'2011'!$F89</f>
        <v>0</v>
      </c>
      <c r="Y89" s="26">
        <f>+'2012'!$F89</f>
        <v>0</v>
      </c>
      <c r="Z89" s="26">
        <f>+'2013'!$F89</f>
        <v>0</v>
      </c>
      <c r="AA89" s="26">
        <f>+'2014'!$F89</f>
        <v>0</v>
      </c>
      <c r="AB89" s="26">
        <f>+'2015'!$F89</f>
        <v>0</v>
      </c>
      <c r="AC89" s="26">
        <f>+'2016'!$F89</f>
        <v>0</v>
      </c>
      <c r="AD89" s="31"/>
      <c r="AE89" s="26" t="str">
        <f t="shared" si="392"/>
        <v/>
      </c>
    </row>
    <row r="90" spans="1:31" x14ac:dyDescent="0.2">
      <c r="A90" s="13" t="s">
        <v>188</v>
      </c>
      <c r="B90" s="6" t="s">
        <v>189</v>
      </c>
      <c r="C90" s="26">
        <f t="shared" ref="C90:D90" si="481">+C91+C92+C93</f>
        <v>36.937643772426959</v>
      </c>
      <c r="D90" s="26">
        <f t="shared" si="481"/>
        <v>26.499565</v>
      </c>
      <c r="E90" s="26">
        <f t="shared" ref="E90" si="482">+E91+E92+E93</f>
        <v>29.937890000000003</v>
      </c>
      <c r="F90" s="26">
        <f t="shared" ref="F90" si="483">+F91+F92+F93</f>
        <v>29.154192999999996</v>
      </c>
      <c r="G90" s="26">
        <f t="shared" ref="G90" si="484">+G91+G92+G93</f>
        <v>32.259360999999998</v>
      </c>
      <c r="H90" s="26">
        <f t="shared" ref="H90" si="485">+H91+H92+H93</f>
        <v>31.080071999999998</v>
      </c>
      <c r="I90" s="26">
        <f t="shared" ref="I90" si="486">+I91+I92+I93</f>
        <v>31.249652999999995</v>
      </c>
      <c r="J90" s="26">
        <f t="shared" ref="J90" si="487">+J91+J92+J93</f>
        <v>34.940188089999999</v>
      </c>
      <c r="K90" s="26">
        <f t="shared" ref="K90" si="488">+K91+K92+K93</f>
        <v>34.885807</v>
      </c>
      <c r="L90" s="26">
        <f t="shared" ref="L90" si="489">+L91+L92+L93</f>
        <v>41.676855000000003</v>
      </c>
      <c r="M90" s="26">
        <f t="shared" ref="M90" si="490">+M91+M92+M93</f>
        <v>47.971200000000003</v>
      </c>
      <c r="N90" s="26">
        <f t="shared" ref="N90" si="491">+N91+N92+N93</f>
        <v>52.120917999999996</v>
      </c>
      <c r="O90" s="26">
        <f t="shared" ref="O90" si="492">+O91+O92+O93</f>
        <v>51.746237999999998</v>
      </c>
      <c r="P90" s="26">
        <f t="shared" ref="P90" si="493">+P91+P92+P93</f>
        <v>48.799503999999999</v>
      </c>
      <c r="Q90" s="26">
        <f t="shared" ref="Q90:S90" si="494">+Q91+Q92+Q93</f>
        <v>49.729659307882756</v>
      </c>
      <c r="R90" s="26">
        <f t="shared" si="494"/>
        <v>50.874873178414205</v>
      </c>
      <c r="S90" s="26">
        <f t="shared" si="494"/>
        <v>48.481750934687909</v>
      </c>
      <c r="T90" s="26">
        <f t="shared" ref="T90" si="495">+T91+T92+T93</f>
        <v>38.242437857588932</v>
      </c>
      <c r="U90" s="26">
        <f t="shared" ref="U90" si="496">+U91+U92+U93</f>
        <v>33.207281397099102</v>
      </c>
      <c r="V90" s="26">
        <f t="shared" ref="V90" si="497">+V91+V92+V93</f>
        <v>40.381736080063121</v>
      </c>
      <c r="W90" s="26">
        <f t="shared" ref="W90" si="498">+W91+W92+W93</f>
        <v>38.760425887805582</v>
      </c>
      <c r="X90" s="26">
        <f t="shared" ref="X90" si="499">+X91+X92+X93</f>
        <v>34.312509521281349</v>
      </c>
      <c r="Y90" s="26">
        <f t="shared" ref="Y90" si="500">+Y91+Y92+Y93</f>
        <v>28.588280404216391</v>
      </c>
      <c r="Z90" s="26">
        <f t="shared" ref="Z90:AB90" si="501">+Z91+Z92+Z93</f>
        <v>25.266526719874996</v>
      </c>
      <c r="AA90" s="26">
        <f t="shared" si="501"/>
        <v>20.805827326166927</v>
      </c>
      <c r="AB90" s="26">
        <f t="shared" si="501"/>
        <v>24.493338896090442</v>
      </c>
      <c r="AC90" s="26">
        <f t="shared" ref="AC90" si="502">+AC91+AC92+AC93</f>
        <v>28.870818355328367</v>
      </c>
      <c r="AD90" s="31"/>
      <c r="AE90" s="26">
        <f t="shared" si="392"/>
        <v>-0.21839036260131672</v>
      </c>
    </row>
    <row r="91" spans="1:31" x14ac:dyDescent="0.2">
      <c r="A91" s="13" t="s">
        <v>190</v>
      </c>
      <c r="B91" s="6" t="s">
        <v>172</v>
      </c>
      <c r="C91" s="26">
        <f>+'1990'!$F91</f>
        <v>0.92450063999999998</v>
      </c>
      <c r="D91" s="26">
        <f>+'1991'!$F91</f>
        <v>0.69462400000000002</v>
      </c>
      <c r="E91" s="26">
        <f>+'1992'!$F91</f>
        <v>0.78360799999999997</v>
      </c>
      <c r="F91" s="26">
        <f>+'1993'!$F91</f>
        <v>0.76479200000000003</v>
      </c>
      <c r="G91" s="26">
        <f>+'1994'!$F91</f>
        <v>0.85651999999999995</v>
      </c>
      <c r="H91" s="26">
        <f>+'1995'!$F91</f>
        <v>0.824376</v>
      </c>
      <c r="I91" s="26">
        <f>+'1996'!$F91</f>
        <v>0.82790399999999997</v>
      </c>
      <c r="J91" s="26">
        <f>+'1997'!$F91</f>
        <v>0.87298399999999998</v>
      </c>
      <c r="K91" s="26">
        <f>+'1998'!$F91</f>
        <v>0.780864</v>
      </c>
      <c r="L91" s="26">
        <f>+'1999'!$F91</f>
        <v>0.88043199999999999</v>
      </c>
      <c r="M91" s="26">
        <f>+'2000'!$F91</f>
        <v>0.95491199999999998</v>
      </c>
      <c r="N91" s="26">
        <f>+'2001'!$F91</f>
        <v>1.0121439999999999</v>
      </c>
      <c r="O91" s="26">
        <f>+'2002'!$F91</f>
        <v>0.99528799999999995</v>
      </c>
      <c r="P91" s="26">
        <f>+'2003'!$F91</f>
        <v>0.85299199999999997</v>
      </c>
      <c r="Q91" s="26">
        <f>+'2004'!$F91</f>
        <v>0.82491303999999988</v>
      </c>
      <c r="R91" s="26">
        <f>+'2005'!$F91</f>
        <v>0.41750617999999995</v>
      </c>
      <c r="S91" s="26">
        <f>+'2006'!$F91</f>
        <v>0.86195312000000002</v>
      </c>
      <c r="T91" s="26">
        <f>+'2007'!$F91</f>
        <v>0.80919383999999994</v>
      </c>
      <c r="U91" s="26">
        <f>+'2008'!$F91</f>
        <v>0.38373425999999999</v>
      </c>
      <c r="V91" s="26">
        <f>+'2009'!$F91</f>
        <v>0.98905127999999998</v>
      </c>
      <c r="W91" s="26">
        <f>+'2010'!$F91</f>
        <v>0.76367479999999999</v>
      </c>
      <c r="X91" s="26">
        <f>+'2011'!$F91</f>
        <v>0.61975199999999997</v>
      </c>
      <c r="Y91" s="26">
        <f>+'2012'!$F91</f>
        <v>0.48280680000000004</v>
      </c>
      <c r="Z91" s="26">
        <f>+'2013'!$F91</f>
        <v>0.37841720000000001</v>
      </c>
      <c r="AA91" s="26">
        <f>+'2014'!$F91</f>
        <v>0.30968000000000001</v>
      </c>
      <c r="AB91" s="26">
        <f>+'2015'!$F91</f>
        <v>0.30968000000000001</v>
      </c>
      <c r="AC91" s="26">
        <f>+'2016'!$F91</f>
        <v>0.30968000000000001</v>
      </c>
      <c r="AD91" s="31"/>
      <c r="AE91" s="26">
        <f t="shared" si="392"/>
        <v>-0.66502997769693273</v>
      </c>
    </row>
    <row r="92" spans="1:31" x14ac:dyDescent="0.2">
      <c r="A92" s="13" t="s">
        <v>191</v>
      </c>
      <c r="B92" s="6" t="s">
        <v>174</v>
      </c>
      <c r="C92" s="26">
        <f>+'1990'!$F92</f>
        <v>0</v>
      </c>
      <c r="D92" s="26">
        <f>+'1991'!$F92</f>
        <v>0</v>
      </c>
      <c r="E92" s="26">
        <f>+'1992'!$F92</f>
        <v>0</v>
      </c>
      <c r="F92" s="26">
        <f>+'1993'!$F92</f>
        <v>0</v>
      </c>
      <c r="G92" s="26">
        <f>+'1994'!$F92</f>
        <v>0</v>
      </c>
      <c r="H92" s="26">
        <f>+'1995'!$F92</f>
        <v>0</v>
      </c>
      <c r="I92" s="26">
        <f>+'1996'!$F92</f>
        <v>0</v>
      </c>
      <c r="J92" s="26">
        <f>+'1997'!$F92</f>
        <v>0</v>
      </c>
      <c r="K92" s="26">
        <f>+'1998'!$F92</f>
        <v>0</v>
      </c>
      <c r="L92" s="26">
        <f>+'1999'!$F92</f>
        <v>0</v>
      </c>
      <c r="M92" s="26">
        <f>+'2000'!$F92</f>
        <v>0</v>
      </c>
      <c r="N92" s="26">
        <f>+'2001'!$F92</f>
        <v>0</v>
      </c>
      <c r="O92" s="26">
        <f>+'2002'!$F92</f>
        <v>0</v>
      </c>
      <c r="P92" s="26">
        <f>+'2003'!$F92</f>
        <v>0</v>
      </c>
      <c r="Q92" s="26">
        <f>+'2004'!$F92</f>
        <v>0</v>
      </c>
      <c r="R92" s="26">
        <f>+'2005'!$F92</f>
        <v>0</v>
      </c>
      <c r="S92" s="26">
        <f>+'2006'!$F92</f>
        <v>0</v>
      </c>
      <c r="T92" s="26">
        <f>+'2007'!$F92</f>
        <v>0</v>
      </c>
      <c r="U92" s="26">
        <f>+'2008'!$F92</f>
        <v>0</v>
      </c>
      <c r="V92" s="26">
        <f>+'2009'!$F92</f>
        <v>0</v>
      </c>
      <c r="W92" s="26">
        <f>+'2010'!$F92</f>
        <v>0</v>
      </c>
      <c r="X92" s="26">
        <f>+'2011'!$F92</f>
        <v>0</v>
      </c>
      <c r="Y92" s="26">
        <f>+'2012'!$F92</f>
        <v>0</v>
      </c>
      <c r="Z92" s="26">
        <f>+'2013'!$F92</f>
        <v>0</v>
      </c>
      <c r="AA92" s="26">
        <f>+'2014'!$F92</f>
        <v>0</v>
      </c>
      <c r="AB92" s="26">
        <f>+'2015'!$F92</f>
        <v>0</v>
      </c>
      <c r="AC92" s="26">
        <f>+'2016'!$F92</f>
        <v>0</v>
      </c>
      <c r="AD92" s="31"/>
      <c r="AE92" s="26" t="str">
        <f t="shared" si="392"/>
        <v/>
      </c>
    </row>
    <row r="93" spans="1:31" x14ac:dyDescent="0.2">
      <c r="A93" s="13" t="s">
        <v>192</v>
      </c>
      <c r="B93" s="6" t="s">
        <v>176</v>
      </c>
      <c r="C93" s="26">
        <f t="shared" ref="C93:D93" si="503">+C94+C95+C96+C97+C98+C99</f>
        <v>36.013143132426961</v>
      </c>
      <c r="D93" s="26">
        <f t="shared" si="503"/>
        <v>25.804940999999999</v>
      </c>
      <c r="E93" s="26">
        <f t="shared" ref="E93" si="504">+E94+E95+E96+E97+E98+E99</f>
        <v>29.154282000000002</v>
      </c>
      <c r="F93" s="26">
        <f t="shared" ref="F93" si="505">+F94+F95+F96+F97+F98+F99</f>
        <v>28.389400999999996</v>
      </c>
      <c r="G93" s="26">
        <f t="shared" ref="G93" si="506">+G94+G95+G96+G97+G98+G99</f>
        <v>31.402840999999999</v>
      </c>
      <c r="H93" s="26">
        <f t="shared" ref="H93" si="507">+H94+H95+H96+H97+H98+H99</f>
        <v>30.255695999999997</v>
      </c>
      <c r="I93" s="26">
        <f t="shared" ref="I93" si="508">+I94+I95+I96+I97+I98+I99</f>
        <v>30.421748999999995</v>
      </c>
      <c r="J93" s="26">
        <f t="shared" ref="J93" si="509">+J94+J95+J96+J97+J98+J99</f>
        <v>34.067204089999997</v>
      </c>
      <c r="K93" s="26">
        <f t="shared" ref="K93" si="510">+K94+K95+K96+K97+K98+K99</f>
        <v>34.104942999999999</v>
      </c>
      <c r="L93" s="26">
        <f t="shared" ref="L93" si="511">+L94+L95+L96+L97+L98+L99</f>
        <v>40.796423000000004</v>
      </c>
      <c r="M93" s="26">
        <f t="shared" ref="M93" si="512">+M94+M95+M96+M97+M98+M99</f>
        <v>47.016288000000003</v>
      </c>
      <c r="N93" s="26">
        <f t="shared" ref="N93" si="513">+N94+N95+N96+N97+N98+N99</f>
        <v>51.108773999999997</v>
      </c>
      <c r="O93" s="26">
        <f t="shared" ref="O93" si="514">+O94+O95+O96+O97+O98+O99</f>
        <v>50.750949999999996</v>
      </c>
      <c r="P93" s="26">
        <f t="shared" ref="P93" si="515">+P94+P95+P96+P97+P98+P99</f>
        <v>47.946511999999998</v>
      </c>
      <c r="Q93" s="26">
        <f t="shared" ref="Q93:S93" si="516">+Q94+Q95+Q96+Q97+Q98+Q99</f>
        <v>48.904746267882757</v>
      </c>
      <c r="R93" s="26">
        <f t="shared" si="516"/>
        <v>50.457366998414209</v>
      </c>
      <c r="S93" s="26">
        <f t="shared" si="516"/>
        <v>47.619797814687907</v>
      </c>
      <c r="T93" s="26">
        <f t="shared" ref="T93" si="517">+T94+T95+T96+T97+T98+T99</f>
        <v>37.433244017588933</v>
      </c>
      <c r="U93" s="26">
        <f t="shared" ref="U93" si="518">+U94+U95+U96+U97+U98+U99</f>
        <v>32.823547137099105</v>
      </c>
      <c r="V93" s="26">
        <f t="shared" ref="V93" si="519">+V94+V95+V96+V97+V98+V99</f>
        <v>39.392684800063122</v>
      </c>
      <c r="W93" s="26">
        <f t="shared" ref="W93" si="520">+W94+W95+W96+W97+W98+W99</f>
        <v>37.996751087805585</v>
      </c>
      <c r="X93" s="26">
        <f t="shared" ref="X93" si="521">+X94+X95+X96+X97+X98+X99</f>
        <v>33.692757521281351</v>
      </c>
      <c r="Y93" s="26">
        <f t="shared" ref="Y93" si="522">+Y94+Y95+Y96+Y97+Y98+Y99</f>
        <v>28.105473604216392</v>
      </c>
      <c r="Z93" s="26">
        <f t="shared" ref="Z93:AB93" si="523">+Z94+Z95+Z96+Z97+Z98+Z99</f>
        <v>24.888109519874995</v>
      </c>
      <c r="AA93" s="26">
        <f t="shared" si="523"/>
        <v>20.496147326166927</v>
      </c>
      <c r="AB93" s="26">
        <f t="shared" si="523"/>
        <v>24.183658896090442</v>
      </c>
      <c r="AC93" s="26">
        <f t="shared" ref="AC93" si="524">+AC94+AC95+AC96+AC97+AC98+AC99</f>
        <v>28.561138355328367</v>
      </c>
      <c r="AD93" s="31"/>
      <c r="AE93" s="26">
        <f t="shared" si="392"/>
        <v>-0.2069245872179554</v>
      </c>
    </row>
    <row r="94" spans="1:31" x14ac:dyDescent="0.2">
      <c r="A94" s="13" t="s">
        <v>193</v>
      </c>
      <c r="B94" s="6" t="s">
        <v>178</v>
      </c>
      <c r="C94" s="26">
        <f>+'1990'!$F94</f>
        <v>0</v>
      </c>
      <c r="D94" s="26">
        <f>+'1991'!$F94</f>
        <v>0</v>
      </c>
      <c r="E94" s="26">
        <f>+'1992'!$F94</f>
        <v>0</v>
      </c>
      <c r="F94" s="26">
        <f>+'1993'!$F94</f>
        <v>0</v>
      </c>
      <c r="G94" s="26">
        <f>+'1994'!$F94</f>
        <v>0</v>
      </c>
      <c r="H94" s="26">
        <f>+'1995'!$F94</f>
        <v>0</v>
      </c>
      <c r="I94" s="26">
        <f>+'1996'!$F94</f>
        <v>0</v>
      </c>
      <c r="J94" s="26">
        <f>+'1997'!$F94</f>
        <v>0</v>
      </c>
      <c r="K94" s="26">
        <f>+'1998'!$F94</f>
        <v>0</v>
      </c>
      <c r="L94" s="26">
        <f>+'1999'!$F94</f>
        <v>0</v>
      </c>
      <c r="M94" s="26">
        <f>+'2000'!$F94</f>
        <v>0</v>
      </c>
      <c r="N94" s="26">
        <f>+'2001'!$F94</f>
        <v>0</v>
      </c>
      <c r="O94" s="26">
        <f>+'2002'!$F94</f>
        <v>0</v>
      </c>
      <c r="P94" s="26">
        <f>+'2003'!$F94</f>
        <v>0</v>
      </c>
      <c r="Q94" s="26">
        <f>+'2004'!$F94</f>
        <v>0</v>
      </c>
      <c r="R94" s="26">
        <f>+'2005'!$F94</f>
        <v>0</v>
      </c>
      <c r="S94" s="26">
        <f>+'2006'!$F94</f>
        <v>0</v>
      </c>
      <c r="T94" s="26">
        <f>+'2007'!$F94</f>
        <v>0</v>
      </c>
      <c r="U94" s="26">
        <f>+'2008'!$F94</f>
        <v>0</v>
      </c>
      <c r="V94" s="26">
        <f>+'2009'!$F94</f>
        <v>0</v>
      </c>
      <c r="W94" s="26">
        <f>+'2010'!$F94</f>
        <v>0</v>
      </c>
      <c r="X94" s="26">
        <f>+'2011'!$F94</f>
        <v>0</v>
      </c>
      <c r="Y94" s="26">
        <f>+'2012'!$F94</f>
        <v>0</v>
      </c>
      <c r="Z94" s="26">
        <f>+'2013'!$F94</f>
        <v>0</v>
      </c>
      <c r="AA94" s="26">
        <f>+'2014'!$F94</f>
        <v>0</v>
      </c>
      <c r="AB94" s="26">
        <f>+'2015'!$F94</f>
        <v>0</v>
      </c>
      <c r="AC94" s="26">
        <f>+'2016'!$F94</f>
        <v>0</v>
      </c>
      <c r="AD94" s="31"/>
      <c r="AE94" s="26" t="str">
        <f t="shared" si="392"/>
        <v/>
      </c>
    </row>
    <row r="95" spans="1:31" x14ac:dyDescent="0.2">
      <c r="A95" s="13" t="s">
        <v>194</v>
      </c>
      <c r="B95" s="6" t="s">
        <v>180</v>
      </c>
      <c r="C95" s="26">
        <f>+'1990'!$F95</f>
        <v>28.749138207900671</v>
      </c>
      <c r="D95" s="26">
        <f>+'1991'!$F95</f>
        <v>21.600680000000001</v>
      </c>
      <c r="E95" s="26">
        <f>+'1992'!$F95</f>
        <v>24.367809999999999</v>
      </c>
      <c r="F95" s="26">
        <f>+'1993'!$F95</f>
        <v>23.782689999999999</v>
      </c>
      <c r="G95" s="26">
        <f>+'1994'!$F95</f>
        <v>26.635149999999999</v>
      </c>
      <c r="H95" s="26">
        <f>+'1995'!$F95</f>
        <v>25.635569999999998</v>
      </c>
      <c r="I95" s="26">
        <f>+'1996'!$F95</f>
        <v>25.745279999999998</v>
      </c>
      <c r="J95" s="26">
        <f>+'1997'!$F95</f>
        <v>27.147129999999997</v>
      </c>
      <c r="K95" s="26">
        <f>+'1998'!$F95</f>
        <v>24.28248</v>
      </c>
      <c r="L95" s="26">
        <f>+'1999'!$F95</f>
        <v>27.378740000000001</v>
      </c>
      <c r="M95" s="26">
        <f>+'2000'!$F95</f>
        <v>29.694839999999999</v>
      </c>
      <c r="N95" s="26">
        <f>+'2001'!$F95</f>
        <v>31.47458</v>
      </c>
      <c r="O95" s="26">
        <f>+'2002'!$F95</f>
        <v>30.950409999999998</v>
      </c>
      <c r="P95" s="26">
        <f>+'2003'!$F95</f>
        <v>26.52544</v>
      </c>
      <c r="Q95" s="26">
        <f>+'2004'!$F95</f>
        <v>25.652294679999997</v>
      </c>
      <c r="R95" s="26">
        <f>+'2005'!$F95</f>
        <v>27.96376248</v>
      </c>
      <c r="S95" s="26">
        <f>+'2006'!$F95</f>
        <v>26.804139969999998</v>
      </c>
      <c r="T95" s="26">
        <f>+'2007'!$F95</f>
        <v>25.163400830170261</v>
      </c>
      <c r="U95" s="26">
        <f>+'2008'!$F95</f>
        <v>25.701808983262563</v>
      </c>
      <c r="V95" s="26">
        <f>+'2009'!$F95</f>
        <v>30.756514765392488</v>
      </c>
      <c r="W95" s="26">
        <f>+'2010'!$F95</f>
        <v>23.747918025000001</v>
      </c>
      <c r="X95" s="26">
        <f>+'2011'!$F95</f>
        <v>19.27813004876533</v>
      </c>
      <c r="Y95" s="26">
        <f>+'2012'!$F95</f>
        <v>15.013795217645596</v>
      </c>
      <c r="Z95" s="26">
        <f>+'2013'!$F95</f>
        <v>11.767609368389705</v>
      </c>
      <c r="AA95" s="26">
        <f>+'2014'!$F95</f>
        <v>9.631898366807599</v>
      </c>
      <c r="AB95" s="26">
        <f>+'2015'!$F95</f>
        <v>12.269027010999402</v>
      </c>
      <c r="AC95" s="26">
        <f>+'2016'!$F95</f>
        <v>14.684595094396443</v>
      </c>
      <c r="AD95" s="31"/>
      <c r="AE95" s="26">
        <f t="shared" si="392"/>
        <v>-0.48921616403927864</v>
      </c>
    </row>
    <row r="96" spans="1:31" x14ac:dyDescent="0.2">
      <c r="A96" s="13" t="s">
        <v>195</v>
      </c>
      <c r="B96" s="6" t="s">
        <v>196</v>
      </c>
      <c r="C96" s="26">
        <f>+'1990'!$F96</f>
        <v>0.67685472647468248</v>
      </c>
      <c r="D96" s="26">
        <f>+'1991'!$F96</f>
        <v>0.39174999999999999</v>
      </c>
      <c r="E96" s="26">
        <f>+'1992'!$F96</f>
        <v>0.44600000000000001</v>
      </c>
      <c r="F96" s="26">
        <f>+'1993'!$F96</f>
        <v>0.42925000000000002</v>
      </c>
      <c r="G96" s="26">
        <f>+'1994'!$F96</f>
        <v>0.44425000000000003</v>
      </c>
      <c r="H96" s="26">
        <f>+'1995'!$F96</f>
        <v>0.43049999999999999</v>
      </c>
      <c r="I96" s="26">
        <f>+'1996'!$F96</f>
        <v>0.43575000000000003</v>
      </c>
      <c r="J96" s="26">
        <f>+'1997'!$F96</f>
        <v>0.64480749999999998</v>
      </c>
      <c r="K96" s="26">
        <f>+'1998'!$F96</f>
        <v>0.91525000000000001</v>
      </c>
      <c r="L96" s="26">
        <f>+'1999'!$F96</f>
        <v>1.2502500000000001</v>
      </c>
      <c r="M96" s="26">
        <f>+'2000'!$F96</f>
        <v>1.6140000000000001</v>
      </c>
      <c r="N96" s="26">
        <f>+'2001'!$F96</f>
        <v>1.8295000000000001</v>
      </c>
      <c r="O96" s="26">
        <f>+'2002'!$F96</f>
        <v>1.845</v>
      </c>
      <c r="P96" s="26">
        <f>+'2003'!$F96</f>
        <v>1.996</v>
      </c>
      <c r="Q96" s="26">
        <f>+'2004'!$F96</f>
        <v>2.1666466257810999</v>
      </c>
      <c r="R96" s="26">
        <f>+'2005'!$F96</f>
        <v>2.0959378045484724</v>
      </c>
      <c r="S96" s="26">
        <f>+'2006'!$F96</f>
        <v>1.9395879467655526</v>
      </c>
      <c r="T96" s="26">
        <f>+'2007'!$F96</f>
        <v>1.1432951162335701</v>
      </c>
      <c r="U96" s="26">
        <f>+'2008'!$F96</f>
        <v>0.66359841165081501</v>
      </c>
      <c r="V96" s="26">
        <f>+'2009'!$F96</f>
        <v>0.80471207926487498</v>
      </c>
      <c r="W96" s="26">
        <f>+'2010'!$F96</f>
        <v>1.32769596187156</v>
      </c>
      <c r="X96" s="26">
        <f>+'2011'!$F96</f>
        <v>1.3431445650872174</v>
      </c>
      <c r="Y96" s="26">
        <f>+'2012'!$F96</f>
        <v>1.21987312584521</v>
      </c>
      <c r="Z96" s="26">
        <f>+'2013'!$F96</f>
        <v>1.2225587170597552</v>
      </c>
      <c r="AA96" s="26">
        <f>+'2014'!$F96</f>
        <v>1.0123228624076901</v>
      </c>
      <c r="AB96" s="26">
        <f>+'2015'!$F96</f>
        <v>1.1101967839257401</v>
      </c>
      <c r="AC96" s="26">
        <f>+'2016'!$F96</f>
        <v>1.2930062673250025</v>
      </c>
      <c r="AD96" s="31"/>
      <c r="AE96" s="26">
        <f t="shared" si="392"/>
        <v>0.91031578380115952</v>
      </c>
    </row>
    <row r="97" spans="1:31" x14ac:dyDescent="0.2">
      <c r="A97" s="13" t="s">
        <v>197</v>
      </c>
      <c r="B97" s="6" t="s">
        <v>198</v>
      </c>
      <c r="C97" s="26">
        <f>+'1990'!$F97</f>
        <v>1.713796167433896</v>
      </c>
      <c r="D97" s="26">
        <f>+'1991'!$F97</f>
        <v>0.99191099999999999</v>
      </c>
      <c r="E97" s="26">
        <f>+'1992'!$F97</f>
        <v>1.1292720000000001</v>
      </c>
      <c r="F97" s="26">
        <f>+'1993'!$F97</f>
        <v>1.0868610000000001</v>
      </c>
      <c r="G97" s="26">
        <f>+'1994'!$F97</f>
        <v>1.124841</v>
      </c>
      <c r="H97" s="26">
        <f>+'1995'!$F97</f>
        <v>1.0900259999999999</v>
      </c>
      <c r="I97" s="26">
        <f>+'1996'!$F97</f>
        <v>1.1033189999999999</v>
      </c>
      <c r="J97" s="26">
        <f>+'1997'!$F97</f>
        <v>1.63265259</v>
      </c>
      <c r="K97" s="26">
        <f>+'1998'!$F97</f>
        <v>2.3174130000000002</v>
      </c>
      <c r="L97" s="26">
        <f>+'1999'!$F97</f>
        <v>3.1656330000000001</v>
      </c>
      <c r="M97" s="26">
        <f>+'2000'!$F97</f>
        <v>4.0866480000000003</v>
      </c>
      <c r="N97" s="26">
        <f>+'2001'!$F97</f>
        <v>4.6322939999999999</v>
      </c>
      <c r="O97" s="26">
        <f>+'2002'!$F97</f>
        <v>4.6715400000000002</v>
      </c>
      <c r="P97" s="26">
        <f>+'2003'!$F97</f>
        <v>5.0538720000000001</v>
      </c>
      <c r="Q97" s="26">
        <f>+'2004'!$F97</f>
        <v>5.4859492564777446</v>
      </c>
      <c r="R97" s="26">
        <f>+'2005'!$F97</f>
        <v>5.3069145211167319</v>
      </c>
      <c r="S97" s="26">
        <f>+'2006'!$F97</f>
        <v>4.911036681210379</v>
      </c>
      <c r="T97" s="26">
        <f>+'2007'!$F97</f>
        <v>2.8948232343033995</v>
      </c>
      <c r="U97" s="26">
        <f>+'2008'!$F97</f>
        <v>1.6802311782998636</v>
      </c>
      <c r="V97" s="26">
        <f>+'2009'!$F97</f>
        <v>2.0375309846986633</v>
      </c>
      <c r="W97" s="26">
        <f>+'2010'!$F97</f>
        <v>3.3617261754587902</v>
      </c>
      <c r="X97" s="26">
        <f>+'2011'!$F97</f>
        <v>3.4008420388008345</v>
      </c>
      <c r="Y97" s="26">
        <f>+'2012'!$F97</f>
        <v>3.0887187546400718</v>
      </c>
      <c r="Z97" s="26">
        <f>+'2013'!$F97</f>
        <v>3.0955186715952996</v>
      </c>
      <c r="AA97" s="26">
        <f>+'2014'!$F97</f>
        <v>2.5632014876162708</v>
      </c>
      <c r="AB97" s="26">
        <f>+'2015'!$F97</f>
        <v>2.8110182568999735</v>
      </c>
      <c r="AC97" s="26">
        <f>+'2016'!$F97</f>
        <v>3.2738918688669063</v>
      </c>
      <c r="AD97" s="31"/>
      <c r="AE97" s="26">
        <f t="shared" si="392"/>
        <v>0.91031578380115963</v>
      </c>
    </row>
    <row r="98" spans="1:31" x14ac:dyDescent="0.2">
      <c r="A98" s="13" t="s">
        <v>199</v>
      </c>
      <c r="B98" s="6" t="s">
        <v>200</v>
      </c>
      <c r="C98" s="26">
        <f>+'1990'!$F98</f>
        <v>4.8733540306177137</v>
      </c>
      <c r="D98" s="26">
        <f>+'1991'!$F98</f>
        <v>2.8205999999999998</v>
      </c>
      <c r="E98" s="26">
        <f>+'1992'!$F98</f>
        <v>3.2111999999999998</v>
      </c>
      <c r="F98" s="26">
        <f>+'1993'!$F98</f>
        <v>3.0905999999999998</v>
      </c>
      <c r="G98" s="26">
        <f>+'1994'!$F98</f>
        <v>3.1985999999999999</v>
      </c>
      <c r="H98" s="26">
        <f>+'1995'!$F98</f>
        <v>3.0996000000000001</v>
      </c>
      <c r="I98" s="26">
        <f>+'1996'!$F98</f>
        <v>3.1374</v>
      </c>
      <c r="J98" s="26">
        <f>+'1997'!$F98</f>
        <v>4.642614</v>
      </c>
      <c r="K98" s="26">
        <f>+'1998'!$F98</f>
        <v>6.5897999999999994</v>
      </c>
      <c r="L98" s="26">
        <f>+'1999'!$F98</f>
        <v>9.0017999999999994</v>
      </c>
      <c r="M98" s="26">
        <f>+'2000'!$F98</f>
        <v>11.620799999999999</v>
      </c>
      <c r="N98" s="26">
        <f>+'2001'!$F98</f>
        <v>13.1724</v>
      </c>
      <c r="O98" s="26">
        <f>+'2002'!$F98</f>
        <v>13.283999999999999</v>
      </c>
      <c r="P98" s="26">
        <f>+'2003'!$F98</f>
        <v>14.3712</v>
      </c>
      <c r="Q98" s="26">
        <f>+'2004'!$F98</f>
        <v>15.599855705623918</v>
      </c>
      <c r="R98" s="26">
        <f>+'2005'!$F98</f>
        <v>15.090752192749001</v>
      </c>
      <c r="S98" s="26">
        <f>+'2006'!$F98</f>
        <v>13.965033216711978</v>
      </c>
      <c r="T98" s="26">
        <f>+'2007'!$F98</f>
        <v>8.2317248368817051</v>
      </c>
      <c r="U98" s="26">
        <f>+'2008'!$F98</f>
        <v>4.7779085638858678</v>
      </c>
      <c r="V98" s="26">
        <f>+'2009'!$F98</f>
        <v>5.7939269707070995</v>
      </c>
      <c r="W98" s="26">
        <f>+'2010'!$F98</f>
        <v>9.5594109254752322</v>
      </c>
      <c r="X98" s="26">
        <f>+'2011'!$F98</f>
        <v>9.6706408686279648</v>
      </c>
      <c r="Y98" s="26">
        <f>+'2012'!$F98</f>
        <v>8.7830865060855121</v>
      </c>
      <c r="Z98" s="26">
        <f>+'2013'!$F98</f>
        <v>8.8024227628302363</v>
      </c>
      <c r="AA98" s="26">
        <f>+'2014'!$F98</f>
        <v>7.2887246093353673</v>
      </c>
      <c r="AB98" s="26">
        <f>+'2015'!$F98</f>
        <v>7.9934168442653277</v>
      </c>
      <c r="AC98" s="26">
        <f>+'2016'!$F98</f>
        <v>9.3096451247400172</v>
      </c>
      <c r="AD98" s="31"/>
      <c r="AE98" s="26">
        <f t="shared" si="392"/>
        <v>0.91031578380115941</v>
      </c>
    </row>
    <row r="99" spans="1:31" x14ac:dyDescent="0.2">
      <c r="A99" s="13" t="s">
        <v>201</v>
      </c>
      <c r="B99" s="6" t="s">
        <v>187</v>
      </c>
      <c r="C99" s="26">
        <f>+'1990'!$F99</f>
        <v>0</v>
      </c>
      <c r="D99" s="26">
        <f>+'1991'!$F99</f>
        <v>0</v>
      </c>
      <c r="E99" s="26">
        <f>+'1992'!$F99</f>
        <v>0</v>
      </c>
      <c r="F99" s="26">
        <f>+'1993'!$F99</f>
        <v>0</v>
      </c>
      <c r="G99" s="26">
        <f>+'1994'!$F99</f>
        <v>0</v>
      </c>
      <c r="H99" s="26">
        <f>+'1995'!$F99</f>
        <v>0</v>
      </c>
      <c r="I99" s="26">
        <f>+'1996'!$F99</f>
        <v>0</v>
      </c>
      <c r="J99" s="26">
        <f>+'1997'!$F99</f>
        <v>0</v>
      </c>
      <c r="K99" s="26">
        <f>+'1998'!$F99</f>
        <v>0</v>
      </c>
      <c r="L99" s="26">
        <f>+'1999'!$F99</f>
        <v>0</v>
      </c>
      <c r="M99" s="26">
        <f>+'2000'!$F99</f>
        <v>0</v>
      </c>
      <c r="N99" s="26">
        <f>+'2001'!$F99</f>
        <v>0</v>
      </c>
      <c r="O99" s="26">
        <f>+'2002'!$F99</f>
        <v>0</v>
      </c>
      <c r="P99" s="26">
        <f>+'2003'!$F99</f>
        <v>0</v>
      </c>
      <c r="Q99" s="26">
        <f>+'2004'!$F99</f>
        <v>0</v>
      </c>
      <c r="R99" s="26">
        <f>+'2005'!$F99</f>
        <v>0</v>
      </c>
      <c r="S99" s="26">
        <f>+'2006'!$F99</f>
        <v>0</v>
      </c>
      <c r="T99" s="26">
        <f>+'2007'!$F99</f>
        <v>0</v>
      </c>
      <c r="U99" s="26">
        <f>+'2008'!$F99</f>
        <v>0</v>
      </c>
      <c r="V99" s="26">
        <f>+'2009'!$F99</f>
        <v>0</v>
      </c>
      <c r="W99" s="26">
        <f>+'2010'!$F99</f>
        <v>0</v>
      </c>
      <c r="X99" s="26">
        <f>+'2011'!$F99</f>
        <v>0</v>
      </c>
      <c r="Y99" s="26">
        <f>+'2012'!$F99</f>
        <v>0</v>
      </c>
      <c r="Z99" s="26">
        <f>+'2013'!$F99</f>
        <v>0</v>
      </c>
      <c r="AA99" s="26">
        <f>+'2014'!$F99</f>
        <v>0</v>
      </c>
      <c r="AB99" s="26">
        <f>+'2015'!$F99</f>
        <v>0</v>
      </c>
      <c r="AC99" s="26">
        <f>+'2016'!$F99</f>
        <v>0</v>
      </c>
      <c r="AD99" s="31"/>
      <c r="AE99" s="26" t="str">
        <f t="shared" si="392"/>
        <v/>
      </c>
    </row>
    <row r="100" spans="1:31" x14ac:dyDescent="0.2">
      <c r="A100" s="13" t="s">
        <v>202</v>
      </c>
      <c r="B100" s="6" t="s">
        <v>203</v>
      </c>
      <c r="C100" s="26">
        <f>+'1990'!$F100</f>
        <v>0</v>
      </c>
      <c r="D100" s="26">
        <f>+'1991'!$F100</f>
        <v>0</v>
      </c>
      <c r="E100" s="26">
        <f>+'1992'!$F100</f>
        <v>0</v>
      </c>
      <c r="F100" s="26">
        <f>+'1993'!$F100</f>
        <v>0</v>
      </c>
      <c r="G100" s="26">
        <f>+'1994'!$F100</f>
        <v>0</v>
      </c>
      <c r="H100" s="26">
        <f>+'1995'!$F100</f>
        <v>0</v>
      </c>
      <c r="I100" s="26">
        <f>+'1996'!$F100</f>
        <v>0</v>
      </c>
      <c r="J100" s="26">
        <f>+'1997'!$F100</f>
        <v>0</v>
      </c>
      <c r="K100" s="26">
        <f>+'1998'!$F100</f>
        <v>0</v>
      </c>
      <c r="L100" s="26">
        <f>+'1999'!$F100</f>
        <v>0</v>
      </c>
      <c r="M100" s="26">
        <f>+'2000'!$F100</f>
        <v>0</v>
      </c>
      <c r="N100" s="26">
        <f>+'2001'!$F100</f>
        <v>0</v>
      </c>
      <c r="O100" s="26">
        <f>+'2002'!$F100</f>
        <v>0</v>
      </c>
      <c r="P100" s="26">
        <f>+'2003'!$F100</f>
        <v>0</v>
      </c>
      <c r="Q100" s="26">
        <f>+'2004'!$F100</f>
        <v>0</v>
      </c>
      <c r="R100" s="26">
        <f>+'2005'!$F100</f>
        <v>0</v>
      </c>
      <c r="S100" s="26">
        <f>+'2006'!$F100</f>
        <v>0</v>
      </c>
      <c r="T100" s="26">
        <f>+'2007'!$F100</f>
        <v>0</v>
      </c>
      <c r="U100" s="26">
        <f>+'2008'!$F100</f>
        <v>0</v>
      </c>
      <c r="V100" s="26">
        <f>+'2009'!$F100</f>
        <v>0</v>
      </c>
      <c r="W100" s="26">
        <f>+'2010'!$F100</f>
        <v>0</v>
      </c>
      <c r="X100" s="26">
        <f>+'2011'!$F100</f>
        <v>0</v>
      </c>
      <c r="Y100" s="26">
        <f>+'2012'!$F100</f>
        <v>0</v>
      </c>
      <c r="Z100" s="26">
        <f>+'2013'!$F100</f>
        <v>0</v>
      </c>
      <c r="AA100" s="26">
        <f>+'2014'!$F100</f>
        <v>0</v>
      </c>
      <c r="AB100" s="26">
        <f>+'2015'!$F100</f>
        <v>0</v>
      </c>
      <c r="AC100" s="26">
        <f>+'2016'!$F100</f>
        <v>0</v>
      </c>
      <c r="AD100" s="31"/>
      <c r="AE100" s="26" t="str">
        <f t="shared" si="392"/>
        <v/>
      </c>
    </row>
    <row r="101" spans="1:31" x14ac:dyDescent="0.2">
      <c r="A101" s="13" t="s">
        <v>204</v>
      </c>
      <c r="B101" s="6" t="s">
        <v>205</v>
      </c>
      <c r="C101" s="26">
        <f t="shared" ref="C101:D101" si="525">+C102+C106+C109</f>
        <v>0</v>
      </c>
      <c r="D101" s="26">
        <f t="shared" si="525"/>
        <v>0</v>
      </c>
      <c r="E101" s="26">
        <f t="shared" ref="E101" si="526">+E102+E106+E109</f>
        <v>0</v>
      </c>
      <c r="F101" s="26">
        <f t="shared" ref="F101" si="527">+F102+F106+F109</f>
        <v>0</v>
      </c>
      <c r="G101" s="26">
        <f t="shared" ref="G101" si="528">+G102+G106+G109</f>
        <v>0</v>
      </c>
      <c r="H101" s="26">
        <f t="shared" ref="H101" si="529">+H102+H106+H109</f>
        <v>0</v>
      </c>
      <c r="I101" s="26">
        <f t="shared" ref="I101" si="530">+I102+I106+I109</f>
        <v>0</v>
      </c>
      <c r="J101" s="26">
        <f t="shared" ref="J101" si="531">+J102+J106+J109</f>
        <v>0</v>
      </c>
      <c r="K101" s="26">
        <f t="shared" ref="K101" si="532">+K102+K106+K109</f>
        <v>0</v>
      </c>
      <c r="L101" s="26">
        <f t="shared" ref="L101" si="533">+L102+L106+L109</f>
        <v>0</v>
      </c>
      <c r="M101" s="26">
        <f t="shared" ref="M101" si="534">+M102+M106+M109</f>
        <v>0</v>
      </c>
      <c r="N101" s="26">
        <f t="shared" ref="N101" si="535">+N102+N106+N109</f>
        <v>0</v>
      </c>
      <c r="O101" s="26">
        <f t="shared" ref="O101" si="536">+O102+O106+O109</f>
        <v>0</v>
      </c>
      <c r="P101" s="26">
        <f t="shared" ref="P101" si="537">+P102+P106+P109</f>
        <v>0</v>
      </c>
      <c r="Q101" s="26">
        <f t="shared" ref="Q101:S101" si="538">+Q102+Q106+Q109</f>
        <v>0</v>
      </c>
      <c r="R101" s="26">
        <f t="shared" si="538"/>
        <v>0</v>
      </c>
      <c r="S101" s="26">
        <f t="shared" si="538"/>
        <v>0</v>
      </c>
      <c r="T101" s="26">
        <f t="shared" ref="T101" si="539">+T102+T106+T109</f>
        <v>0</v>
      </c>
      <c r="U101" s="26">
        <f t="shared" ref="U101" si="540">+U102+U106+U109</f>
        <v>0</v>
      </c>
      <c r="V101" s="26">
        <f t="shared" ref="V101" si="541">+V102+V106+V109</f>
        <v>0</v>
      </c>
      <c r="W101" s="26">
        <f t="shared" ref="W101" si="542">+W102+W106+W109</f>
        <v>0</v>
      </c>
      <c r="X101" s="26">
        <f t="shared" ref="X101" si="543">+X102+X106+X109</f>
        <v>0</v>
      </c>
      <c r="Y101" s="26">
        <f t="shared" ref="Y101" si="544">+Y102+Y106+Y109</f>
        <v>0</v>
      </c>
      <c r="Z101" s="26">
        <f t="shared" ref="Z101:AB101" si="545">+Z102+Z106+Z109</f>
        <v>0</v>
      </c>
      <c r="AA101" s="26">
        <f t="shared" si="545"/>
        <v>0</v>
      </c>
      <c r="AB101" s="26">
        <f t="shared" si="545"/>
        <v>0</v>
      </c>
      <c r="AC101" s="26">
        <f t="shared" ref="AC101" si="546">+AC102+AC106+AC109</f>
        <v>0</v>
      </c>
      <c r="AD101" s="31"/>
      <c r="AE101" s="26" t="str">
        <f t="shared" si="392"/>
        <v/>
      </c>
    </row>
    <row r="102" spans="1:31" x14ac:dyDescent="0.2">
      <c r="A102" s="13" t="s">
        <v>206</v>
      </c>
      <c r="B102" s="6" t="s">
        <v>207</v>
      </c>
      <c r="C102" s="26">
        <f t="shared" ref="C102:D102" si="547">+C103+C104+C105</f>
        <v>0</v>
      </c>
      <c r="D102" s="26">
        <f t="shared" si="547"/>
        <v>0</v>
      </c>
      <c r="E102" s="26">
        <f t="shared" ref="E102" si="548">+E103+E104+E105</f>
        <v>0</v>
      </c>
      <c r="F102" s="26">
        <f t="shared" ref="F102" si="549">+F103+F104+F105</f>
        <v>0</v>
      </c>
      <c r="G102" s="26">
        <f t="shared" ref="G102" si="550">+G103+G104+G105</f>
        <v>0</v>
      </c>
      <c r="H102" s="26">
        <f t="shared" ref="H102" si="551">+H103+H104+H105</f>
        <v>0</v>
      </c>
      <c r="I102" s="26">
        <f t="shared" ref="I102" si="552">+I103+I104+I105</f>
        <v>0</v>
      </c>
      <c r="J102" s="26">
        <f t="shared" ref="J102" si="553">+J103+J104+J105</f>
        <v>0</v>
      </c>
      <c r="K102" s="26">
        <f t="shared" ref="K102" si="554">+K103+K104+K105</f>
        <v>0</v>
      </c>
      <c r="L102" s="26">
        <f t="shared" ref="L102" si="555">+L103+L104+L105</f>
        <v>0</v>
      </c>
      <c r="M102" s="26">
        <f t="shared" ref="M102" si="556">+M103+M104+M105</f>
        <v>0</v>
      </c>
      <c r="N102" s="26">
        <f t="shared" ref="N102" si="557">+N103+N104+N105</f>
        <v>0</v>
      </c>
      <c r="O102" s="26">
        <f t="shared" ref="O102" si="558">+O103+O104+O105</f>
        <v>0</v>
      </c>
      <c r="P102" s="26">
        <f t="shared" ref="P102" si="559">+P103+P104+P105</f>
        <v>0</v>
      </c>
      <c r="Q102" s="26">
        <f t="shared" ref="Q102:S102" si="560">+Q103+Q104+Q105</f>
        <v>0</v>
      </c>
      <c r="R102" s="26">
        <f t="shared" si="560"/>
        <v>0</v>
      </c>
      <c r="S102" s="26">
        <f t="shared" si="560"/>
        <v>0</v>
      </c>
      <c r="T102" s="26">
        <f t="shared" ref="T102" si="561">+T103+T104+T105</f>
        <v>0</v>
      </c>
      <c r="U102" s="26">
        <f t="shared" ref="U102" si="562">+U103+U104+U105</f>
        <v>0</v>
      </c>
      <c r="V102" s="26">
        <f t="shared" ref="V102" si="563">+V103+V104+V105</f>
        <v>0</v>
      </c>
      <c r="W102" s="26">
        <f t="shared" ref="W102" si="564">+W103+W104+W105</f>
        <v>0</v>
      </c>
      <c r="X102" s="26">
        <f t="shared" ref="X102" si="565">+X103+X104+X105</f>
        <v>0</v>
      </c>
      <c r="Y102" s="26">
        <f t="shared" ref="Y102" si="566">+Y103+Y104+Y105</f>
        <v>0</v>
      </c>
      <c r="Z102" s="26">
        <f t="shared" ref="Z102:AB102" si="567">+Z103+Z104+Z105</f>
        <v>0</v>
      </c>
      <c r="AA102" s="26">
        <f t="shared" si="567"/>
        <v>0</v>
      </c>
      <c r="AB102" s="26">
        <f t="shared" si="567"/>
        <v>0</v>
      </c>
      <c r="AC102" s="26">
        <f t="shared" ref="AC102" si="568">+AC103+AC104+AC105</f>
        <v>0</v>
      </c>
      <c r="AD102" s="31"/>
      <c r="AE102" s="26" t="str">
        <f t="shared" si="392"/>
        <v/>
      </c>
    </row>
    <row r="103" spans="1:31" x14ac:dyDescent="0.2">
      <c r="A103" s="13" t="s">
        <v>208</v>
      </c>
      <c r="B103" s="6" t="s">
        <v>209</v>
      </c>
      <c r="C103" s="26">
        <f>+'1990'!$F103</f>
        <v>0</v>
      </c>
      <c r="D103" s="26">
        <f>+'1991'!$F103</f>
        <v>0</v>
      </c>
      <c r="E103" s="26">
        <f>+'1992'!$F103</f>
        <v>0</v>
      </c>
      <c r="F103" s="26">
        <f>+'1993'!$F103</f>
        <v>0</v>
      </c>
      <c r="G103" s="26">
        <f>+'1994'!$F103</f>
        <v>0</v>
      </c>
      <c r="H103" s="26">
        <f>+'1995'!$F103</f>
        <v>0</v>
      </c>
      <c r="I103" s="26">
        <f>+'1996'!$F103</f>
        <v>0</v>
      </c>
      <c r="J103" s="26">
        <f>+'1997'!$F103</f>
        <v>0</v>
      </c>
      <c r="K103" s="26">
        <f>+'1998'!$F103</f>
        <v>0</v>
      </c>
      <c r="L103" s="26">
        <f>+'1999'!$F103</f>
        <v>0</v>
      </c>
      <c r="M103" s="26">
        <f>+'2000'!$F103</f>
        <v>0</v>
      </c>
      <c r="N103" s="26">
        <f>+'2001'!$F103</f>
        <v>0</v>
      </c>
      <c r="O103" s="26">
        <f>+'2002'!$F103</f>
        <v>0</v>
      </c>
      <c r="P103" s="26">
        <f>+'2003'!$F103</f>
        <v>0</v>
      </c>
      <c r="Q103" s="26">
        <f>+'2004'!$F103</f>
        <v>0</v>
      </c>
      <c r="R103" s="26">
        <f>+'2005'!$F103</f>
        <v>0</v>
      </c>
      <c r="S103" s="26">
        <f>+'2006'!$F103</f>
        <v>0</v>
      </c>
      <c r="T103" s="26">
        <f>+'2007'!$F103</f>
        <v>0</v>
      </c>
      <c r="U103" s="26">
        <f>+'2008'!$F103</f>
        <v>0</v>
      </c>
      <c r="V103" s="26">
        <f>+'2009'!$F103</f>
        <v>0</v>
      </c>
      <c r="W103" s="26">
        <f>+'2010'!$F103</f>
        <v>0</v>
      </c>
      <c r="X103" s="26">
        <f>+'2011'!$F103</f>
        <v>0</v>
      </c>
      <c r="Y103" s="26">
        <f>+'2012'!$F103</f>
        <v>0</v>
      </c>
      <c r="Z103" s="26">
        <f>+'2013'!$F103</f>
        <v>0</v>
      </c>
      <c r="AA103" s="26">
        <f>+'2014'!$F103</f>
        <v>0</v>
      </c>
      <c r="AB103" s="26">
        <f>+'2015'!$F103</f>
        <v>0</v>
      </c>
      <c r="AC103" s="26">
        <f>+'2016'!$F103</f>
        <v>0</v>
      </c>
      <c r="AD103" s="31"/>
      <c r="AE103" s="26" t="str">
        <f t="shared" si="392"/>
        <v/>
      </c>
    </row>
    <row r="104" spans="1:31" x14ac:dyDescent="0.2">
      <c r="A104" s="13" t="s">
        <v>210</v>
      </c>
      <c r="B104" s="6" t="s">
        <v>211</v>
      </c>
      <c r="C104" s="26">
        <f>+'1990'!$F104</f>
        <v>0</v>
      </c>
      <c r="D104" s="26">
        <f>+'1991'!$F104</f>
        <v>0</v>
      </c>
      <c r="E104" s="26">
        <f>+'1992'!$F104</f>
        <v>0</v>
      </c>
      <c r="F104" s="26">
        <f>+'1993'!$F104</f>
        <v>0</v>
      </c>
      <c r="G104" s="26">
        <f>+'1994'!$F104</f>
        <v>0</v>
      </c>
      <c r="H104" s="26">
        <f>+'1995'!$F104</f>
        <v>0</v>
      </c>
      <c r="I104" s="26">
        <f>+'1996'!$F104</f>
        <v>0</v>
      </c>
      <c r="J104" s="26">
        <f>+'1997'!$F104</f>
        <v>0</v>
      </c>
      <c r="K104" s="26">
        <f>+'1998'!$F104</f>
        <v>0</v>
      </c>
      <c r="L104" s="26">
        <f>+'1999'!$F104</f>
        <v>0</v>
      </c>
      <c r="M104" s="26">
        <f>+'2000'!$F104</f>
        <v>0</v>
      </c>
      <c r="N104" s="26">
        <f>+'2001'!$F104</f>
        <v>0</v>
      </c>
      <c r="O104" s="26">
        <f>+'2002'!$F104</f>
        <v>0</v>
      </c>
      <c r="P104" s="26">
        <f>+'2003'!$F104</f>
        <v>0</v>
      </c>
      <c r="Q104" s="26">
        <f>+'2004'!$F104</f>
        <v>0</v>
      </c>
      <c r="R104" s="26">
        <f>+'2005'!$F104</f>
        <v>0</v>
      </c>
      <c r="S104" s="26">
        <f>+'2006'!$F104</f>
        <v>0</v>
      </c>
      <c r="T104" s="26">
        <f>+'2007'!$F104</f>
        <v>0</v>
      </c>
      <c r="U104" s="26">
        <f>+'2008'!$F104</f>
        <v>0</v>
      </c>
      <c r="V104" s="26">
        <f>+'2009'!$F104</f>
        <v>0</v>
      </c>
      <c r="W104" s="26">
        <f>+'2010'!$F104</f>
        <v>0</v>
      </c>
      <c r="X104" s="26">
        <f>+'2011'!$F104</f>
        <v>0</v>
      </c>
      <c r="Y104" s="26">
        <f>+'2012'!$F104</f>
        <v>0</v>
      </c>
      <c r="Z104" s="26">
        <f>+'2013'!$F104</f>
        <v>0</v>
      </c>
      <c r="AA104" s="26">
        <f>+'2014'!$F104</f>
        <v>0</v>
      </c>
      <c r="AB104" s="26">
        <f>+'2015'!$F104</f>
        <v>0</v>
      </c>
      <c r="AC104" s="26">
        <f>+'2016'!$F104</f>
        <v>0</v>
      </c>
      <c r="AD104" s="31"/>
      <c r="AE104" s="26" t="str">
        <f t="shared" si="392"/>
        <v/>
      </c>
    </row>
    <row r="105" spans="1:31" x14ac:dyDescent="0.2">
      <c r="A105" s="13" t="s">
        <v>212</v>
      </c>
      <c r="B105" s="6" t="s">
        <v>213</v>
      </c>
      <c r="C105" s="26">
        <f>+'1990'!$F105</f>
        <v>0</v>
      </c>
      <c r="D105" s="26">
        <f>+'1991'!$F105</f>
        <v>0</v>
      </c>
      <c r="E105" s="26">
        <f>+'1992'!$F105</f>
        <v>0</v>
      </c>
      <c r="F105" s="26">
        <f>+'1993'!$F105</f>
        <v>0</v>
      </c>
      <c r="G105" s="26">
        <f>+'1994'!$F105</f>
        <v>0</v>
      </c>
      <c r="H105" s="26">
        <f>+'1995'!$F105</f>
        <v>0</v>
      </c>
      <c r="I105" s="26">
        <f>+'1996'!$F105</f>
        <v>0</v>
      </c>
      <c r="J105" s="26">
        <f>+'1997'!$F105</f>
        <v>0</v>
      </c>
      <c r="K105" s="26">
        <f>+'1998'!$F105</f>
        <v>0</v>
      </c>
      <c r="L105" s="26">
        <f>+'1999'!$F105</f>
        <v>0</v>
      </c>
      <c r="M105" s="26">
        <f>+'2000'!$F105</f>
        <v>0</v>
      </c>
      <c r="N105" s="26">
        <f>+'2001'!$F105</f>
        <v>0</v>
      </c>
      <c r="O105" s="26">
        <f>+'2002'!$F105</f>
        <v>0</v>
      </c>
      <c r="P105" s="26">
        <f>+'2003'!$F105</f>
        <v>0</v>
      </c>
      <c r="Q105" s="26">
        <f>+'2004'!$F105</f>
        <v>0</v>
      </c>
      <c r="R105" s="26">
        <f>+'2005'!$F105</f>
        <v>0</v>
      </c>
      <c r="S105" s="26">
        <f>+'2006'!$F105</f>
        <v>0</v>
      </c>
      <c r="T105" s="26">
        <f>+'2007'!$F105</f>
        <v>0</v>
      </c>
      <c r="U105" s="26">
        <f>+'2008'!$F105</f>
        <v>0</v>
      </c>
      <c r="V105" s="26">
        <f>+'2009'!$F105</f>
        <v>0</v>
      </c>
      <c r="W105" s="26">
        <f>+'2010'!$F105</f>
        <v>0</v>
      </c>
      <c r="X105" s="26">
        <f>+'2011'!$F105</f>
        <v>0</v>
      </c>
      <c r="Y105" s="26">
        <f>+'2012'!$F105</f>
        <v>0</v>
      </c>
      <c r="Z105" s="26">
        <f>+'2013'!$F105</f>
        <v>0</v>
      </c>
      <c r="AA105" s="26">
        <f>+'2014'!$F105</f>
        <v>0</v>
      </c>
      <c r="AB105" s="26">
        <f>+'2015'!$F105</f>
        <v>0</v>
      </c>
      <c r="AC105" s="26">
        <f>+'2016'!$F105</f>
        <v>0</v>
      </c>
      <c r="AD105" s="31"/>
      <c r="AE105" s="26" t="str">
        <f t="shared" si="392"/>
        <v/>
      </c>
    </row>
    <row r="106" spans="1:31" x14ac:dyDescent="0.2">
      <c r="A106" s="13" t="s">
        <v>214</v>
      </c>
      <c r="B106" s="6" t="s">
        <v>215</v>
      </c>
      <c r="C106" s="26">
        <f t="shared" ref="C106:D106" si="569">+C107+C108</f>
        <v>0</v>
      </c>
      <c r="D106" s="26">
        <f t="shared" si="569"/>
        <v>0</v>
      </c>
      <c r="E106" s="26">
        <f t="shared" ref="E106" si="570">+E107+E108</f>
        <v>0</v>
      </c>
      <c r="F106" s="26">
        <f t="shared" ref="F106" si="571">+F107+F108</f>
        <v>0</v>
      </c>
      <c r="G106" s="26">
        <f t="shared" ref="G106" si="572">+G107+G108</f>
        <v>0</v>
      </c>
      <c r="H106" s="26">
        <f t="shared" ref="H106" si="573">+H107+H108</f>
        <v>0</v>
      </c>
      <c r="I106" s="26">
        <f t="shared" ref="I106" si="574">+I107+I108</f>
        <v>0</v>
      </c>
      <c r="J106" s="26">
        <f t="shared" ref="J106" si="575">+J107+J108</f>
        <v>0</v>
      </c>
      <c r="K106" s="26">
        <f t="shared" ref="K106" si="576">+K107+K108</f>
        <v>0</v>
      </c>
      <c r="L106" s="26">
        <f t="shared" ref="L106" si="577">+L107+L108</f>
        <v>0</v>
      </c>
      <c r="M106" s="26">
        <f t="shared" ref="M106" si="578">+M107+M108</f>
        <v>0</v>
      </c>
      <c r="N106" s="26">
        <f t="shared" ref="N106" si="579">+N107+N108</f>
        <v>0</v>
      </c>
      <c r="O106" s="26">
        <f t="shared" ref="O106" si="580">+O107+O108</f>
        <v>0</v>
      </c>
      <c r="P106" s="26">
        <f t="shared" ref="P106" si="581">+P107+P108</f>
        <v>0</v>
      </c>
      <c r="Q106" s="26">
        <f t="shared" ref="Q106:S106" si="582">+Q107+Q108</f>
        <v>0</v>
      </c>
      <c r="R106" s="26">
        <f t="shared" si="582"/>
        <v>0</v>
      </c>
      <c r="S106" s="26">
        <f t="shared" si="582"/>
        <v>0</v>
      </c>
      <c r="T106" s="26">
        <f t="shared" ref="T106" si="583">+T107+T108</f>
        <v>0</v>
      </c>
      <c r="U106" s="26">
        <f t="shared" ref="U106" si="584">+U107+U108</f>
        <v>0</v>
      </c>
      <c r="V106" s="26">
        <f t="shared" ref="V106" si="585">+V107+V108</f>
        <v>0</v>
      </c>
      <c r="W106" s="26">
        <f t="shared" ref="W106" si="586">+W107+W108</f>
        <v>0</v>
      </c>
      <c r="X106" s="26">
        <f t="shared" ref="X106" si="587">+X107+X108</f>
        <v>0</v>
      </c>
      <c r="Y106" s="26">
        <f t="shared" ref="Y106" si="588">+Y107+Y108</f>
        <v>0</v>
      </c>
      <c r="Z106" s="26">
        <f t="shared" ref="Z106:AB106" si="589">+Z107+Z108</f>
        <v>0</v>
      </c>
      <c r="AA106" s="26">
        <f t="shared" si="589"/>
        <v>0</v>
      </c>
      <c r="AB106" s="26">
        <f t="shared" si="589"/>
        <v>0</v>
      </c>
      <c r="AC106" s="26">
        <f t="shared" ref="AC106" si="590">+AC107+AC108</f>
        <v>0</v>
      </c>
      <c r="AD106" s="31"/>
      <c r="AE106" s="26" t="str">
        <f t="shared" si="392"/>
        <v/>
      </c>
    </row>
    <row r="107" spans="1:31" x14ac:dyDescent="0.2">
      <c r="A107" s="13" t="s">
        <v>216</v>
      </c>
      <c r="B107" s="6" t="s">
        <v>217</v>
      </c>
      <c r="C107" s="26">
        <f>+'1990'!$F107</f>
        <v>0</v>
      </c>
      <c r="D107" s="26">
        <f>+'1991'!$F107</f>
        <v>0</v>
      </c>
      <c r="E107" s="26">
        <f>+'1992'!$F107</f>
        <v>0</v>
      </c>
      <c r="F107" s="26">
        <f>+'1993'!$F107</f>
        <v>0</v>
      </c>
      <c r="G107" s="26">
        <f>+'1994'!$F107</f>
        <v>0</v>
      </c>
      <c r="H107" s="26">
        <f>+'1995'!$F107</f>
        <v>0</v>
      </c>
      <c r="I107" s="26">
        <f>+'1996'!$F107</f>
        <v>0</v>
      </c>
      <c r="J107" s="26">
        <f>+'1997'!$F107</f>
        <v>0</v>
      </c>
      <c r="K107" s="26">
        <f>+'1998'!$F107</f>
        <v>0</v>
      </c>
      <c r="L107" s="26">
        <f>+'1999'!$F107</f>
        <v>0</v>
      </c>
      <c r="M107" s="26">
        <f>+'2000'!$F107</f>
        <v>0</v>
      </c>
      <c r="N107" s="26">
        <f>+'2001'!$F107</f>
        <v>0</v>
      </c>
      <c r="O107" s="26">
        <f>+'2002'!$F107</f>
        <v>0</v>
      </c>
      <c r="P107" s="26">
        <f>+'2003'!$F107</f>
        <v>0</v>
      </c>
      <c r="Q107" s="26">
        <f>+'2004'!$F107</f>
        <v>0</v>
      </c>
      <c r="R107" s="26">
        <f>+'2005'!$F107</f>
        <v>0</v>
      </c>
      <c r="S107" s="26">
        <f>+'2006'!$F107</f>
        <v>0</v>
      </c>
      <c r="T107" s="26">
        <f>+'2007'!$F107</f>
        <v>0</v>
      </c>
      <c r="U107" s="26">
        <f>+'2008'!$F107</f>
        <v>0</v>
      </c>
      <c r="V107" s="26">
        <f>+'2009'!$F107</f>
        <v>0</v>
      </c>
      <c r="W107" s="26">
        <f>+'2010'!$F107</f>
        <v>0</v>
      </c>
      <c r="X107" s="26">
        <f>+'2011'!$F107</f>
        <v>0</v>
      </c>
      <c r="Y107" s="26">
        <f>+'2012'!$F107</f>
        <v>0</v>
      </c>
      <c r="Z107" s="26">
        <f>+'2013'!$F107</f>
        <v>0</v>
      </c>
      <c r="AA107" s="26">
        <f>+'2014'!$F107</f>
        <v>0</v>
      </c>
      <c r="AB107" s="26">
        <f>+'2015'!$F107</f>
        <v>0</v>
      </c>
      <c r="AC107" s="26">
        <f>+'2016'!$F107</f>
        <v>0</v>
      </c>
      <c r="AD107" s="31"/>
      <c r="AE107" s="26" t="str">
        <f t="shared" si="392"/>
        <v/>
      </c>
    </row>
    <row r="108" spans="1:31" x14ac:dyDescent="0.2">
      <c r="A108" s="13" t="s">
        <v>218</v>
      </c>
      <c r="B108" s="6" t="s">
        <v>219</v>
      </c>
      <c r="C108" s="26">
        <f>+'1990'!$F108</f>
        <v>0</v>
      </c>
      <c r="D108" s="26">
        <f>+'1991'!$F108</f>
        <v>0</v>
      </c>
      <c r="E108" s="26">
        <f>+'1992'!$F108</f>
        <v>0</v>
      </c>
      <c r="F108" s="26">
        <f>+'1993'!$F108</f>
        <v>0</v>
      </c>
      <c r="G108" s="26">
        <f>+'1994'!$F108</f>
        <v>0</v>
      </c>
      <c r="H108" s="26">
        <f>+'1995'!$F108</f>
        <v>0</v>
      </c>
      <c r="I108" s="26">
        <f>+'1996'!$F108</f>
        <v>0</v>
      </c>
      <c r="J108" s="26">
        <f>+'1997'!$F108</f>
        <v>0</v>
      </c>
      <c r="K108" s="26">
        <f>+'1998'!$F108</f>
        <v>0</v>
      </c>
      <c r="L108" s="26">
        <f>+'1999'!$F108</f>
        <v>0</v>
      </c>
      <c r="M108" s="26">
        <f>+'2000'!$F108</f>
        <v>0</v>
      </c>
      <c r="N108" s="26">
        <f>+'2001'!$F108</f>
        <v>0</v>
      </c>
      <c r="O108" s="26">
        <f>+'2002'!$F108</f>
        <v>0</v>
      </c>
      <c r="P108" s="26">
        <f>+'2003'!$F108</f>
        <v>0</v>
      </c>
      <c r="Q108" s="26">
        <f>+'2004'!$F108</f>
        <v>0</v>
      </c>
      <c r="R108" s="26">
        <f>+'2005'!$F108</f>
        <v>0</v>
      </c>
      <c r="S108" s="26">
        <f>+'2006'!$F108</f>
        <v>0</v>
      </c>
      <c r="T108" s="26">
        <f>+'2007'!$F108</f>
        <v>0</v>
      </c>
      <c r="U108" s="26">
        <f>+'2008'!$F108</f>
        <v>0</v>
      </c>
      <c r="V108" s="26">
        <f>+'2009'!$F108</f>
        <v>0</v>
      </c>
      <c r="W108" s="26">
        <f>+'2010'!$F108</f>
        <v>0</v>
      </c>
      <c r="X108" s="26">
        <f>+'2011'!$F108</f>
        <v>0</v>
      </c>
      <c r="Y108" s="26">
        <f>+'2012'!$F108</f>
        <v>0</v>
      </c>
      <c r="Z108" s="26">
        <f>+'2013'!$F108</f>
        <v>0</v>
      </c>
      <c r="AA108" s="26">
        <f>+'2014'!$F108</f>
        <v>0</v>
      </c>
      <c r="AB108" s="26">
        <f>+'2015'!$F108</f>
        <v>0</v>
      </c>
      <c r="AC108" s="26">
        <f>+'2016'!$F108</f>
        <v>0</v>
      </c>
      <c r="AD108" s="31"/>
      <c r="AE108" s="26" t="str">
        <f t="shared" si="392"/>
        <v/>
      </c>
    </row>
    <row r="109" spans="1:31" x14ac:dyDescent="0.2">
      <c r="A109" s="13" t="s">
        <v>220</v>
      </c>
      <c r="B109" s="6" t="s">
        <v>187</v>
      </c>
      <c r="C109" s="26">
        <f>+'1990'!$F109</f>
        <v>0</v>
      </c>
      <c r="D109" s="26">
        <f>+'1991'!$F109</f>
        <v>0</v>
      </c>
      <c r="E109" s="26">
        <f>+'1992'!$F109</f>
        <v>0</v>
      </c>
      <c r="F109" s="26">
        <f>+'1993'!$F109</f>
        <v>0</v>
      </c>
      <c r="G109" s="26">
        <f>+'1994'!$F109</f>
        <v>0</v>
      </c>
      <c r="H109" s="26">
        <f>+'1995'!$F109</f>
        <v>0</v>
      </c>
      <c r="I109" s="26">
        <f>+'1996'!$F109</f>
        <v>0</v>
      </c>
      <c r="J109" s="26">
        <f>+'1997'!$F109</f>
        <v>0</v>
      </c>
      <c r="K109" s="26">
        <f>+'1998'!$F109</f>
        <v>0</v>
      </c>
      <c r="L109" s="26">
        <f>+'1999'!$F109</f>
        <v>0</v>
      </c>
      <c r="M109" s="26">
        <f>+'2000'!$F109</f>
        <v>0</v>
      </c>
      <c r="N109" s="26">
        <f>+'2001'!$F109</f>
        <v>0</v>
      </c>
      <c r="O109" s="26">
        <f>+'2002'!$F109</f>
        <v>0</v>
      </c>
      <c r="P109" s="26">
        <f>+'2003'!$F109</f>
        <v>0</v>
      </c>
      <c r="Q109" s="26">
        <f>+'2004'!$F109</f>
        <v>0</v>
      </c>
      <c r="R109" s="26">
        <f>+'2005'!$F109</f>
        <v>0</v>
      </c>
      <c r="S109" s="26">
        <f>+'2006'!$F109</f>
        <v>0</v>
      </c>
      <c r="T109" s="26">
        <f>+'2007'!$F109</f>
        <v>0</v>
      </c>
      <c r="U109" s="26">
        <f>+'2008'!$F109</f>
        <v>0</v>
      </c>
      <c r="V109" s="26">
        <f>+'2009'!$F109</f>
        <v>0</v>
      </c>
      <c r="W109" s="26">
        <f>+'2010'!$F109</f>
        <v>0</v>
      </c>
      <c r="X109" s="26">
        <f>+'2011'!$F109</f>
        <v>0</v>
      </c>
      <c r="Y109" s="26">
        <f>+'2012'!$F109</f>
        <v>0</v>
      </c>
      <c r="Z109" s="26">
        <f>+'2013'!$F109</f>
        <v>0</v>
      </c>
      <c r="AA109" s="26">
        <f>+'2014'!$F109</f>
        <v>0</v>
      </c>
      <c r="AB109" s="26">
        <f>+'2015'!$F109</f>
        <v>0</v>
      </c>
      <c r="AC109" s="26">
        <f>+'2016'!$F109</f>
        <v>0</v>
      </c>
      <c r="AD109" s="31"/>
      <c r="AE109" s="26" t="str">
        <f t="shared" si="392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591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 t="shared" ref="C112:D112" si="592">+C113+C114</f>
        <v>5.5964560000000003E-2</v>
      </c>
      <c r="D112" s="26">
        <f t="shared" si="592"/>
        <v>6.2098515E-2</v>
      </c>
      <c r="E112" s="26">
        <f t="shared" ref="E112" si="593">+E113+E114</f>
        <v>6.4629119999999998E-2</v>
      </c>
      <c r="F112" s="26">
        <f t="shared" ref="F112" si="594">+F113+F114</f>
        <v>7.4027530000000008E-2</v>
      </c>
      <c r="G112" s="26">
        <f t="shared" ref="G112" si="595">+G113+G114</f>
        <v>0.100750885</v>
      </c>
      <c r="H112" s="26">
        <f t="shared" ref="H112" si="596">+H113+H114</f>
        <v>0.11058146999999999</v>
      </c>
      <c r="I112" s="26">
        <f t="shared" ref="I112" si="597">+I113+I114</f>
        <v>8.4130995E-2</v>
      </c>
      <c r="J112" s="26">
        <f t="shared" ref="J112" si="598">+J113+J114</f>
        <v>0.114114645</v>
      </c>
      <c r="K112" s="26">
        <f t="shared" ref="K112" si="599">+K113+K114</f>
        <v>0.126693055</v>
      </c>
      <c r="L112" s="26">
        <f t="shared" ref="L112" si="600">+L113+L114</f>
        <v>0.13145342499999998</v>
      </c>
      <c r="M112" s="26">
        <f t="shared" ref="M112" si="601">+M113+M114</f>
        <v>0.19195962999999999</v>
      </c>
      <c r="N112" s="26">
        <f t="shared" ref="N112" si="602">+N113+N114</f>
        <v>0.21131806500000003</v>
      </c>
      <c r="O112" s="26">
        <f t="shared" ref="O112" si="603">+O113+O114</f>
        <v>0.22940159000000002</v>
      </c>
      <c r="P112" s="26">
        <f t="shared" ref="P112" si="604">+P113+P114</f>
        <v>0.26802653500000001</v>
      </c>
      <c r="Q112" s="26">
        <f t="shared" ref="Q112:S112" si="605">+Q113+Q114</f>
        <v>0.29057730500000006</v>
      </c>
      <c r="R112" s="26">
        <f t="shared" si="605"/>
        <v>0.31712768000000002</v>
      </c>
      <c r="S112" s="26">
        <f t="shared" si="605"/>
        <v>0.37925790999999992</v>
      </c>
      <c r="T112" s="26">
        <f t="shared" ref="T112" si="606">+T113+T114</f>
        <v>0.36780827500000002</v>
      </c>
      <c r="U112" s="26">
        <f t="shared" ref="U112" si="607">+U113+U114</f>
        <v>0.35695788500000009</v>
      </c>
      <c r="V112" s="26">
        <f t="shared" ref="V112" si="608">+V113+V114</f>
        <v>0.25738545000000002</v>
      </c>
      <c r="W112" s="26">
        <f t="shared" ref="W112" si="609">+W113+W114</f>
        <v>0.21776382499999999</v>
      </c>
      <c r="X112" s="26">
        <f t="shared" ref="X112" si="610">+X113+X114</f>
        <v>0.216158405</v>
      </c>
      <c r="Y112" s="26">
        <f t="shared" ref="Y112" si="611">+Y113+Y114</f>
        <v>0.13589546499999999</v>
      </c>
      <c r="Z112" s="26">
        <f t="shared" ref="Z112:AB112" si="612">+Z113+Z114</f>
        <v>0.12055939999999998</v>
      </c>
      <c r="AA112" s="26">
        <f t="shared" si="612"/>
        <v>0.11750738665105465</v>
      </c>
      <c r="AB112" s="26">
        <f t="shared" si="612"/>
        <v>9.1032246175986112E-2</v>
      </c>
      <c r="AC112" s="26">
        <f t="shared" ref="AC112" si="613">+AC113+AC114</f>
        <v>8.0273969806173739E-2</v>
      </c>
      <c r="AD112" s="31"/>
      <c r="AE112" s="26">
        <f t="shared" ref="AE112:AE116" si="614">+IF(C112=0,"",IF(C112&lt;0,IF(AC112&lt;0,(AC112-C112)/C112,(AC112-C112)/ABS(C112)),(AC112-C112)/C112))</f>
        <v>0.43437149878733494</v>
      </c>
    </row>
    <row r="113" spans="1:31" x14ac:dyDescent="0.2">
      <c r="A113" s="13" t="s">
        <v>225</v>
      </c>
      <c r="B113" s="6" t="s">
        <v>226</v>
      </c>
      <c r="C113" s="26">
        <f>+'1990'!$F113</f>
        <v>2.33994E-3</v>
      </c>
      <c r="D113" s="26">
        <f>+'1991'!$F113</f>
        <v>3.8851849999999998E-3</v>
      </c>
      <c r="E113" s="26">
        <f>+'1992'!$F113</f>
        <v>3.9779000000000004E-3</v>
      </c>
      <c r="F113" s="26">
        <f>+'1993'!$F113</f>
        <v>4.1346300000000002E-3</v>
      </c>
      <c r="G113" s="26">
        <f>+'1994'!$F113</f>
        <v>4.5849549999999999E-3</v>
      </c>
      <c r="H113" s="26">
        <f>+'1995'!$F113</f>
        <v>4.4856200000000001E-3</v>
      </c>
      <c r="I113" s="26">
        <f>+'1996'!$F113</f>
        <v>4.4900349999999999E-3</v>
      </c>
      <c r="J113" s="26">
        <f>+'1997'!$F113</f>
        <v>5.1942250000000002E-3</v>
      </c>
      <c r="K113" s="26">
        <f>+'1998'!$F113</f>
        <v>7.4635249999999995E-3</v>
      </c>
      <c r="L113" s="26">
        <f>+'1999'!$F113</f>
        <v>7.6666149999999999E-3</v>
      </c>
      <c r="M113" s="26">
        <f>+'2000'!$F113</f>
        <v>7.31783E-3</v>
      </c>
      <c r="N113" s="26">
        <f>+'2001'!$F113</f>
        <v>7.3222449999999998E-3</v>
      </c>
      <c r="O113" s="26">
        <f>+'2002'!$F113</f>
        <v>8.3239500000000001E-3</v>
      </c>
      <c r="P113" s="26">
        <f>+'2003'!$F113</f>
        <v>7.4969650000000004E-3</v>
      </c>
      <c r="Q113" s="26">
        <f>+'2004'!$F113</f>
        <v>7.9188450000000007E-3</v>
      </c>
      <c r="R113" s="26">
        <f>+'2005'!$F113</f>
        <v>7.7462299999999998E-3</v>
      </c>
      <c r="S113" s="26">
        <f>+'2006'!$F113</f>
        <v>8.4721100000000014E-3</v>
      </c>
      <c r="T113" s="26">
        <f>+'2007'!$F113</f>
        <v>9.5131350000000007E-3</v>
      </c>
      <c r="U113" s="26">
        <f>+'2008'!$F113</f>
        <v>9.927565000000001E-3</v>
      </c>
      <c r="V113" s="26">
        <f>+'2009'!$F113</f>
        <v>9.29782E-3</v>
      </c>
      <c r="W113" s="26">
        <f>+'2010'!$F113</f>
        <v>9.3438649999999998E-3</v>
      </c>
      <c r="X113" s="26">
        <f>+'2011'!$F113</f>
        <v>1.0053695E-2</v>
      </c>
      <c r="Y113" s="26">
        <f>+'2012'!$F113</f>
        <v>9.623375E-3</v>
      </c>
      <c r="Z113" s="26">
        <f>+'2013'!$F113</f>
        <v>9.61213E-3</v>
      </c>
      <c r="AA113" s="26">
        <f>+'2014'!$F113</f>
        <v>9.7175906213906489E-3</v>
      </c>
      <c r="AB113" s="26">
        <f>+'2015'!$F113</f>
        <v>9.7946683704026507E-3</v>
      </c>
      <c r="AC113" s="26">
        <f>+'2016'!$F113</f>
        <v>1.034747974339845E-2</v>
      </c>
      <c r="AD113" s="31"/>
      <c r="AE113" s="26">
        <f t="shared" si="614"/>
        <v>3.4221132778611629</v>
      </c>
    </row>
    <row r="114" spans="1:31" x14ac:dyDescent="0.2">
      <c r="A114" s="13" t="s">
        <v>227</v>
      </c>
      <c r="B114" s="6" t="s">
        <v>228</v>
      </c>
      <c r="C114" s="26">
        <f>+'1990'!$F114</f>
        <v>5.3624620000000005E-2</v>
      </c>
      <c r="D114" s="26">
        <f>+'1991'!$F114</f>
        <v>5.8213330000000001E-2</v>
      </c>
      <c r="E114" s="26">
        <f>+'1992'!$F114</f>
        <v>6.0651219999999999E-2</v>
      </c>
      <c r="F114" s="26">
        <f>+'1993'!$F114</f>
        <v>6.9892900000000008E-2</v>
      </c>
      <c r="G114" s="26">
        <f>+'1994'!$F114</f>
        <v>9.6165929999999997E-2</v>
      </c>
      <c r="H114" s="26">
        <f>+'1995'!$F114</f>
        <v>0.10609584999999999</v>
      </c>
      <c r="I114" s="26">
        <f>+'1996'!$F114</f>
        <v>7.9640959999999997E-2</v>
      </c>
      <c r="J114" s="26">
        <f>+'1997'!$F114</f>
        <v>0.10892042</v>
      </c>
      <c r="K114" s="26">
        <f>+'1998'!$F114</f>
        <v>0.11922953</v>
      </c>
      <c r="L114" s="26">
        <f>+'1999'!$F114</f>
        <v>0.12378681</v>
      </c>
      <c r="M114" s="26">
        <f>+'2000'!$F114</f>
        <v>0.18464179999999999</v>
      </c>
      <c r="N114" s="26">
        <f>+'2001'!$F114</f>
        <v>0.20399582000000002</v>
      </c>
      <c r="O114" s="26">
        <f>+'2002'!$F114</f>
        <v>0.22107764000000002</v>
      </c>
      <c r="P114" s="26">
        <f>+'2003'!$F114</f>
        <v>0.26052956999999999</v>
      </c>
      <c r="Q114" s="26">
        <f>+'2004'!$F114</f>
        <v>0.28265846000000006</v>
      </c>
      <c r="R114" s="26">
        <f>+'2005'!$F114</f>
        <v>0.30938145</v>
      </c>
      <c r="S114" s="26">
        <f>+'2006'!$F114</f>
        <v>0.37078579999999994</v>
      </c>
      <c r="T114" s="26">
        <f>+'2007'!$F114</f>
        <v>0.35829514000000001</v>
      </c>
      <c r="U114" s="26">
        <f>+'2008'!$F114</f>
        <v>0.34703032000000006</v>
      </c>
      <c r="V114" s="26">
        <f>+'2009'!$F114</f>
        <v>0.24808763</v>
      </c>
      <c r="W114" s="26">
        <f>+'2010'!$F114</f>
        <v>0.20841995999999999</v>
      </c>
      <c r="X114" s="26">
        <f>+'2011'!$F114</f>
        <v>0.20610471</v>
      </c>
      <c r="Y114" s="26">
        <f>+'2012'!$F114</f>
        <v>0.12627209</v>
      </c>
      <c r="Z114" s="26">
        <f>+'2013'!$F114</f>
        <v>0.11094726999999999</v>
      </c>
      <c r="AA114" s="26">
        <f>+'2014'!$F114</f>
        <v>0.107789796029664</v>
      </c>
      <c r="AB114" s="26">
        <f>+'2015'!$F114</f>
        <v>8.1237577805583466E-2</v>
      </c>
      <c r="AC114" s="26">
        <f>+'2016'!$F114</f>
        <v>6.9926490062775293E-2</v>
      </c>
      <c r="AD114" s="31"/>
      <c r="AE114" s="26">
        <f t="shared" si="614"/>
        <v>0.30399973114541951</v>
      </c>
    </row>
    <row r="115" spans="1:31" x14ac:dyDescent="0.2">
      <c r="A115" s="13" t="s">
        <v>229</v>
      </c>
      <c r="B115" s="6" t="s">
        <v>144</v>
      </c>
      <c r="C115" s="26">
        <f>+'1990'!$F115</f>
        <v>0</v>
      </c>
      <c r="D115" s="26">
        <f>+'1991'!$F115</f>
        <v>0</v>
      </c>
      <c r="E115" s="26">
        <f>+'1992'!$F115</f>
        <v>0</v>
      </c>
      <c r="F115" s="26">
        <f>+'1993'!$F115</f>
        <v>0</v>
      </c>
      <c r="G115" s="26">
        <f>+'1994'!$F115</f>
        <v>0</v>
      </c>
      <c r="H115" s="26">
        <f>+'1995'!$F115</f>
        <v>0</v>
      </c>
      <c r="I115" s="26">
        <f>+'1996'!$F115</f>
        <v>0</v>
      </c>
      <c r="J115" s="26">
        <f>+'1997'!$F115</f>
        <v>0</v>
      </c>
      <c r="K115" s="26">
        <f>+'1998'!$F115</f>
        <v>0</v>
      </c>
      <c r="L115" s="26">
        <f>+'1999'!$F115</f>
        <v>0</v>
      </c>
      <c r="M115" s="26">
        <f>+'2000'!$F115</f>
        <v>0</v>
      </c>
      <c r="N115" s="26">
        <f>+'2001'!$F115</f>
        <v>0</v>
      </c>
      <c r="O115" s="26">
        <f>+'2002'!$F115</f>
        <v>0</v>
      </c>
      <c r="P115" s="26">
        <f>+'2003'!$F115</f>
        <v>0</v>
      </c>
      <c r="Q115" s="26">
        <f>+'2004'!$F115</f>
        <v>0</v>
      </c>
      <c r="R115" s="26">
        <f>+'2005'!$F115</f>
        <v>0</v>
      </c>
      <c r="S115" s="26">
        <f>+'2006'!$F115</f>
        <v>0</v>
      </c>
      <c r="T115" s="26">
        <f>+'2007'!$F115</f>
        <v>0</v>
      </c>
      <c r="U115" s="26">
        <f>+'2008'!$F115</f>
        <v>0</v>
      </c>
      <c r="V115" s="26">
        <f>+'2009'!$F115</f>
        <v>0</v>
      </c>
      <c r="W115" s="26">
        <f>+'2010'!$F115</f>
        <v>0</v>
      </c>
      <c r="X115" s="26">
        <f>+'2011'!$F115</f>
        <v>0</v>
      </c>
      <c r="Y115" s="26">
        <f>+'2012'!$F115</f>
        <v>0</v>
      </c>
      <c r="Z115" s="26">
        <f>+'2013'!$F115</f>
        <v>0</v>
      </c>
      <c r="AA115" s="26">
        <f>+'2014'!$F115</f>
        <v>0</v>
      </c>
      <c r="AB115" s="26">
        <f>+'2015'!$F115</f>
        <v>0</v>
      </c>
      <c r="AC115" s="26">
        <f>+'2016'!$F115</f>
        <v>0</v>
      </c>
      <c r="AD115" s="31"/>
      <c r="AE115" s="26" t="str">
        <f t="shared" si="614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614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:D127" si="615">+C128+C134+C138</f>
        <v>118.08841098360969</v>
      </c>
      <c r="D127" s="26">
        <f t="shared" si="615"/>
        <v>105.2683886826005</v>
      </c>
      <c r="E127" s="26">
        <f t="shared" ref="E127" si="616">+E128+E134+E138</f>
        <v>100.31802119844846</v>
      </c>
      <c r="F127" s="26">
        <f t="shared" ref="F127" si="617">+F128+F134+F138</f>
        <v>96.654971963832068</v>
      </c>
      <c r="G127" s="26">
        <f t="shared" ref="G127" si="618">+G128+G134+G138</f>
        <v>97.513263393410142</v>
      </c>
      <c r="H127" s="26">
        <f t="shared" ref="H127" si="619">+H128+H134+H138</f>
        <v>89.748951110731952</v>
      </c>
      <c r="I127" s="26">
        <f t="shared" ref="I127" si="620">+I128+I134+I138</f>
        <v>89.063638764206104</v>
      </c>
      <c r="J127" s="26">
        <f t="shared" ref="J127" si="621">+J128+J134+J138</f>
        <v>89.279447355960485</v>
      </c>
      <c r="K127" s="26">
        <f t="shared" ref="K127" si="622">+K128+K134+K138</f>
        <v>87.678387498702335</v>
      </c>
      <c r="L127" s="26">
        <f t="shared" ref="L127" si="623">+L128+L134+L138</f>
        <v>93.720099792474656</v>
      </c>
      <c r="M127" s="26">
        <f t="shared" ref="M127" si="624">+M128+M134+M138</f>
        <v>102.34341243069352</v>
      </c>
      <c r="N127" s="26">
        <f t="shared" ref="N127" si="625">+N128+N134+N138</f>
        <v>105.08622294030373</v>
      </c>
      <c r="O127" s="26">
        <f t="shared" ref="O127" si="626">+O128+O134+O138</f>
        <v>103.09012753428532</v>
      </c>
      <c r="P127" s="26">
        <f t="shared" ref="P127" si="627">+P128+P134+P138</f>
        <v>98.413159799934846</v>
      </c>
      <c r="Q127" s="26">
        <f t="shared" ref="Q127:S127" si="628">+Q128+Q134+Q138</f>
        <v>100.03757413415869</v>
      </c>
      <c r="R127" s="26">
        <f t="shared" si="628"/>
        <v>101.46441817761269</v>
      </c>
      <c r="S127" s="26">
        <f t="shared" si="628"/>
        <v>98.020237387080343</v>
      </c>
      <c r="T127" s="26">
        <f t="shared" ref="T127" si="629">+T128+T134+T138</f>
        <v>88.878508788277472</v>
      </c>
      <c r="U127" s="26">
        <f t="shared" ref="U127" si="630">+U128+U134+U138</f>
        <v>84.996172707025281</v>
      </c>
      <c r="V127" s="26">
        <f t="shared" ref="V127" si="631">+V128+V134+V138</f>
        <v>93.242634860153061</v>
      </c>
      <c r="W127" s="26">
        <f t="shared" ref="W127" si="632">+W128+W134+W138</f>
        <v>76.511290938177581</v>
      </c>
      <c r="X127" s="26">
        <f t="shared" ref="X127" si="633">+X128+X134+X138</f>
        <v>73.90224993215233</v>
      </c>
      <c r="Y127" s="26">
        <f t="shared" ref="Y127" si="634">+Y128+Y134+Y138</f>
        <v>75.935356958494893</v>
      </c>
      <c r="Z127" s="26">
        <f t="shared" ref="Z127:AB127" si="635">+Z128+Z134+Z138</f>
        <v>77.235878967379406</v>
      </c>
      <c r="AA127" s="26">
        <f t="shared" si="635"/>
        <v>76.720095668421635</v>
      </c>
      <c r="AB127" s="26">
        <f t="shared" si="635"/>
        <v>72.804228649314922</v>
      </c>
      <c r="AC127" s="26">
        <f t="shared" ref="AC127" si="636">+AC128+AC134+AC138</f>
        <v>75.530111223725271</v>
      </c>
      <c r="AD127" s="31"/>
      <c r="AE127" s="26">
        <f t="shared" ref="AE127:AE141" si="637">+IF(C127=0,"",IF(C127&lt;0,IF(AC127&lt;0,(AC127-C127)/C127,(AC127-C127)/ABS(C127)),(AC127-C127)/C127))</f>
        <v>-0.36039353400895013</v>
      </c>
    </row>
    <row r="128" spans="1:31" x14ac:dyDescent="0.2">
      <c r="A128" s="11" t="s">
        <v>26</v>
      </c>
      <c r="B128" s="6" t="s">
        <v>27</v>
      </c>
      <c r="C128" s="26">
        <f t="shared" ref="C128:D128" si="638">+C129+C130+C131+C132+C133</f>
        <v>28.002539458536489</v>
      </c>
      <c r="D128" s="26">
        <f t="shared" si="638"/>
        <v>29.716654332600495</v>
      </c>
      <c r="E128" s="26">
        <f t="shared" ref="E128" si="639">+E129+E130+E131+E132+E133</f>
        <v>31.316831908448471</v>
      </c>
      <c r="F128" s="26">
        <f t="shared" ref="F128" si="640">+F129+F130+F131+F132+F133</f>
        <v>32.034816893832073</v>
      </c>
      <c r="G128" s="26">
        <f t="shared" ref="G128" si="641">+G129+G130+G131+G132+G133</f>
        <v>34.049845973410143</v>
      </c>
      <c r="H128" s="26">
        <f t="shared" ref="H128" si="642">+H129+H130+H131+H132+H133</f>
        <v>35.564306470731957</v>
      </c>
      <c r="I128" s="26">
        <f t="shared" ref="I128" si="643">+I129+I130+I131+I132+I133</f>
        <v>38.306007364206117</v>
      </c>
      <c r="J128" s="26">
        <f t="shared" ref="J128" si="644">+J129+J130+J131+J132+J133</f>
        <v>39.791397367960485</v>
      </c>
      <c r="K128" s="26">
        <f t="shared" ref="K128" si="645">+K129+K130+K131+K132+K133</f>
        <v>39.665106633702337</v>
      </c>
      <c r="L128" s="26">
        <f t="shared" ref="L128" si="646">+L129+L130+L131+L132+L133</f>
        <v>40.442166402474655</v>
      </c>
      <c r="M128" s="26">
        <f t="shared" ref="M128" si="647">+M129+M130+M131+M132+M133</f>
        <v>40.746716680693517</v>
      </c>
      <c r="N128" s="26">
        <f t="shared" ref="N128" si="648">+N129+N130+N131+N132+N133</f>
        <v>41.019136770303732</v>
      </c>
      <c r="O128" s="26">
        <f t="shared" ref="O128" si="649">+O129+O130+O131+O132+O133</f>
        <v>41.258621444285311</v>
      </c>
      <c r="P128" s="26">
        <f t="shared" ref="P128" si="650">+P129+P130+P131+P132+P133</f>
        <v>40.92522381993485</v>
      </c>
      <c r="Q128" s="26">
        <f t="shared" ref="Q128:S128" si="651">+Q129+Q130+Q131+Q132+Q133</f>
        <v>41.807072041395926</v>
      </c>
      <c r="R128" s="26">
        <f t="shared" si="651"/>
        <v>42.081650870614482</v>
      </c>
      <c r="S128" s="26">
        <f t="shared" si="651"/>
        <v>42.277192851112432</v>
      </c>
      <c r="T128" s="26">
        <f t="shared" ref="T128" si="652">+T129+T130+T131+T132+T133</f>
        <v>43.264331487208544</v>
      </c>
      <c r="U128" s="26">
        <f t="shared" ref="U128" si="653">+U129+U130+U131+U132+U133</f>
        <v>43.660998374927779</v>
      </c>
      <c r="V128" s="26">
        <f t="shared" ref="V128" si="654">+V129+V130+V131+V132+V133</f>
        <v>43.979367715699539</v>
      </c>
      <c r="W128" s="26">
        <f t="shared" ref="W128" si="655">+W129+W130+W131+W132+W133</f>
        <v>28.183635037036026</v>
      </c>
      <c r="X128" s="26">
        <f t="shared" ref="X128" si="656">+X129+X130+X131+X132+X133</f>
        <v>28.940603106412887</v>
      </c>
      <c r="Y128" s="26">
        <f t="shared" ref="Y128" si="657">+Y129+Y130+Y131+Y132+Y133</f>
        <v>33.133074327648274</v>
      </c>
      <c r="Z128" s="26">
        <f t="shared" ref="Z128:AB128" si="658">+Z129+Z130+Z131+Z132+Z133</f>
        <v>34.738094466857078</v>
      </c>
      <c r="AA128" s="26">
        <f t="shared" si="658"/>
        <v>36.934861972554955</v>
      </c>
      <c r="AB128" s="26">
        <f t="shared" si="658"/>
        <v>34.645623650317134</v>
      </c>
      <c r="AC128" s="26">
        <f t="shared" ref="AC128" si="659">+AC129+AC130+AC131+AC132+AC133</f>
        <v>35.51317533890996</v>
      </c>
      <c r="AD128" s="31"/>
      <c r="AE128" s="26">
        <f t="shared" si="637"/>
        <v>0.26821267019351974</v>
      </c>
    </row>
    <row r="129" spans="1:31" x14ac:dyDescent="0.2">
      <c r="A129" s="11" t="s">
        <v>28</v>
      </c>
      <c r="B129" s="6" t="s">
        <v>29</v>
      </c>
      <c r="C129" s="26">
        <f t="shared" ref="C129:D129" si="660">+C7</f>
        <v>9.9717259999999988E-2</v>
      </c>
      <c r="D129" s="26">
        <f t="shared" si="660"/>
        <v>8.4690070000000006E-2</v>
      </c>
      <c r="E129" s="26">
        <f t="shared" ref="E129:Z129" si="661">+E7</f>
        <v>5.8595409999999994E-2</v>
      </c>
      <c r="F129" s="26">
        <f t="shared" si="661"/>
        <v>7.5103820000000016E-2</v>
      </c>
      <c r="G129" s="26">
        <f t="shared" si="661"/>
        <v>7.5432249999999992E-2</v>
      </c>
      <c r="H129" s="26">
        <f t="shared" si="661"/>
        <v>0.11468138</v>
      </c>
      <c r="I129" s="26">
        <f t="shared" si="661"/>
        <v>0.22382183</v>
      </c>
      <c r="J129" s="26">
        <f t="shared" si="661"/>
        <v>0.24823583000000002</v>
      </c>
      <c r="K129" s="26">
        <f t="shared" si="661"/>
        <v>0.27465353999999997</v>
      </c>
      <c r="L129" s="26">
        <f t="shared" si="661"/>
        <v>0.31728540999999993</v>
      </c>
      <c r="M129" s="26">
        <f t="shared" si="661"/>
        <v>0.2438003</v>
      </c>
      <c r="N129" s="26">
        <f t="shared" si="661"/>
        <v>0.23521955999999999</v>
      </c>
      <c r="O129" s="26">
        <f t="shared" si="661"/>
        <v>0.24240142000000001</v>
      </c>
      <c r="P129" s="26">
        <f t="shared" si="661"/>
        <v>0.25957390999999996</v>
      </c>
      <c r="Q129" s="26">
        <f t="shared" si="661"/>
        <v>0.30361982999999998</v>
      </c>
      <c r="R129" s="26">
        <f t="shared" ref="R129:S129" si="662">+R7</f>
        <v>0.31060144000000006</v>
      </c>
      <c r="S129" s="26">
        <f t="shared" si="662"/>
        <v>0.30160411999999998</v>
      </c>
      <c r="T129" s="26">
        <f t="shared" si="661"/>
        <v>0.58682080999999997</v>
      </c>
      <c r="U129" s="26">
        <f t="shared" si="661"/>
        <v>0.58343299999999998</v>
      </c>
      <c r="V129" s="26">
        <f t="shared" si="661"/>
        <v>0.48681874000000003</v>
      </c>
      <c r="W129" s="26">
        <f t="shared" si="661"/>
        <v>0.43403430000000004</v>
      </c>
      <c r="X129" s="26">
        <f t="shared" si="661"/>
        <v>0.47799144000000005</v>
      </c>
      <c r="Y129" s="26">
        <f t="shared" si="661"/>
        <v>0.69131659000000001</v>
      </c>
      <c r="Z129" s="26">
        <f t="shared" si="661"/>
        <v>1.1151388599999998</v>
      </c>
      <c r="AA129" s="26">
        <f t="shared" ref="AA129:AB129" si="663">+AA7</f>
        <v>1.1238367</v>
      </c>
      <c r="AB129" s="26">
        <f t="shared" si="663"/>
        <v>1.4883968900000002</v>
      </c>
      <c r="AC129" s="26">
        <f t="shared" ref="AC129" si="664">+AC7</f>
        <v>1.64655989</v>
      </c>
      <c r="AD129" s="31"/>
      <c r="AE129" s="26">
        <f t="shared" si="637"/>
        <v>15.512285736691924</v>
      </c>
    </row>
    <row r="130" spans="1:31" x14ac:dyDescent="0.2">
      <c r="A130" s="11" t="s">
        <v>46</v>
      </c>
      <c r="B130" s="6" t="s">
        <v>47</v>
      </c>
      <c r="C130" s="26">
        <f t="shared" ref="C130:D130" si="665">+C16</f>
        <v>1.7759151199999998</v>
      </c>
      <c r="D130" s="26">
        <f t="shared" si="665"/>
        <v>1.88406517</v>
      </c>
      <c r="E130" s="26">
        <f t="shared" ref="E130:Z130" si="666">+E16</f>
        <v>2.2791973300000006</v>
      </c>
      <c r="F130" s="26">
        <f t="shared" si="666"/>
        <v>1.7632359100000001</v>
      </c>
      <c r="G130" s="26">
        <f t="shared" si="666"/>
        <v>1.8936954799999999</v>
      </c>
      <c r="H130" s="26">
        <f t="shared" si="666"/>
        <v>1.7769767000000001</v>
      </c>
      <c r="I130" s="26">
        <f t="shared" si="666"/>
        <v>1.8677278399999999</v>
      </c>
      <c r="J130" s="26">
        <f t="shared" si="666"/>
        <v>1.9326013999999998</v>
      </c>
      <c r="K130" s="26">
        <f t="shared" si="666"/>
        <v>2.0980565200000001</v>
      </c>
      <c r="L130" s="26">
        <f t="shared" si="666"/>
        <v>2.2008681399999999</v>
      </c>
      <c r="M130" s="26">
        <f t="shared" si="666"/>
        <v>2.3196558600000001</v>
      </c>
      <c r="N130" s="26">
        <f t="shared" si="666"/>
        <v>2.3133451599999999</v>
      </c>
      <c r="O130" s="26">
        <f t="shared" si="666"/>
        <v>2.30733312</v>
      </c>
      <c r="P130" s="26">
        <f t="shared" si="666"/>
        <v>1.9968954157075247</v>
      </c>
      <c r="Q130" s="26">
        <f t="shared" si="666"/>
        <v>2.2397287000000001</v>
      </c>
      <c r="R130" s="26">
        <f t="shared" ref="R130:S130" si="667">+R16</f>
        <v>2.58876054</v>
      </c>
      <c r="S130" s="26">
        <f t="shared" si="667"/>
        <v>2.7740187600000001</v>
      </c>
      <c r="T130" s="26">
        <f t="shared" si="666"/>
        <v>3.1105235100000002</v>
      </c>
      <c r="U130" s="26">
        <f t="shared" si="666"/>
        <v>3.2475239300000003</v>
      </c>
      <c r="V130" s="26">
        <f t="shared" si="666"/>
        <v>3.21336376</v>
      </c>
      <c r="W130" s="26">
        <f t="shared" si="666"/>
        <v>2.8393151599999999</v>
      </c>
      <c r="X130" s="26">
        <f t="shared" si="666"/>
        <v>3.3139476700000001</v>
      </c>
      <c r="Y130" s="26">
        <f t="shared" si="666"/>
        <v>6.8738186199999989</v>
      </c>
      <c r="Z130" s="26">
        <f t="shared" si="666"/>
        <v>7.4864791000000004</v>
      </c>
      <c r="AA130" s="26">
        <f t="shared" ref="AA130:AB130" si="668">+AA16</f>
        <v>8.4084107799999988</v>
      </c>
      <c r="AB130" s="26">
        <f t="shared" si="668"/>
        <v>6.2374274199999995</v>
      </c>
      <c r="AC130" s="26">
        <f t="shared" ref="AC130" si="669">+AC16</f>
        <v>6.7254144999999985</v>
      </c>
      <c r="AD130" s="31"/>
      <c r="AE130" s="26">
        <f t="shared" si="637"/>
        <v>2.7870134806893243</v>
      </c>
    </row>
    <row r="131" spans="1:31" x14ac:dyDescent="0.2">
      <c r="A131" s="13" t="s">
        <v>74</v>
      </c>
      <c r="B131" s="6" t="s">
        <v>75</v>
      </c>
      <c r="C131" s="26">
        <f t="shared" ref="C131:D131" si="670">+C30</f>
        <v>2.498059004230996</v>
      </c>
      <c r="D131" s="26">
        <f t="shared" si="670"/>
        <v>2.6238939971555664</v>
      </c>
      <c r="E131" s="26">
        <f t="shared" ref="E131:Z131" si="671">+E30</f>
        <v>2.8695959629712595</v>
      </c>
      <c r="F131" s="26">
        <f t="shared" si="671"/>
        <v>3.0678318464115892</v>
      </c>
      <c r="G131" s="26">
        <f t="shared" si="671"/>
        <v>3.4280969013081486</v>
      </c>
      <c r="H131" s="26">
        <f t="shared" si="671"/>
        <v>3.6823110094910247</v>
      </c>
      <c r="I131" s="26">
        <f t="shared" si="671"/>
        <v>3.920862463127583</v>
      </c>
      <c r="J131" s="26">
        <f t="shared" si="671"/>
        <v>4.04770531954963</v>
      </c>
      <c r="K131" s="26">
        <f t="shared" si="671"/>
        <v>4.2016417959758421</v>
      </c>
      <c r="L131" s="26">
        <f t="shared" si="671"/>
        <v>4.2593626571314385</v>
      </c>
      <c r="M131" s="26">
        <f t="shared" si="671"/>
        <v>4.2772782586030971</v>
      </c>
      <c r="N131" s="26">
        <f t="shared" si="671"/>
        <v>3.9212712668898329</v>
      </c>
      <c r="O131" s="26">
        <f t="shared" si="671"/>
        <v>3.9754834751252517</v>
      </c>
      <c r="P131" s="26">
        <f t="shared" si="671"/>
        <v>3.8618952189208011</v>
      </c>
      <c r="Q131" s="26">
        <f t="shared" si="671"/>
        <v>3.8930439852565342</v>
      </c>
      <c r="R131" s="26">
        <f t="shared" ref="R131:S131" si="672">+R30</f>
        <v>3.9289340994484441</v>
      </c>
      <c r="S131" s="26">
        <f t="shared" si="672"/>
        <v>3.8260525524573699</v>
      </c>
      <c r="T131" s="26">
        <f t="shared" si="671"/>
        <v>4.0152725569398573</v>
      </c>
      <c r="U131" s="26">
        <f t="shared" si="671"/>
        <v>4.0567717105759344</v>
      </c>
      <c r="V131" s="26">
        <f t="shared" si="671"/>
        <v>4.3295954180588714</v>
      </c>
      <c r="W131" s="26">
        <f t="shared" si="671"/>
        <v>4.5326456965387445</v>
      </c>
      <c r="X131" s="26">
        <f t="shared" si="671"/>
        <v>4.3304873053016424</v>
      </c>
      <c r="Y131" s="26">
        <f t="shared" si="671"/>
        <v>4.487538551275966</v>
      </c>
      <c r="Z131" s="26">
        <f t="shared" si="671"/>
        <v>4.834453237142843</v>
      </c>
      <c r="AA131" s="26">
        <f t="shared" ref="AA131:AB131" si="673">+AA30</f>
        <v>4.9790844139882022</v>
      </c>
      <c r="AB131" s="26">
        <f t="shared" si="673"/>
        <v>5.0385598658110684</v>
      </c>
      <c r="AC131" s="26">
        <f t="shared" ref="AC131" si="674">+AC30</f>
        <v>5.3357321067873391</v>
      </c>
      <c r="AD131" s="31"/>
      <c r="AE131" s="26">
        <f t="shared" si="637"/>
        <v>1.1359511916052176</v>
      </c>
    </row>
    <row r="132" spans="1:31" x14ac:dyDescent="0.2">
      <c r="A132" s="11" t="s">
        <v>118</v>
      </c>
      <c r="B132" s="6" t="s">
        <v>119</v>
      </c>
      <c r="C132" s="26">
        <f t="shared" ref="C132:D132" si="675">+C52</f>
        <v>23.628848074305491</v>
      </c>
      <c r="D132" s="26">
        <f t="shared" si="675"/>
        <v>25.124005095444929</v>
      </c>
      <c r="E132" s="26">
        <f t="shared" ref="E132:Z132" si="676">+E52</f>
        <v>26.109443205477213</v>
      </c>
      <c r="F132" s="26">
        <f t="shared" si="676"/>
        <v>27.128645317420482</v>
      </c>
      <c r="G132" s="26">
        <f t="shared" si="676"/>
        <v>28.652621342101995</v>
      </c>
      <c r="H132" s="26">
        <f t="shared" si="676"/>
        <v>29.990337381240934</v>
      </c>
      <c r="I132" s="26">
        <f t="shared" si="676"/>
        <v>32.293595231078534</v>
      </c>
      <c r="J132" s="26">
        <f t="shared" si="676"/>
        <v>33.562854818410855</v>
      </c>
      <c r="K132" s="26">
        <f t="shared" si="676"/>
        <v>33.090754777726495</v>
      </c>
      <c r="L132" s="26">
        <f t="shared" si="676"/>
        <v>33.664650195343221</v>
      </c>
      <c r="M132" s="26">
        <f t="shared" si="676"/>
        <v>33.905982262090419</v>
      </c>
      <c r="N132" s="26">
        <f t="shared" si="676"/>
        <v>34.549300783413898</v>
      </c>
      <c r="O132" s="26">
        <f t="shared" si="676"/>
        <v>34.733403429160056</v>
      </c>
      <c r="P132" s="26">
        <f t="shared" si="676"/>
        <v>34.806859275306522</v>
      </c>
      <c r="Q132" s="26">
        <f t="shared" si="676"/>
        <v>35.370679526139391</v>
      </c>
      <c r="R132" s="26">
        <f t="shared" ref="R132:S132" si="677">+R52</f>
        <v>35.253354791166039</v>
      </c>
      <c r="S132" s="26">
        <f t="shared" si="677"/>
        <v>35.375517418655065</v>
      </c>
      <c r="T132" s="26">
        <f t="shared" si="676"/>
        <v>35.551714610268689</v>
      </c>
      <c r="U132" s="26">
        <f t="shared" si="676"/>
        <v>35.773269734351842</v>
      </c>
      <c r="V132" s="26">
        <f t="shared" si="676"/>
        <v>35.94958979764067</v>
      </c>
      <c r="W132" s="26">
        <f t="shared" si="676"/>
        <v>20.377639880497281</v>
      </c>
      <c r="X132" s="26">
        <f t="shared" si="676"/>
        <v>20.818176691111244</v>
      </c>
      <c r="Y132" s="26">
        <f t="shared" si="676"/>
        <v>21.080400566372305</v>
      </c>
      <c r="Z132" s="26">
        <f t="shared" si="676"/>
        <v>21.302023269714237</v>
      </c>
      <c r="AA132" s="26">
        <f t="shared" ref="AA132:AB132" si="678">+AA52</f>
        <v>22.423530078566756</v>
      </c>
      <c r="AB132" s="26">
        <f t="shared" si="678"/>
        <v>21.881239474506067</v>
      </c>
      <c r="AC132" s="26">
        <f t="shared" ref="AC132" si="679">+AC52</f>
        <v>21.805468842122622</v>
      </c>
      <c r="AD132" s="31"/>
      <c r="AE132" s="26">
        <f t="shared" si="637"/>
        <v>-7.7167504164777745E-2</v>
      </c>
    </row>
    <row r="133" spans="1:31" x14ac:dyDescent="0.2">
      <c r="A133" s="11" t="s">
        <v>132</v>
      </c>
      <c r="B133" s="6" t="s">
        <v>133</v>
      </c>
      <c r="C133" s="26">
        <f t="shared" ref="C133:D133" si="680">+C59</f>
        <v>0</v>
      </c>
      <c r="D133" s="26">
        <f t="shared" si="680"/>
        <v>0</v>
      </c>
      <c r="E133" s="26">
        <f t="shared" ref="E133:Z133" si="681">+E59</f>
        <v>0</v>
      </c>
      <c r="F133" s="26">
        <f t="shared" si="681"/>
        <v>0</v>
      </c>
      <c r="G133" s="26">
        <f t="shared" si="681"/>
        <v>0</v>
      </c>
      <c r="H133" s="26">
        <f t="shared" si="681"/>
        <v>0</v>
      </c>
      <c r="I133" s="26">
        <f t="shared" si="681"/>
        <v>0</v>
      </c>
      <c r="J133" s="26">
        <f t="shared" si="681"/>
        <v>0</v>
      </c>
      <c r="K133" s="26">
        <f t="shared" si="681"/>
        <v>0</v>
      </c>
      <c r="L133" s="26">
        <f t="shared" si="681"/>
        <v>0</v>
      </c>
      <c r="M133" s="26">
        <f t="shared" si="681"/>
        <v>0</v>
      </c>
      <c r="N133" s="26">
        <f t="shared" si="681"/>
        <v>0</v>
      </c>
      <c r="O133" s="26">
        <f t="shared" si="681"/>
        <v>0</v>
      </c>
      <c r="P133" s="26">
        <f t="shared" si="681"/>
        <v>0</v>
      </c>
      <c r="Q133" s="26">
        <f t="shared" si="681"/>
        <v>0</v>
      </c>
      <c r="R133" s="26">
        <f t="shared" ref="R133:S133" si="682">+R59</f>
        <v>0</v>
      </c>
      <c r="S133" s="26">
        <f t="shared" si="682"/>
        <v>0</v>
      </c>
      <c r="T133" s="26">
        <f t="shared" si="681"/>
        <v>0</v>
      </c>
      <c r="U133" s="26">
        <f t="shared" si="681"/>
        <v>0</v>
      </c>
      <c r="V133" s="26">
        <f t="shared" si="681"/>
        <v>0</v>
      </c>
      <c r="W133" s="26">
        <f t="shared" si="681"/>
        <v>0</v>
      </c>
      <c r="X133" s="26">
        <f t="shared" si="681"/>
        <v>0</v>
      </c>
      <c r="Y133" s="26">
        <f t="shared" si="681"/>
        <v>0</v>
      </c>
      <c r="Z133" s="26">
        <f t="shared" si="681"/>
        <v>0</v>
      </c>
      <c r="AA133" s="26">
        <f t="shared" ref="AA133:AB133" si="683">+AA59</f>
        <v>0</v>
      </c>
      <c r="AB133" s="26">
        <f t="shared" si="683"/>
        <v>0</v>
      </c>
      <c r="AC133" s="26">
        <f t="shared" ref="AC133" si="684">+AC59</f>
        <v>0</v>
      </c>
      <c r="AD133" s="31"/>
      <c r="AE133" s="26" t="str">
        <f t="shared" si="637"/>
        <v/>
      </c>
    </row>
    <row r="134" spans="1:31" x14ac:dyDescent="0.2">
      <c r="A134" s="13" t="s">
        <v>145</v>
      </c>
      <c r="B134" s="6" t="s">
        <v>146</v>
      </c>
      <c r="C134" s="26">
        <f t="shared" ref="C134:D134" si="685">+C135+C136+C137</f>
        <v>90.085871525073202</v>
      </c>
      <c r="D134" s="26">
        <f t="shared" si="685"/>
        <v>75.551734350000004</v>
      </c>
      <c r="E134" s="26">
        <f t="shared" ref="E134" si="686">+E135+E136+E137</f>
        <v>69.001189289999999</v>
      </c>
      <c r="F134" s="26">
        <f t="shared" ref="F134" si="687">+F135+F136+F137</f>
        <v>64.620155069999996</v>
      </c>
      <c r="G134" s="26">
        <f t="shared" ref="G134" si="688">+G135+G136+G137</f>
        <v>63.463417419999992</v>
      </c>
      <c r="H134" s="26">
        <f t="shared" ref="H134" si="689">+H135+H136+H137</f>
        <v>54.184644640000002</v>
      </c>
      <c r="I134" s="26">
        <f t="shared" ref="I134" si="690">+I135+I136+I137</f>
        <v>50.757631399999994</v>
      </c>
      <c r="J134" s="26">
        <f t="shared" ref="J134" si="691">+J135+J136+J137</f>
        <v>49.488049988</v>
      </c>
      <c r="K134" s="26">
        <f t="shared" ref="K134" si="692">+K135+K136+K137</f>
        <v>48.013280864999999</v>
      </c>
      <c r="L134" s="26">
        <f t="shared" ref="L134" si="693">+L135+L136+L137</f>
        <v>53.277933390000001</v>
      </c>
      <c r="M134" s="26">
        <f t="shared" ref="M134" si="694">+M135+M136+M137</f>
        <v>61.596695750000002</v>
      </c>
      <c r="N134" s="26">
        <f t="shared" ref="N134" si="695">+N135+N136+N137</f>
        <v>64.067086169999996</v>
      </c>
      <c r="O134" s="26">
        <f t="shared" ref="O134" si="696">+O135+O136+O137</f>
        <v>61.831506090000005</v>
      </c>
      <c r="P134" s="26">
        <f t="shared" ref="P134" si="697">+P135+P136+P137</f>
        <v>57.487935980000003</v>
      </c>
      <c r="Q134" s="26">
        <f t="shared" ref="Q134:S134" si="698">+Q135+Q136+Q137</f>
        <v>58.230502092762755</v>
      </c>
      <c r="R134" s="26">
        <f t="shared" si="698"/>
        <v>59.382767306998204</v>
      </c>
      <c r="S134" s="26">
        <f t="shared" si="698"/>
        <v>55.743044535967911</v>
      </c>
      <c r="T134" s="26">
        <f t="shared" ref="T134" si="699">+T135+T136+T137</f>
        <v>45.614177301068928</v>
      </c>
      <c r="U134" s="26">
        <f t="shared" ref="U134" si="700">+U135+U136+U137</f>
        <v>41.335174332097502</v>
      </c>
      <c r="V134" s="26">
        <f t="shared" ref="V134" si="701">+V135+V136+V137</f>
        <v>49.263267144453522</v>
      </c>
      <c r="W134" s="26">
        <f t="shared" ref="W134" si="702">+W135+W136+W137</f>
        <v>48.327655901141554</v>
      </c>
      <c r="X134" s="26">
        <f t="shared" ref="X134" si="703">+X135+X136+X137</f>
        <v>44.961646825739436</v>
      </c>
      <c r="Y134" s="26">
        <f t="shared" ref="Y134" si="704">+Y135+Y136+Y137</f>
        <v>42.802282630846619</v>
      </c>
      <c r="Z134" s="26">
        <f t="shared" ref="Z134:AB134" si="705">+Z135+Z136+Z137</f>
        <v>42.497784500522329</v>
      </c>
      <c r="AA134" s="26">
        <f t="shared" si="705"/>
        <v>39.785233695866673</v>
      </c>
      <c r="AB134" s="26">
        <f t="shared" si="705"/>
        <v>38.158604998997788</v>
      </c>
      <c r="AC134" s="26">
        <f t="shared" ref="AC134" si="706">+AC135+AC136+AC137</f>
        <v>40.016935884815318</v>
      </c>
      <c r="AD134" s="31"/>
      <c r="AE134" s="26">
        <f t="shared" si="637"/>
        <v>-0.55579121112595797</v>
      </c>
    </row>
    <row r="135" spans="1:31" x14ac:dyDescent="0.2">
      <c r="A135" s="13" t="s">
        <v>147</v>
      </c>
      <c r="B135" s="6" t="s">
        <v>148</v>
      </c>
      <c r="C135" s="26">
        <f t="shared" ref="C135:D135" si="707">+C67</f>
        <v>22.926559820000001</v>
      </c>
      <c r="D135" s="26">
        <f t="shared" si="707"/>
        <v>21.396426550000001</v>
      </c>
      <c r="E135" s="26">
        <f t="shared" ref="E135:Z135" si="708">+E67</f>
        <v>16.41363119</v>
      </c>
      <c r="F135" s="26">
        <f t="shared" si="708"/>
        <v>14.062999170000001</v>
      </c>
      <c r="G135" s="26">
        <f t="shared" si="708"/>
        <v>9.5468407200000005</v>
      </c>
      <c r="H135" s="26">
        <f t="shared" si="708"/>
        <v>7.7637000400000007</v>
      </c>
      <c r="I135" s="26">
        <f t="shared" si="708"/>
        <v>6.1079076000000008</v>
      </c>
      <c r="J135" s="26">
        <f t="shared" si="708"/>
        <v>4.4580627499999999</v>
      </c>
      <c r="K135" s="26">
        <f t="shared" si="708"/>
        <v>4.0139763650000004</v>
      </c>
      <c r="L135" s="26">
        <f t="shared" si="708"/>
        <v>2.5909616899999999</v>
      </c>
      <c r="M135" s="26">
        <f t="shared" si="708"/>
        <v>3.5334962500000002</v>
      </c>
      <c r="N135" s="26">
        <f t="shared" si="708"/>
        <v>2.3635596700000003</v>
      </c>
      <c r="O135" s="26">
        <f t="shared" si="708"/>
        <v>2.0649178900000003</v>
      </c>
      <c r="P135" s="26">
        <f t="shared" si="708"/>
        <v>2.0584168800000002</v>
      </c>
      <c r="Q135" s="26">
        <f t="shared" si="708"/>
        <v>2.0109721700000001</v>
      </c>
      <c r="R135" s="26">
        <f t="shared" ref="R135:S135" si="709">+R67</f>
        <v>2.4138422990000001</v>
      </c>
      <c r="S135" s="26">
        <f t="shared" si="709"/>
        <v>1.8561604960000002</v>
      </c>
      <c r="T135" s="26">
        <f t="shared" si="708"/>
        <v>2.6193873110000001</v>
      </c>
      <c r="U135" s="26">
        <f t="shared" si="708"/>
        <v>3.1969248320000001</v>
      </c>
      <c r="V135" s="26">
        <f t="shared" si="708"/>
        <v>2.0758959739999998</v>
      </c>
      <c r="W135" s="26">
        <f t="shared" si="708"/>
        <v>1.902784255</v>
      </c>
      <c r="X135" s="26">
        <f t="shared" si="708"/>
        <v>2.2604383620000004</v>
      </c>
      <c r="Y135" s="26">
        <f t="shared" si="708"/>
        <v>2.435270574</v>
      </c>
      <c r="Z135" s="26">
        <f t="shared" si="708"/>
        <v>4.384471156</v>
      </c>
      <c r="AA135" s="26">
        <f t="shared" ref="AA135:AB135" si="710">+AA67</f>
        <v>6.1357145430000006</v>
      </c>
      <c r="AB135" s="26">
        <f t="shared" si="710"/>
        <v>4.7737300339999997</v>
      </c>
      <c r="AC135" s="26">
        <f t="shared" ref="AC135" si="711">+AC67</f>
        <v>3.6773303089999998</v>
      </c>
      <c r="AD135" s="31"/>
      <c r="AE135" s="26">
        <f t="shared" si="637"/>
        <v>-0.83960392061123468</v>
      </c>
    </row>
    <row r="136" spans="1:31" x14ac:dyDescent="0.2">
      <c r="A136" s="11" t="s">
        <v>167</v>
      </c>
      <c r="B136" s="6" t="s">
        <v>168</v>
      </c>
      <c r="C136" s="26">
        <f t="shared" ref="C136:D136" si="712">+C79</f>
        <v>67.159311705073193</v>
      </c>
      <c r="D136" s="26">
        <f t="shared" si="712"/>
        <v>54.155307800000003</v>
      </c>
      <c r="E136" s="26">
        <f t="shared" ref="E136:Z136" si="713">+E79</f>
        <v>52.587558100000003</v>
      </c>
      <c r="F136" s="26">
        <f t="shared" si="713"/>
        <v>50.557155899999998</v>
      </c>
      <c r="G136" s="26">
        <f t="shared" si="713"/>
        <v>53.916576699999993</v>
      </c>
      <c r="H136" s="26">
        <f t="shared" si="713"/>
        <v>46.420944599999999</v>
      </c>
      <c r="I136" s="26">
        <f t="shared" si="713"/>
        <v>44.649723799999997</v>
      </c>
      <c r="J136" s="26">
        <f t="shared" si="713"/>
        <v>45.029987237999997</v>
      </c>
      <c r="K136" s="26">
        <f t="shared" si="713"/>
        <v>43.999304500000001</v>
      </c>
      <c r="L136" s="26">
        <f t="shared" si="713"/>
        <v>50.686971700000001</v>
      </c>
      <c r="M136" s="26">
        <f t="shared" si="713"/>
        <v>58.063199500000003</v>
      </c>
      <c r="N136" s="26">
        <f t="shared" si="713"/>
        <v>61.703526499999995</v>
      </c>
      <c r="O136" s="26">
        <f t="shared" si="713"/>
        <v>59.766588200000001</v>
      </c>
      <c r="P136" s="26">
        <f t="shared" si="713"/>
        <v>55.4295191</v>
      </c>
      <c r="Q136" s="26">
        <f t="shared" si="713"/>
        <v>56.219529922762753</v>
      </c>
      <c r="R136" s="26">
        <f t="shared" ref="R136:S136" si="714">+R79</f>
        <v>56.968925007998202</v>
      </c>
      <c r="S136" s="26">
        <f t="shared" si="714"/>
        <v>53.88688403996791</v>
      </c>
      <c r="T136" s="26">
        <f t="shared" si="713"/>
        <v>42.994789990068931</v>
      </c>
      <c r="U136" s="26">
        <f t="shared" si="713"/>
        <v>38.138249500097501</v>
      </c>
      <c r="V136" s="26">
        <f t="shared" si="713"/>
        <v>47.187371170453524</v>
      </c>
      <c r="W136" s="26">
        <f t="shared" si="713"/>
        <v>46.424871646141554</v>
      </c>
      <c r="X136" s="26">
        <f t="shared" si="713"/>
        <v>42.701208463739434</v>
      </c>
      <c r="Y136" s="26">
        <f t="shared" si="713"/>
        <v>40.367012056846619</v>
      </c>
      <c r="Z136" s="26">
        <f t="shared" si="713"/>
        <v>38.113313344522325</v>
      </c>
      <c r="AA136" s="26">
        <f t="shared" ref="AA136:AB136" si="715">+AA79</f>
        <v>33.649519152866674</v>
      </c>
      <c r="AB136" s="26">
        <f t="shared" si="715"/>
        <v>33.384874964997785</v>
      </c>
      <c r="AC136" s="26">
        <f t="shared" ref="AC136" si="716">+AC79</f>
        <v>36.33960557581532</v>
      </c>
      <c r="AD136" s="31"/>
      <c r="AE136" s="26">
        <f t="shared" si="637"/>
        <v>-0.45890443702879347</v>
      </c>
    </row>
    <row r="137" spans="1:31" x14ac:dyDescent="0.2">
      <c r="A137" s="11" t="s">
        <v>202</v>
      </c>
      <c r="B137" s="6" t="s">
        <v>203</v>
      </c>
      <c r="C137" s="26">
        <f t="shared" ref="C137:D137" si="717">+C100</f>
        <v>0</v>
      </c>
      <c r="D137" s="26">
        <f t="shared" si="717"/>
        <v>0</v>
      </c>
      <c r="E137" s="26">
        <f t="shared" ref="E137:Z137" si="718">+E100</f>
        <v>0</v>
      </c>
      <c r="F137" s="26">
        <f t="shared" si="718"/>
        <v>0</v>
      </c>
      <c r="G137" s="26">
        <f t="shared" si="718"/>
        <v>0</v>
      </c>
      <c r="H137" s="26">
        <f t="shared" si="718"/>
        <v>0</v>
      </c>
      <c r="I137" s="26">
        <f t="shared" si="718"/>
        <v>0</v>
      </c>
      <c r="J137" s="26">
        <f t="shared" si="718"/>
        <v>0</v>
      </c>
      <c r="K137" s="26">
        <f t="shared" si="718"/>
        <v>0</v>
      </c>
      <c r="L137" s="26">
        <f t="shared" si="718"/>
        <v>0</v>
      </c>
      <c r="M137" s="26">
        <f t="shared" si="718"/>
        <v>0</v>
      </c>
      <c r="N137" s="26">
        <f t="shared" si="718"/>
        <v>0</v>
      </c>
      <c r="O137" s="26">
        <f t="shared" si="718"/>
        <v>0</v>
      </c>
      <c r="P137" s="26">
        <f t="shared" si="718"/>
        <v>0</v>
      </c>
      <c r="Q137" s="26">
        <f t="shared" si="718"/>
        <v>0</v>
      </c>
      <c r="R137" s="26">
        <f t="shared" ref="R137:S137" si="719">+R100</f>
        <v>0</v>
      </c>
      <c r="S137" s="26">
        <f t="shared" si="719"/>
        <v>0</v>
      </c>
      <c r="T137" s="26">
        <f t="shared" si="718"/>
        <v>0</v>
      </c>
      <c r="U137" s="26">
        <f t="shared" si="718"/>
        <v>0</v>
      </c>
      <c r="V137" s="26">
        <f t="shared" si="718"/>
        <v>0</v>
      </c>
      <c r="W137" s="26">
        <f t="shared" si="718"/>
        <v>0</v>
      </c>
      <c r="X137" s="26">
        <f t="shared" si="718"/>
        <v>0</v>
      </c>
      <c r="Y137" s="26">
        <f t="shared" si="718"/>
        <v>0</v>
      </c>
      <c r="Z137" s="26">
        <f t="shared" si="718"/>
        <v>0</v>
      </c>
      <c r="AA137" s="26">
        <f t="shared" ref="AA137:AB137" si="720">+AA100</f>
        <v>0</v>
      </c>
      <c r="AB137" s="26">
        <f t="shared" si="720"/>
        <v>0</v>
      </c>
      <c r="AC137" s="26">
        <f t="shared" ref="AC137" si="721">+AC100</f>
        <v>0</v>
      </c>
      <c r="AD137" s="31"/>
      <c r="AE137" s="26" t="str">
        <f t="shared" si="637"/>
        <v/>
      </c>
    </row>
    <row r="138" spans="1:31" x14ac:dyDescent="0.2">
      <c r="A138" s="13" t="s">
        <v>204</v>
      </c>
      <c r="B138" s="6" t="s">
        <v>205</v>
      </c>
      <c r="C138" s="26">
        <f t="shared" ref="C138:D138" si="722">+C139+C140+C141</f>
        <v>0</v>
      </c>
      <c r="D138" s="26">
        <f t="shared" si="722"/>
        <v>0</v>
      </c>
      <c r="E138" s="26">
        <f t="shared" ref="E138" si="723">+E139+E140+E141</f>
        <v>0</v>
      </c>
      <c r="F138" s="26">
        <f t="shared" ref="F138" si="724">+F139+F140+F141</f>
        <v>0</v>
      </c>
      <c r="G138" s="26">
        <f t="shared" ref="G138" si="725">+G139+G140+G141</f>
        <v>0</v>
      </c>
      <c r="H138" s="26">
        <f t="shared" ref="H138" si="726">+H139+H140+H141</f>
        <v>0</v>
      </c>
      <c r="I138" s="26">
        <f t="shared" ref="I138" si="727">+I139+I140+I141</f>
        <v>0</v>
      </c>
      <c r="J138" s="26">
        <f t="shared" ref="J138" si="728">+J139+J140+J141</f>
        <v>0</v>
      </c>
      <c r="K138" s="26">
        <f t="shared" ref="K138" si="729">+K139+K140+K141</f>
        <v>0</v>
      </c>
      <c r="L138" s="26">
        <f t="shared" ref="L138" si="730">+L139+L140+L141</f>
        <v>0</v>
      </c>
      <c r="M138" s="26">
        <f t="shared" ref="M138" si="731">+M139+M140+M141</f>
        <v>0</v>
      </c>
      <c r="N138" s="26">
        <f t="shared" ref="N138" si="732">+N139+N140+N141</f>
        <v>0</v>
      </c>
      <c r="O138" s="26">
        <f t="shared" ref="O138" si="733">+O139+O140+O141</f>
        <v>0</v>
      </c>
      <c r="P138" s="26">
        <f t="shared" ref="P138" si="734">+P139+P140+P141</f>
        <v>0</v>
      </c>
      <c r="Q138" s="26">
        <f t="shared" ref="Q138:S138" si="735">+Q139+Q140+Q141</f>
        <v>0</v>
      </c>
      <c r="R138" s="26">
        <f t="shared" si="735"/>
        <v>0</v>
      </c>
      <c r="S138" s="26">
        <f t="shared" si="735"/>
        <v>0</v>
      </c>
      <c r="T138" s="26">
        <f t="shared" ref="T138" si="736">+T139+T140+T141</f>
        <v>0</v>
      </c>
      <c r="U138" s="26">
        <f t="shared" ref="U138" si="737">+U139+U140+U141</f>
        <v>0</v>
      </c>
      <c r="V138" s="26">
        <f t="shared" ref="V138" si="738">+V139+V140+V141</f>
        <v>0</v>
      </c>
      <c r="W138" s="26">
        <f t="shared" ref="W138" si="739">+W139+W140+W141</f>
        <v>0</v>
      </c>
      <c r="X138" s="26">
        <f t="shared" ref="X138" si="740">+X139+X140+X141</f>
        <v>0</v>
      </c>
      <c r="Y138" s="26">
        <f t="shared" ref="Y138" si="741">+Y139+Y140+Y141</f>
        <v>0</v>
      </c>
      <c r="Z138" s="26">
        <f t="shared" ref="Z138:AB138" si="742">+Z139+Z140+Z141</f>
        <v>0</v>
      </c>
      <c r="AA138" s="26">
        <f t="shared" si="742"/>
        <v>0</v>
      </c>
      <c r="AB138" s="26">
        <f t="shared" si="742"/>
        <v>0</v>
      </c>
      <c r="AC138" s="26">
        <f t="shared" ref="AC138" si="743">+AC139+AC140+AC141</f>
        <v>0</v>
      </c>
      <c r="AD138" s="31"/>
      <c r="AE138" s="26" t="str">
        <f t="shared" si="637"/>
        <v/>
      </c>
    </row>
    <row r="139" spans="1:31" x14ac:dyDescent="0.2">
      <c r="A139" s="13" t="s">
        <v>206</v>
      </c>
      <c r="B139" s="6" t="s">
        <v>207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31"/>
      <c r="AE139" s="26" t="str">
        <f t="shared" si="637"/>
        <v/>
      </c>
    </row>
    <row r="140" spans="1:31" x14ac:dyDescent="0.2">
      <c r="A140" s="13" t="s">
        <v>214</v>
      </c>
      <c r="B140" s="6" t="s">
        <v>215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31"/>
      <c r="AE140" s="26" t="str">
        <f t="shared" si="637"/>
        <v/>
      </c>
    </row>
    <row r="141" spans="1:31" x14ac:dyDescent="0.2">
      <c r="A141" s="11" t="s">
        <v>220</v>
      </c>
      <c r="B141" s="6" t="s">
        <v>187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31"/>
      <c r="AE141" s="26" t="str">
        <f t="shared" si="637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744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:D144" si="745">+C145+C146</f>
        <v>5.5964560000000003E-2</v>
      </c>
      <c r="D144" s="26">
        <f t="shared" si="745"/>
        <v>6.2098515E-2</v>
      </c>
      <c r="E144" s="26">
        <f t="shared" ref="E144" si="746">+E145+E146</f>
        <v>6.4629119999999998E-2</v>
      </c>
      <c r="F144" s="26">
        <f t="shared" ref="F144" si="747">+F145+F146</f>
        <v>7.4027530000000008E-2</v>
      </c>
      <c r="G144" s="26">
        <f t="shared" ref="G144" si="748">+G145+G146</f>
        <v>0.100750885</v>
      </c>
      <c r="H144" s="26">
        <f t="shared" ref="H144" si="749">+H145+H146</f>
        <v>0.11058146999999999</v>
      </c>
      <c r="I144" s="26">
        <f t="shared" ref="I144" si="750">+I145+I146</f>
        <v>8.4130995E-2</v>
      </c>
      <c r="J144" s="26">
        <f t="shared" ref="J144" si="751">+J145+J146</f>
        <v>0.114114645</v>
      </c>
      <c r="K144" s="26">
        <f t="shared" ref="K144" si="752">+K145+K146</f>
        <v>0.126693055</v>
      </c>
      <c r="L144" s="26">
        <f t="shared" ref="L144" si="753">+L145+L146</f>
        <v>0.13145342499999998</v>
      </c>
      <c r="M144" s="26">
        <f t="shared" ref="M144" si="754">+M145+M146</f>
        <v>0.19195962999999999</v>
      </c>
      <c r="N144" s="26">
        <f t="shared" ref="N144" si="755">+N145+N146</f>
        <v>0.21131806500000003</v>
      </c>
      <c r="O144" s="26">
        <f t="shared" ref="O144" si="756">+O145+O146</f>
        <v>0.22940159000000002</v>
      </c>
      <c r="P144" s="26">
        <f t="shared" ref="P144" si="757">+P145+P146</f>
        <v>0.26802653500000001</v>
      </c>
      <c r="Q144" s="26">
        <f t="shared" ref="Q144:S144" si="758">+Q145+Q146</f>
        <v>0.29057730500000006</v>
      </c>
      <c r="R144" s="26">
        <f t="shared" si="758"/>
        <v>0.31712768000000002</v>
      </c>
      <c r="S144" s="26">
        <f t="shared" si="758"/>
        <v>0.37925790999999992</v>
      </c>
      <c r="T144" s="26">
        <f t="shared" ref="T144" si="759">+T145+T146</f>
        <v>0.36780827500000002</v>
      </c>
      <c r="U144" s="26">
        <f t="shared" ref="U144" si="760">+U145+U146</f>
        <v>0.35695788500000009</v>
      </c>
      <c r="V144" s="26">
        <f t="shared" ref="V144" si="761">+V145+V146</f>
        <v>0.25738545000000002</v>
      </c>
      <c r="W144" s="26">
        <f t="shared" ref="W144" si="762">+W145+W146</f>
        <v>0.21776382499999999</v>
      </c>
      <c r="X144" s="26">
        <f t="shared" ref="X144" si="763">+X145+X146</f>
        <v>0.216158405</v>
      </c>
      <c r="Y144" s="26">
        <f t="shared" ref="Y144" si="764">+Y145+Y146</f>
        <v>0.13589546499999999</v>
      </c>
      <c r="Z144" s="26">
        <f t="shared" ref="Z144:AB144" si="765">+Z145+Z146</f>
        <v>0.12055939999999998</v>
      </c>
      <c r="AA144" s="26">
        <f t="shared" si="765"/>
        <v>0.11750738665105465</v>
      </c>
      <c r="AB144" s="26">
        <f t="shared" si="765"/>
        <v>9.1032246175986112E-2</v>
      </c>
      <c r="AC144" s="26">
        <f t="shared" ref="AC144" si="766">+AC145+AC146</f>
        <v>8.0273969806173739E-2</v>
      </c>
      <c r="AD144" s="31"/>
      <c r="AE144" s="26">
        <f t="shared" ref="AE144:AE148" si="767">+IF(C144=0,"",IF(C144&lt;0,IF(AC144&lt;0,(AC144-C144)/C144,(AC144-C144)/ABS(C144)),(AC144-C144)/C144))</f>
        <v>0.43437149878733494</v>
      </c>
    </row>
    <row r="145" spans="1:31" x14ac:dyDescent="0.2">
      <c r="A145" s="13" t="s">
        <v>225</v>
      </c>
      <c r="B145" s="6" t="s">
        <v>226</v>
      </c>
      <c r="C145" s="26">
        <f t="shared" ref="C145:D145" si="768">+C113</f>
        <v>2.33994E-3</v>
      </c>
      <c r="D145" s="26">
        <f t="shared" si="768"/>
        <v>3.8851849999999998E-3</v>
      </c>
      <c r="E145" s="26">
        <f t="shared" ref="E145:Z145" si="769">+E113</f>
        <v>3.9779000000000004E-3</v>
      </c>
      <c r="F145" s="26">
        <f t="shared" si="769"/>
        <v>4.1346300000000002E-3</v>
      </c>
      <c r="G145" s="26">
        <f t="shared" si="769"/>
        <v>4.5849549999999999E-3</v>
      </c>
      <c r="H145" s="26">
        <f t="shared" si="769"/>
        <v>4.4856200000000001E-3</v>
      </c>
      <c r="I145" s="26">
        <f t="shared" si="769"/>
        <v>4.4900349999999999E-3</v>
      </c>
      <c r="J145" s="26">
        <f t="shared" si="769"/>
        <v>5.1942250000000002E-3</v>
      </c>
      <c r="K145" s="26">
        <f t="shared" si="769"/>
        <v>7.4635249999999995E-3</v>
      </c>
      <c r="L145" s="26">
        <f t="shared" si="769"/>
        <v>7.6666149999999999E-3</v>
      </c>
      <c r="M145" s="26">
        <f t="shared" si="769"/>
        <v>7.31783E-3</v>
      </c>
      <c r="N145" s="26">
        <f t="shared" si="769"/>
        <v>7.3222449999999998E-3</v>
      </c>
      <c r="O145" s="26">
        <f t="shared" si="769"/>
        <v>8.3239500000000001E-3</v>
      </c>
      <c r="P145" s="26">
        <f t="shared" si="769"/>
        <v>7.4969650000000004E-3</v>
      </c>
      <c r="Q145" s="26">
        <f t="shared" si="769"/>
        <v>7.9188450000000007E-3</v>
      </c>
      <c r="R145" s="26">
        <f t="shared" ref="R145:S145" si="770">+R113</f>
        <v>7.7462299999999998E-3</v>
      </c>
      <c r="S145" s="26">
        <f t="shared" si="770"/>
        <v>8.4721100000000014E-3</v>
      </c>
      <c r="T145" s="26">
        <f t="shared" si="769"/>
        <v>9.5131350000000007E-3</v>
      </c>
      <c r="U145" s="26">
        <f t="shared" si="769"/>
        <v>9.927565000000001E-3</v>
      </c>
      <c r="V145" s="26">
        <f t="shared" si="769"/>
        <v>9.29782E-3</v>
      </c>
      <c r="W145" s="26">
        <f t="shared" si="769"/>
        <v>9.3438649999999998E-3</v>
      </c>
      <c r="X145" s="26">
        <f t="shared" si="769"/>
        <v>1.0053695E-2</v>
      </c>
      <c r="Y145" s="26">
        <f t="shared" si="769"/>
        <v>9.623375E-3</v>
      </c>
      <c r="Z145" s="26">
        <f t="shared" si="769"/>
        <v>9.61213E-3</v>
      </c>
      <c r="AA145" s="26">
        <f t="shared" ref="AA145:AB145" si="771">+AA113</f>
        <v>9.7175906213906489E-3</v>
      </c>
      <c r="AB145" s="26">
        <f t="shared" si="771"/>
        <v>9.7946683704026507E-3</v>
      </c>
      <c r="AC145" s="26">
        <f t="shared" ref="AC145" si="772">+AC113</f>
        <v>1.034747974339845E-2</v>
      </c>
      <c r="AD145" s="31"/>
      <c r="AE145" s="26">
        <f t="shared" si="767"/>
        <v>3.4221132778611629</v>
      </c>
    </row>
    <row r="146" spans="1:31" x14ac:dyDescent="0.2">
      <c r="A146" s="13" t="s">
        <v>227</v>
      </c>
      <c r="B146" s="6" t="s">
        <v>228</v>
      </c>
      <c r="C146" s="26">
        <f t="shared" ref="C146:D147" si="773">+C114</f>
        <v>5.3624620000000005E-2</v>
      </c>
      <c r="D146" s="26">
        <f t="shared" si="773"/>
        <v>5.8213330000000001E-2</v>
      </c>
      <c r="E146" s="26">
        <f t="shared" ref="E146:Z146" si="774">+E114</f>
        <v>6.0651219999999999E-2</v>
      </c>
      <c r="F146" s="26">
        <f t="shared" si="774"/>
        <v>6.9892900000000008E-2</v>
      </c>
      <c r="G146" s="26">
        <f t="shared" si="774"/>
        <v>9.6165929999999997E-2</v>
      </c>
      <c r="H146" s="26">
        <f t="shared" si="774"/>
        <v>0.10609584999999999</v>
      </c>
      <c r="I146" s="26">
        <f t="shared" si="774"/>
        <v>7.9640959999999997E-2</v>
      </c>
      <c r="J146" s="26">
        <f t="shared" si="774"/>
        <v>0.10892042</v>
      </c>
      <c r="K146" s="26">
        <f t="shared" si="774"/>
        <v>0.11922953</v>
      </c>
      <c r="L146" s="26">
        <f t="shared" si="774"/>
        <v>0.12378681</v>
      </c>
      <c r="M146" s="26">
        <f t="shared" si="774"/>
        <v>0.18464179999999999</v>
      </c>
      <c r="N146" s="26">
        <f t="shared" si="774"/>
        <v>0.20399582000000002</v>
      </c>
      <c r="O146" s="26">
        <f t="shared" si="774"/>
        <v>0.22107764000000002</v>
      </c>
      <c r="P146" s="26">
        <f t="shared" si="774"/>
        <v>0.26052956999999999</v>
      </c>
      <c r="Q146" s="26">
        <f t="shared" si="774"/>
        <v>0.28265846000000006</v>
      </c>
      <c r="R146" s="26">
        <f t="shared" ref="R146:S146" si="775">+R114</f>
        <v>0.30938145</v>
      </c>
      <c r="S146" s="26">
        <f t="shared" si="775"/>
        <v>0.37078579999999994</v>
      </c>
      <c r="T146" s="26">
        <f t="shared" si="774"/>
        <v>0.35829514000000001</v>
      </c>
      <c r="U146" s="26">
        <f t="shared" si="774"/>
        <v>0.34703032000000006</v>
      </c>
      <c r="V146" s="26">
        <f t="shared" si="774"/>
        <v>0.24808763</v>
      </c>
      <c r="W146" s="26">
        <f t="shared" si="774"/>
        <v>0.20841995999999999</v>
      </c>
      <c r="X146" s="26">
        <f t="shared" si="774"/>
        <v>0.20610471</v>
      </c>
      <c r="Y146" s="26">
        <f t="shared" si="774"/>
        <v>0.12627209</v>
      </c>
      <c r="Z146" s="26">
        <f t="shared" si="774"/>
        <v>0.11094726999999999</v>
      </c>
      <c r="AA146" s="26">
        <f t="shared" ref="AA146:AB146" si="776">+AA114</f>
        <v>0.107789796029664</v>
      </c>
      <c r="AB146" s="26">
        <f t="shared" si="776"/>
        <v>8.1237577805583466E-2</v>
      </c>
      <c r="AC146" s="26">
        <f t="shared" ref="AC146" si="777">+AC114</f>
        <v>6.9926490062775293E-2</v>
      </c>
      <c r="AD146" s="31"/>
      <c r="AE146" s="26">
        <f t="shared" si="767"/>
        <v>0.30399973114541951</v>
      </c>
    </row>
    <row r="147" spans="1:31" x14ac:dyDescent="0.2">
      <c r="A147" s="13" t="s">
        <v>229</v>
      </c>
      <c r="B147" s="6" t="s">
        <v>144</v>
      </c>
      <c r="C147" s="26">
        <f t="shared" si="773"/>
        <v>0</v>
      </c>
      <c r="D147" s="26">
        <f t="shared" si="773"/>
        <v>0</v>
      </c>
      <c r="E147" s="26">
        <f t="shared" ref="E147:Z147" si="778">+E115</f>
        <v>0</v>
      </c>
      <c r="F147" s="26">
        <f t="shared" si="778"/>
        <v>0</v>
      </c>
      <c r="G147" s="26">
        <f t="shared" si="778"/>
        <v>0</v>
      </c>
      <c r="H147" s="26">
        <f t="shared" si="778"/>
        <v>0</v>
      </c>
      <c r="I147" s="26">
        <f t="shared" si="778"/>
        <v>0</v>
      </c>
      <c r="J147" s="26">
        <f t="shared" si="778"/>
        <v>0</v>
      </c>
      <c r="K147" s="26">
        <f t="shared" si="778"/>
        <v>0</v>
      </c>
      <c r="L147" s="26">
        <f t="shared" si="778"/>
        <v>0</v>
      </c>
      <c r="M147" s="26">
        <f t="shared" si="778"/>
        <v>0</v>
      </c>
      <c r="N147" s="26">
        <f t="shared" si="778"/>
        <v>0</v>
      </c>
      <c r="O147" s="26">
        <f t="shared" si="778"/>
        <v>0</v>
      </c>
      <c r="P147" s="26">
        <f t="shared" si="778"/>
        <v>0</v>
      </c>
      <c r="Q147" s="26">
        <f t="shared" si="778"/>
        <v>0</v>
      </c>
      <c r="R147" s="26">
        <f t="shared" ref="R147:S147" si="779">+R115</f>
        <v>0</v>
      </c>
      <c r="S147" s="26">
        <f t="shared" si="779"/>
        <v>0</v>
      </c>
      <c r="T147" s="26">
        <f t="shared" si="778"/>
        <v>0</v>
      </c>
      <c r="U147" s="26">
        <f t="shared" si="778"/>
        <v>0</v>
      </c>
      <c r="V147" s="26">
        <f t="shared" si="778"/>
        <v>0</v>
      </c>
      <c r="W147" s="26">
        <f t="shared" si="778"/>
        <v>0</v>
      </c>
      <c r="X147" s="26">
        <f t="shared" si="778"/>
        <v>0</v>
      </c>
      <c r="Y147" s="26">
        <f t="shared" si="778"/>
        <v>0</v>
      </c>
      <c r="Z147" s="26">
        <f t="shared" si="778"/>
        <v>0</v>
      </c>
      <c r="AA147" s="26">
        <f t="shared" ref="AA147:AB147" si="780">+AA115</f>
        <v>0</v>
      </c>
      <c r="AB147" s="26">
        <f t="shared" si="780"/>
        <v>0</v>
      </c>
      <c r="AC147" s="26">
        <f t="shared" ref="AC147" si="781">+AC115</f>
        <v>0</v>
      </c>
      <c r="AD147" s="31"/>
      <c r="AE147" s="26" t="str">
        <f t="shared" si="767"/>
        <v/>
      </c>
    </row>
    <row r="148" spans="1:31" x14ac:dyDescent="0.2">
      <c r="A148" s="13" t="s">
        <v>230</v>
      </c>
      <c r="B148" s="17" t="s">
        <v>231</v>
      </c>
      <c r="C148" s="27">
        <f>+C116</f>
        <v>0</v>
      </c>
      <c r="D148" s="27">
        <f>+D116</f>
        <v>0</v>
      </c>
      <c r="E148" s="27">
        <f>+E116</f>
        <v>0</v>
      </c>
      <c r="F148" s="27">
        <f t="shared" ref="F148:Z148" si="782">+F116</f>
        <v>0</v>
      </c>
      <c r="G148" s="27">
        <f t="shared" si="782"/>
        <v>0</v>
      </c>
      <c r="H148" s="27">
        <f t="shared" si="782"/>
        <v>0</v>
      </c>
      <c r="I148" s="27">
        <f t="shared" si="782"/>
        <v>0</v>
      </c>
      <c r="J148" s="27">
        <f t="shared" si="782"/>
        <v>0</v>
      </c>
      <c r="K148" s="27">
        <f t="shared" si="782"/>
        <v>0</v>
      </c>
      <c r="L148" s="27">
        <f t="shared" si="782"/>
        <v>0</v>
      </c>
      <c r="M148" s="27">
        <f t="shared" si="782"/>
        <v>0</v>
      </c>
      <c r="N148" s="27">
        <f t="shared" si="782"/>
        <v>0</v>
      </c>
      <c r="O148" s="27">
        <f t="shared" si="782"/>
        <v>0</v>
      </c>
      <c r="P148" s="27">
        <f t="shared" si="782"/>
        <v>0</v>
      </c>
      <c r="Q148" s="27">
        <f t="shared" si="782"/>
        <v>0</v>
      </c>
      <c r="R148" s="27">
        <f t="shared" ref="R148:S148" si="783">+R116</f>
        <v>0</v>
      </c>
      <c r="S148" s="27">
        <f t="shared" si="783"/>
        <v>0</v>
      </c>
      <c r="T148" s="27">
        <f t="shared" si="782"/>
        <v>0</v>
      </c>
      <c r="U148" s="27">
        <f t="shared" si="782"/>
        <v>0</v>
      </c>
      <c r="V148" s="27">
        <f t="shared" si="782"/>
        <v>0</v>
      </c>
      <c r="W148" s="27">
        <f t="shared" si="782"/>
        <v>0</v>
      </c>
      <c r="X148" s="27">
        <f t="shared" si="782"/>
        <v>0</v>
      </c>
      <c r="Y148" s="27">
        <f t="shared" si="782"/>
        <v>0</v>
      </c>
      <c r="Z148" s="27">
        <f t="shared" si="782"/>
        <v>0</v>
      </c>
      <c r="AA148" s="27">
        <f t="shared" ref="AA148:AB148" si="784">+AA116</f>
        <v>0</v>
      </c>
      <c r="AB148" s="27">
        <f t="shared" si="784"/>
        <v>0</v>
      </c>
      <c r="AC148" s="27">
        <f t="shared" ref="AC148" si="785">+AC116</f>
        <v>0</v>
      </c>
      <c r="AD148" s="31"/>
      <c r="AE148" s="26" t="str">
        <f t="shared" si="767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:D159" si="786">+C160+C161+C162</f>
        <v>118.08841098360969</v>
      </c>
      <c r="D159" s="26">
        <f t="shared" si="786"/>
        <v>105.2683886826005</v>
      </c>
      <c r="E159" s="26">
        <f t="shared" ref="E159" si="787">+E160+E161+E162</f>
        <v>100.31802119844846</v>
      </c>
      <c r="F159" s="26">
        <f t="shared" ref="F159" si="788">+F160+F161+F162</f>
        <v>96.654971963832068</v>
      </c>
      <c r="G159" s="26">
        <f t="shared" ref="G159" si="789">+G160+G161+G162</f>
        <v>97.513263393410142</v>
      </c>
      <c r="H159" s="26">
        <f t="shared" ref="H159" si="790">+H160+H161+H162</f>
        <v>89.748951110731952</v>
      </c>
      <c r="I159" s="26">
        <f t="shared" ref="I159" si="791">+I160+I161+I162</f>
        <v>89.063638764206104</v>
      </c>
      <c r="J159" s="26">
        <f t="shared" ref="J159" si="792">+J160+J161+J162</f>
        <v>89.279447355960485</v>
      </c>
      <c r="K159" s="26">
        <f t="shared" ref="K159" si="793">+K160+K161+K162</f>
        <v>87.678387498702335</v>
      </c>
      <c r="L159" s="26">
        <f t="shared" ref="L159" si="794">+L160+L161+L162</f>
        <v>93.720099792474656</v>
      </c>
      <c r="M159" s="26">
        <f t="shared" ref="M159" si="795">+M160+M161+M162</f>
        <v>102.34341243069352</v>
      </c>
      <c r="N159" s="26">
        <f t="shared" ref="N159" si="796">+N160+N161+N162</f>
        <v>105.08622294030373</v>
      </c>
      <c r="O159" s="26">
        <f t="shared" ref="O159" si="797">+O160+O161+O162</f>
        <v>103.09012753428532</v>
      </c>
      <c r="P159" s="26">
        <f t="shared" ref="P159" si="798">+P160+P161+P162</f>
        <v>98.413159799934846</v>
      </c>
      <c r="Q159" s="26">
        <f t="shared" ref="Q159:S159" si="799">+Q160+Q161+Q162</f>
        <v>100.03757413415869</v>
      </c>
      <c r="R159" s="26">
        <f t="shared" si="799"/>
        <v>101.46441817761269</v>
      </c>
      <c r="S159" s="26">
        <f t="shared" si="799"/>
        <v>98.020237387080343</v>
      </c>
      <c r="T159" s="26">
        <f t="shared" ref="T159" si="800">+T160+T161+T162</f>
        <v>88.878508788277472</v>
      </c>
      <c r="U159" s="26">
        <f t="shared" ref="U159" si="801">+U160+U161+U162</f>
        <v>84.996172707025281</v>
      </c>
      <c r="V159" s="26">
        <f t="shared" ref="V159" si="802">+V160+V161+V162</f>
        <v>93.242634860153061</v>
      </c>
      <c r="W159" s="26">
        <f t="shared" ref="W159" si="803">+W160+W161+W162</f>
        <v>76.511290938177581</v>
      </c>
      <c r="X159" s="26">
        <f t="shared" ref="X159" si="804">+X160+X161+X162</f>
        <v>73.90224993215233</v>
      </c>
      <c r="Y159" s="26">
        <f t="shared" ref="Y159" si="805">+Y160+Y161+Y162</f>
        <v>75.935356958494893</v>
      </c>
      <c r="Z159" s="26">
        <f t="shared" ref="Z159:AB159" si="806">+Z160+Z161+Z162</f>
        <v>77.235878967379406</v>
      </c>
      <c r="AA159" s="26">
        <f t="shared" si="806"/>
        <v>76.720095668421635</v>
      </c>
      <c r="AB159" s="26">
        <f t="shared" si="806"/>
        <v>72.804228649314922</v>
      </c>
      <c r="AC159" s="26">
        <f t="shared" ref="AC159" si="807">+AC160+AC161+AC162</f>
        <v>75.530111223725271</v>
      </c>
      <c r="AD159" s="31"/>
      <c r="AE159" s="26">
        <f t="shared" ref="AE159:AE162" si="808">+IF(C159=0,"",IF(C159&lt;0,IF(AC159&lt;0,(AC159-C159)/C159,(AC159-C159)/ABS(C159)),(AC159-C159)/C159))</f>
        <v>-0.36039353400895013</v>
      </c>
    </row>
    <row r="160" spans="1:31" x14ac:dyDescent="0.2">
      <c r="A160" s="11" t="s">
        <v>26</v>
      </c>
      <c r="B160" s="6" t="s">
        <v>27</v>
      </c>
      <c r="C160" s="26">
        <f t="shared" ref="C160:D160" si="809">+C6</f>
        <v>28.002539458536489</v>
      </c>
      <c r="D160" s="26">
        <f t="shared" si="809"/>
        <v>29.716654332600495</v>
      </c>
      <c r="E160" s="26">
        <f t="shared" ref="E160:Z160" si="810">+E6</f>
        <v>31.316831908448471</v>
      </c>
      <c r="F160" s="26">
        <f t="shared" si="810"/>
        <v>32.034816893832073</v>
      </c>
      <c r="G160" s="26">
        <f t="shared" si="810"/>
        <v>34.049845973410143</v>
      </c>
      <c r="H160" s="26">
        <f t="shared" si="810"/>
        <v>35.564306470731957</v>
      </c>
      <c r="I160" s="26">
        <f t="shared" si="810"/>
        <v>38.306007364206117</v>
      </c>
      <c r="J160" s="26">
        <f t="shared" si="810"/>
        <v>39.791397367960485</v>
      </c>
      <c r="K160" s="26">
        <f t="shared" si="810"/>
        <v>39.665106633702337</v>
      </c>
      <c r="L160" s="26">
        <f t="shared" si="810"/>
        <v>40.442166402474655</v>
      </c>
      <c r="M160" s="26">
        <f t="shared" si="810"/>
        <v>40.746716680693517</v>
      </c>
      <c r="N160" s="26">
        <f t="shared" si="810"/>
        <v>41.019136770303732</v>
      </c>
      <c r="O160" s="26">
        <f t="shared" si="810"/>
        <v>41.258621444285311</v>
      </c>
      <c r="P160" s="26">
        <f t="shared" si="810"/>
        <v>40.92522381993485</v>
      </c>
      <c r="Q160" s="26">
        <f t="shared" si="810"/>
        <v>41.807072041395926</v>
      </c>
      <c r="R160" s="26">
        <f t="shared" ref="R160:S160" si="811">+R6</f>
        <v>42.081650870614482</v>
      </c>
      <c r="S160" s="26">
        <f t="shared" si="811"/>
        <v>42.277192851112432</v>
      </c>
      <c r="T160" s="26">
        <f t="shared" si="810"/>
        <v>43.264331487208544</v>
      </c>
      <c r="U160" s="26">
        <f t="shared" si="810"/>
        <v>43.660998374927779</v>
      </c>
      <c r="V160" s="26">
        <f t="shared" si="810"/>
        <v>43.979367715699539</v>
      </c>
      <c r="W160" s="26">
        <f t="shared" si="810"/>
        <v>28.183635037036026</v>
      </c>
      <c r="X160" s="26">
        <f t="shared" si="810"/>
        <v>28.940603106412887</v>
      </c>
      <c r="Y160" s="26">
        <f t="shared" si="810"/>
        <v>33.133074327648274</v>
      </c>
      <c r="Z160" s="26">
        <f t="shared" si="810"/>
        <v>34.738094466857078</v>
      </c>
      <c r="AA160" s="26">
        <f t="shared" ref="AA160:AB160" si="812">+AA6</f>
        <v>36.934861972554955</v>
      </c>
      <c r="AB160" s="26">
        <f t="shared" si="812"/>
        <v>34.645623650317134</v>
      </c>
      <c r="AC160" s="26">
        <f t="shared" ref="AC160" si="813">+AC6</f>
        <v>35.51317533890996</v>
      </c>
      <c r="AD160" s="31"/>
      <c r="AE160" s="26">
        <f t="shared" si="808"/>
        <v>0.26821267019351974</v>
      </c>
    </row>
    <row r="161" spans="1:31" x14ac:dyDescent="0.2">
      <c r="A161" s="13" t="s">
        <v>145</v>
      </c>
      <c r="B161" s="6" t="s">
        <v>146</v>
      </c>
      <c r="C161" s="26">
        <f t="shared" ref="C161:D161" si="814">+C66</f>
        <v>90.085871525073202</v>
      </c>
      <c r="D161" s="26">
        <f t="shared" si="814"/>
        <v>75.551734350000004</v>
      </c>
      <c r="E161" s="26">
        <f t="shared" ref="E161:Z161" si="815">+E66</f>
        <v>69.001189289999999</v>
      </c>
      <c r="F161" s="26">
        <f t="shared" si="815"/>
        <v>64.620155069999996</v>
      </c>
      <c r="G161" s="26">
        <f t="shared" si="815"/>
        <v>63.463417419999992</v>
      </c>
      <c r="H161" s="26">
        <f t="shared" si="815"/>
        <v>54.184644640000002</v>
      </c>
      <c r="I161" s="26">
        <f t="shared" si="815"/>
        <v>50.757631399999994</v>
      </c>
      <c r="J161" s="26">
        <f t="shared" si="815"/>
        <v>49.488049988</v>
      </c>
      <c r="K161" s="26">
        <f t="shared" si="815"/>
        <v>48.013280864999999</v>
      </c>
      <c r="L161" s="26">
        <f t="shared" si="815"/>
        <v>53.277933390000001</v>
      </c>
      <c r="M161" s="26">
        <f t="shared" si="815"/>
        <v>61.596695750000002</v>
      </c>
      <c r="N161" s="26">
        <f t="shared" si="815"/>
        <v>64.067086169999996</v>
      </c>
      <c r="O161" s="26">
        <f t="shared" si="815"/>
        <v>61.831506090000005</v>
      </c>
      <c r="P161" s="26">
        <f t="shared" si="815"/>
        <v>57.487935980000003</v>
      </c>
      <c r="Q161" s="26">
        <f t="shared" si="815"/>
        <v>58.230502092762755</v>
      </c>
      <c r="R161" s="26">
        <f t="shared" ref="R161:S161" si="816">+R66</f>
        <v>59.382767306998204</v>
      </c>
      <c r="S161" s="26">
        <f t="shared" si="816"/>
        <v>55.743044535967911</v>
      </c>
      <c r="T161" s="26">
        <f t="shared" si="815"/>
        <v>45.614177301068928</v>
      </c>
      <c r="U161" s="26">
        <f t="shared" si="815"/>
        <v>41.335174332097502</v>
      </c>
      <c r="V161" s="26">
        <f t="shared" si="815"/>
        <v>49.263267144453522</v>
      </c>
      <c r="W161" s="26">
        <f t="shared" si="815"/>
        <v>48.327655901141554</v>
      </c>
      <c r="X161" s="26">
        <f t="shared" si="815"/>
        <v>44.961646825739436</v>
      </c>
      <c r="Y161" s="26">
        <f t="shared" si="815"/>
        <v>42.802282630846619</v>
      </c>
      <c r="Z161" s="26">
        <f t="shared" si="815"/>
        <v>42.497784500522329</v>
      </c>
      <c r="AA161" s="26">
        <f t="shared" ref="AA161:AB161" si="817">+AA66</f>
        <v>39.785233695866673</v>
      </c>
      <c r="AB161" s="26">
        <f t="shared" si="817"/>
        <v>38.158604998997788</v>
      </c>
      <c r="AC161" s="26">
        <f t="shared" ref="AC161" si="818">+AC66</f>
        <v>40.016935884815318</v>
      </c>
      <c r="AD161" s="31"/>
      <c r="AE161" s="26">
        <f t="shared" si="808"/>
        <v>-0.55579121112595797</v>
      </c>
    </row>
    <row r="162" spans="1:31" x14ac:dyDescent="0.2">
      <c r="A162" s="13" t="s">
        <v>204</v>
      </c>
      <c r="B162" s="6" t="s">
        <v>205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31"/>
      <c r="AE162" s="26" t="str">
        <f t="shared" si="808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1"/>
      <c r="AE164" s="32" t="str">
        <f t="shared" ref="AE164" si="819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:D165" si="820">+C166+C167</f>
        <v>5.5964560000000003E-2</v>
      </c>
      <c r="D165" s="26">
        <f t="shared" si="820"/>
        <v>6.2098515E-2</v>
      </c>
      <c r="E165" s="26">
        <f t="shared" ref="E165" si="821">+E166+E167</f>
        <v>6.4629119999999998E-2</v>
      </c>
      <c r="F165" s="26">
        <f t="shared" ref="F165" si="822">+F166+F167</f>
        <v>7.4027530000000008E-2</v>
      </c>
      <c r="G165" s="26">
        <f t="shared" ref="G165" si="823">+G166+G167</f>
        <v>0.100750885</v>
      </c>
      <c r="H165" s="26">
        <f t="shared" ref="H165" si="824">+H166+H167</f>
        <v>0.11058146999999999</v>
      </c>
      <c r="I165" s="26">
        <f t="shared" ref="I165" si="825">+I166+I167</f>
        <v>8.4130995E-2</v>
      </c>
      <c r="J165" s="26">
        <f t="shared" ref="J165" si="826">+J166+J167</f>
        <v>0.114114645</v>
      </c>
      <c r="K165" s="26">
        <f t="shared" ref="K165" si="827">+K166+K167</f>
        <v>0.126693055</v>
      </c>
      <c r="L165" s="26">
        <f t="shared" ref="L165" si="828">+L166+L167</f>
        <v>0.13145342499999998</v>
      </c>
      <c r="M165" s="26">
        <f t="shared" ref="M165" si="829">+M166+M167</f>
        <v>0.19195962999999999</v>
      </c>
      <c r="N165" s="26">
        <f t="shared" ref="N165" si="830">+N166+N167</f>
        <v>0.21131806500000003</v>
      </c>
      <c r="O165" s="26">
        <f t="shared" ref="O165" si="831">+O166+O167</f>
        <v>0.22940159000000002</v>
      </c>
      <c r="P165" s="26">
        <f t="shared" ref="P165" si="832">+P166+P167</f>
        <v>0.26802653500000001</v>
      </c>
      <c r="Q165" s="26">
        <f t="shared" ref="Q165:S165" si="833">+Q166+Q167</f>
        <v>0.29057730500000006</v>
      </c>
      <c r="R165" s="26">
        <f t="shared" si="833"/>
        <v>0.31712768000000002</v>
      </c>
      <c r="S165" s="26">
        <f t="shared" si="833"/>
        <v>0.37925790999999992</v>
      </c>
      <c r="T165" s="26">
        <f t="shared" ref="T165" si="834">+T166+T167</f>
        <v>0.36780827500000002</v>
      </c>
      <c r="U165" s="26">
        <f t="shared" ref="U165" si="835">+U166+U167</f>
        <v>0.35695788500000009</v>
      </c>
      <c r="V165" s="26">
        <f t="shared" ref="V165" si="836">+V166+V167</f>
        <v>0.25738545000000002</v>
      </c>
      <c r="W165" s="26">
        <f t="shared" ref="W165" si="837">+W166+W167</f>
        <v>0.21776382499999999</v>
      </c>
      <c r="X165" s="26">
        <f t="shared" ref="X165" si="838">+X166+X167</f>
        <v>0.216158405</v>
      </c>
      <c r="Y165" s="26">
        <f t="shared" ref="Y165" si="839">+Y166+Y167</f>
        <v>0.13589546499999999</v>
      </c>
      <c r="Z165" s="26">
        <f t="shared" ref="Z165:AB165" si="840">+Z166+Z167</f>
        <v>0.12055939999999998</v>
      </c>
      <c r="AA165" s="26">
        <f t="shared" si="840"/>
        <v>0.11750738665105465</v>
      </c>
      <c r="AB165" s="26">
        <f t="shared" si="840"/>
        <v>9.1032246175986112E-2</v>
      </c>
      <c r="AC165" s="26">
        <f t="shared" ref="AC165" si="841">+AC166+AC167</f>
        <v>8.0273969806173739E-2</v>
      </c>
      <c r="AD165" s="31"/>
      <c r="AE165" s="26">
        <f t="shared" ref="AE165:AE169" si="842">+IF(C165=0,"",IF(C165&lt;0,IF(AC165&lt;0,(AC165-C165)/C165,(AC165-C165)/ABS(C165)),(AC165-C165)/C165))</f>
        <v>0.43437149878733494</v>
      </c>
    </row>
    <row r="166" spans="1:31" x14ac:dyDescent="0.2">
      <c r="A166" s="13" t="s">
        <v>225</v>
      </c>
      <c r="B166" s="6" t="s">
        <v>226</v>
      </c>
      <c r="C166" s="26">
        <f t="shared" ref="C166:D166" si="843">+C113</f>
        <v>2.33994E-3</v>
      </c>
      <c r="D166" s="26">
        <f t="shared" si="843"/>
        <v>3.8851849999999998E-3</v>
      </c>
      <c r="E166" s="26">
        <f t="shared" ref="E166:Z166" si="844">+E113</f>
        <v>3.9779000000000004E-3</v>
      </c>
      <c r="F166" s="26">
        <f t="shared" si="844"/>
        <v>4.1346300000000002E-3</v>
      </c>
      <c r="G166" s="26">
        <f t="shared" si="844"/>
        <v>4.5849549999999999E-3</v>
      </c>
      <c r="H166" s="26">
        <f t="shared" si="844"/>
        <v>4.4856200000000001E-3</v>
      </c>
      <c r="I166" s="26">
        <f t="shared" si="844"/>
        <v>4.4900349999999999E-3</v>
      </c>
      <c r="J166" s="26">
        <f t="shared" si="844"/>
        <v>5.1942250000000002E-3</v>
      </c>
      <c r="K166" s="26">
        <f t="shared" si="844"/>
        <v>7.4635249999999995E-3</v>
      </c>
      <c r="L166" s="26">
        <f t="shared" si="844"/>
        <v>7.6666149999999999E-3</v>
      </c>
      <c r="M166" s="26">
        <f t="shared" si="844"/>
        <v>7.31783E-3</v>
      </c>
      <c r="N166" s="26">
        <f t="shared" si="844"/>
        <v>7.3222449999999998E-3</v>
      </c>
      <c r="O166" s="26">
        <f t="shared" si="844"/>
        <v>8.3239500000000001E-3</v>
      </c>
      <c r="P166" s="26">
        <f t="shared" si="844"/>
        <v>7.4969650000000004E-3</v>
      </c>
      <c r="Q166" s="26">
        <f t="shared" si="844"/>
        <v>7.9188450000000007E-3</v>
      </c>
      <c r="R166" s="26">
        <f t="shared" ref="R166:S166" si="845">+R113</f>
        <v>7.7462299999999998E-3</v>
      </c>
      <c r="S166" s="26">
        <f t="shared" si="845"/>
        <v>8.4721100000000014E-3</v>
      </c>
      <c r="T166" s="26">
        <f t="shared" si="844"/>
        <v>9.5131350000000007E-3</v>
      </c>
      <c r="U166" s="26">
        <f t="shared" si="844"/>
        <v>9.927565000000001E-3</v>
      </c>
      <c r="V166" s="26">
        <f t="shared" si="844"/>
        <v>9.29782E-3</v>
      </c>
      <c r="W166" s="26">
        <f t="shared" si="844"/>
        <v>9.3438649999999998E-3</v>
      </c>
      <c r="X166" s="26">
        <f t="shared" si="844"/>
        <v>1.0053695E-2</v>
      </c>
      <c r="Y166" s="26">
        <f t="shared" si="844"/>
        <v>9.623375E-3</v>
      </c>
      <c r="Z166" s="26">
        <f t="shared" si="844"/>
        <v>9.61213E-3</v>
      </c>
      <c r="AA166" s="26">
        <f t="shared" ref="AA166:AB166" si="846">+AA113</f>
        <v>9.7175906213906489E-3</v>
      </c>
      <c r="AB166" s="26">
        <f t="shared" si="846"/>
        <v>9.7946683704026507E-3</v>
      </c>
      <c r="AC166" s="26">
        <f t="shared" ref="AC166" si="847">+AC113</f>
        <v>1.034747974339845E-2</v>
      </c>
      <c r="AD166" s="31"/>
      <c r="AE166" s="26">
        <f t="shared" si="842"/>
        <v>3.4221132778611629</v>
      </c>
    </row>
    <row r="167" spans="1:31" x14ac:dyDescent="0.2">
      <c r="A167" s="13" t="s">
        <v>227</v>
      </c>
      <c r="B167" s="6" t="s">
        <v>228</v>
      </c>
      <c r="C167" s="26">
        <f t="shared" ref="C167:D168" si="848">+C114</f>
        <v>5.3624620000000005E-2</v>
      </c>
      <c r="D167" s="26">
        <f t="shared" si="848"/>
        <v>5.8213330000000001E-2</v>
      </c>
      <c r="E167" s="26">
        <f t="shared" ref="E167:Z167" si="849">+E114</f>
        <v>6.0651219999999999E-2</v>
      </c>
      <c r="F167" s="26">
        <f t="shared" si="849"/>
        <v>6.9892900000000008E-2</v>
      </c>
      <c r="G167" s="26">
        <f t="shared" si="849"/>
        <v>9.6165929999999997E-2</v>
      </c>
      <c r="H167" s="26">
        <f t="shared" si="849"/>
        <v>0.10609584999999999</v>
      </c>
      <c r="I167" s="26">
        <f t="shared" si="849"/>
        <v>7.9640959999999997E-2</v>
      </c>
      <c r="J167" s="26">
        <f t="shared" si="849"/>
        <v>0.10892042</v>
      </c>
      <c r="K167" s="26">
        <f t="shared" si="849"/>
        <v>0.11922953</v>
      </c>
      <c r="L167" s="26">
        <f t="shared" si="849"/>
        <v>0.12378681</v>
      </c>
      <c r="M167" s="26">
        <f t="shared" si="849"/>
        <v>0.18464179999999999</v>
      </c>
      <c r="N167" s="26">
        <f t="shared" si="849"/>
        <v>0.20399582000000002</v>
      </c>
      <c r="O167" s="26">
        <f t="shared" si="849"/>
        <v>0.22107764000000002</v>
      </c>
      <c r="P167" s="26">
        <f t="shared" si="849"/>
        <v>0.26052956999999999</v>
      </c>
      <c r="Q167" s="26">
        <f t="shared" si="849"/>
        <v>0.28265846000000006</v>
      </c>
      <c r="R167" s="26">
        <f t="shared" ref="R167:S167" si="850">+R114</f>
        <v>0.30938145</v>
      </c>
      <c r="S167" s="26">
        <f t="shared" si="850"/>
        <v>0.37078579999999994</v>
      </c>
      <c r="T167" s="26">
        <f t="shared" si="849"/>
        <v>0.35829514000000001</v>
      </c>
      <c r="U167" s="26">
        <f t="shared" si="849"/>
        <v>0.34703032000000006</v>
      </c>
      <c r="V167" s="26">
        <f t="shared" si="849"/>
        <v>0.24808763</v>
      </c>
      <c r="W167" s="26">
        <f t="shared" si="849"/>
        <v>0.20841995999999999</v>
      </c>
      <c r="X167" s="26">
        <f t="shared" si="849"/>
        <v>0.20610471</v>
      </c>
      <c r="Y167" s="26">
        <f t="shared" si="849"/>
        <v>0.12627209</v>
      </c>
      <c r="Z167" s="26">
        <f t="shared" si="849"/>
        <v>0.11094726999999999</v>
      </c>
      <c r="AA167" s="26">
        <f t="shared" ref="AA167:AB167" si="851">+AA114</f>
        <v>0.107789796029664</v>
      </c>
      <c r="AB167" s="26">
        <f t="shared" si="851"/>
        <v>8.1237577805583466E-2</v>
      </c>
      <c r="AC167" s="26">
        <f t="shared" ref="AC167" si="852">+AC114</f>
        <v>6.9926490062775293E-2</v>
      </c>
      <c r="AD167" s="31"/>
      <c r="AE167" s="26">
        <f t="shared" si="842"/>
        <v>0.30399973114541951</v>
      </c>
    </row>
    <row r="168" spans="1:31" x14ac:dyDescent="0.2">
      <c r="A168" s="13" t="s">
        <v>229</v>
      </c>
      <c r="B168" s="6" t="s">
        <v>144</v>
      </c>
      <c r="C168" s="26">
        <f t="shared" si="848"/>
        <v>0</v>
      </c>
      <c r="D168" s="26">
        <f t="shared" si="848"/>
        <v>0</v>
      </c>
      <c r="E168" s="26">
        <f t="shared" ref="E168:Z168" si="853">+E115</f>
        <v>0</v>
      </c>
      <c r="F168" s="26">
        <f t="shared" si="853"/>
        <v>0</v>
      </c>
      <c r="G168" s="26">
        <f t="shared" si="853"/>
        <v>0</v>
      </c>
      <c r="H168" s="26">
        <f t="shared" si="853"/>
        <v>0</v>
      </c>
      <c r="I168" s="26">
        <f t="shared" si="853"/>
        <v>0</v>
      </c>
      <c r="J168" s="26">
        <f t="shared" si="853"/>
        <v>0</v>
      </c>
      <c r="K168" s="26">
        <f t="shared" si="853"/>
        <v>0</v>
      </c>
      <c r="L168" s="26">
        <f t="shared" si="853"/>
        <v>0</v>
      </c>
      <c r="M168" s="26">
        <f t="shared" si="853"/>
        <v>0</v>
      </c>
      <c r="N168" s="26">
        <f t="shared" si="853"/>
        <v>0</v>
      </c>
      <c r="O168" s="26">
        <f t="shared" si="853"/>
        <v>0</v>
      </c>
      <c r="P168" s="26">
        <f t="shared" si="853"/>
        <v>0</v>
      </c>
      <c r="Q168" s="26">
        <f t="shared" si="853"/>
        <v>0</v>
      </c>
      <c r="R168" s="26">
        <f t="shared" ref="R168:S168" si="854">+R115</f>
        <v>0</v>
      </c>
      <c r="S168" s="26">
        <f t="shared" si="854"/>
        <v>0</v>
      </c>
      <c r="T168" s="26">
        <f t="shared" si="853"/>
        <v>0</v>
      </c>
      <c r="U168" s="26">
        <f t="shared" si="853"/>
        <v>0</v>
      </c>
      <c r="V168" s="26">
        <f t="shared" si="853"/>
        <v>0</v>
      </c>
      <c r="W168" s="26">
        <f t="shared" si="853"/>
        <v>0</v>
      </c>
      <c r="X168" s="26">
        <f t="shared" si="853"/>
        <v>0</v>
      </c>
      <c r="Y168" s="26">
        <f t="shared" si="853"/>
        <v>0</v>
      </c>
      <c r="Z168" s="26">
        <f t="shared" si="853"/>
        <v>0</v>
      </c>
      <c r="AA168" s="26">
        <f t="shared" ref="AA168:AB168" si="855">+AA115</f>
        <v>0</v>
      </c>
      <c r="AB168" s="26">
        <f t="shared" si="855"/>
        <v>0</v>
      </c>
      <c r="AC168" s="26">
        <f t="shared" ref="AC168" si="856">+AC115</f>
        <v>0</v>
      </c>
      <c r="AD168" s="31"/>
      <c r="AE168" s="26" t="str">
        <f t="shared" si="842"/>
        <v/>
      </c>
    </row>
    <row r="169" spans="1:31" x14ac:dyDescent="0.2">
      <c r="A169" s="13" t="s">
        <v>230</v>
      </c>
      <c r="B169" s="17" t="s">
        <v>231</v>
      </c>
      <c r="C169" s="27">
        <f>+C148</f>
        <v>0</v>
      </c>
      <c r="D169" s="27">
        <f t="shared" ref="D169:Z169" si="857">+D148</f>
        <v>0</v>
      </c>
      <c r="E169" s="27">
        <f t="shared" si="857"/>
        <v>0</v>
      </c>
      <c r="F169" s="27">
        <f t="shared" si="857"/>
        <v>0</v>
      </c>
      <c r="G169" s="27">
        <f t="shared" si="857"/>
        <v>0</v>
      </c>
      <c r="H169" s="27">
        <f t="shared" si="857"/>
        <v>0</v>
      </c>
      <c r="I169" s="27">
        <f t="shared" si="857"/>
        <v>0</v>
      </c>
      <c r="J169" s="27">
        <f t="shared" si="857"/>
        <v>0</v>
      </c>
      <c r="K169" s="27">
        <f t="shared" si="857"/>
        <v>0</v>
      </c>
      <c r="L169" s="27">
        <f t="shared" si="857"/>
        <v>0</v>
      </c>
      <c r="M169" s="27">
        <f t="shared" si="857"/>
        <v>0</v>
      </c>
      <c r="N169" s="27">
        <f t="shared" si="857"/>
        <v>0</v>
      </c>
      <c r="O169" s="27">
        <f t="shared" si="857"/>
        <v>0</v>
      </c>
      <c r="P169" s="27">
        <f t="shared" si="857"/>
        <v>0</v>
      </c>
      <c r="Q169" s="27">
        <f t="shared" si="857"/>
        <v>0</v>
      </c>
      <c r="R169" s="27">
        <f t="shared" ref="R169:S169" si="858">+R148</f>
        <v>0</v>
      </c>
      <c r="S169" s="27">
        <f t="shared" si="858"/>
        <v>0</v>
      </c>
      <c r="T169" s="27">
        <f t="shared" si="857"/>
        <v>0</v>
      </c>
      <c r="U169" s="27">
        <f t="shared" si="857"/>
        <v>0</v>
      </c>
      <c r="V169" s="27">
        <f t="shared" si="857"/>
        <v>0</v>
      </c>
      <c r="W169" s="27">
        <f t="shared" si="857"/>
        <v>0</v>
      </c>
      <c r="X169" s="27">
        <f t="shared" si="857"/>
        <v>0</v>
      </c>
      <c r="Y169" s="27">
        <f t="shared" si="857"/>
        <v>0</v>
      </c>
      <c r="Z169" s="27">
        <f t="shared" si="857"/>
        <v>0</v>
      </c>
      <c r="AA169" s="27">
        <f t="shared" ref="AA169:AB169" si="859">+AA148</f>
        <v>0</v>
      </c>
      <c r="AB169" s="27">
        <f t="shared" si="859"/>
        <v>0</v>
      </c>
      <c r="AC169" s="27">
        <f t="shared" ref="AC169" si="860">+AC148</f>
        <v>0</v>
      </c>
      <c r="AD169" s="31"/>
      <c r="AE169" s="26" t="str">
        <f t="shared" si="842"/>
        <v/>
      </c>
    </row>
  </sheetData>
  <conditionalFormatting sqref="C2:AC2">
    <cfRule type="cellIs" dxfId="10" priority="1" operator="equal">
      <formula>0</formula>
    </cfRule>
  </conditionalFormatting>
  <dataValidations disablePrompts="1" count="1">
    <dataValidation allowBlank="1" showInputMessage="1" showErrorMessage="1" sqref="A164:B169 A143:B148 A111:B116" xr:uid="{00000000-0002-0000-1F00-000000000000}"/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FF00"/>
  </sheetPr>
  <dimension ref="A1:AE169"/>
  <sheetViews>
    <sheetView showGridLines="0" topLeftCell="E1" zoomScale="85" zoomScaleNormal="85" workbookViewId="0">
      <selection activeCell="H98" sqref="H98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291</v>
      </c>
    </row>
    <row r="2" spans="1:31" ht="15" x14ac:dyDescent="0.25">
      <c r="C2" s="37">
        <f ca="1">+C4-INDIRECT("'"&amp;C3&amp;"'!$"&amp;"G"&amp;"4",1)</f>
        <v>0</v>
      </c>
      <c r="D2" s="37">
        <f t="shared" ref="D2:AC2" ca="1" si="0">+D4-INDIRECT("'"&amp;D3&amp;"'!$"&amp;"G"&amp;"4",1)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 t="shared" ref="C4:Z4" si="1">+C6+C66+C101</f>
        <v>1.0803189172057053</v>
      </c>
      <c r="D4" s="26">
        <f t="shared" si="1"/>
        <v>1.1099247642724528</v>
      </c>
      <c r="E4" s="26">
        <f t="shared" si="1"/>
        <v>1.1907103524729366</v>
      </c>
      <c r="F4" s="26">
        <f t="shared" si="1"/>
        <v>1.2081774089061099</v>
      </c>
      <c r="G4" s="26">
        <f t="shared" si="1"/>
        <v>1.3099857622529743</v>
      </c>
      <c r="H4" s="26">
        <f t="shared" si="1"/>
        <v>1.4494549396572656</v>
      </c>
      <c r="I4" s="26">
        <f t="shared" si="1"/>
        <v>1.6377571194263925</v>
      </c>
      <c r="J4" s="26">
        <f t="shared" si="1"/>
        <v>1.7734272849118144</v>
      </c>
      <c r="K4" s="26">
        <f t="shared" si="1"/>
        <v>1.8658774663174529</v>
      </c>
      <c r="L4" s="26">
        <f t="shared" si="1"/>
        <v>1.9669979689485126</v>
      </c>
      <c r="M4" s="26">
        <f t="shared" si="1"/>
        <v>1.9675524958079313</v>
      </c>
      <c r="N4" s="26">
        <f t="shared" si="1"/>
        <v>1.8860987973631707</v>
      </c>
      <c r="O4" s="26">
        <f t="shared" si="1"/>
        <v>1.9550298218441076</v>
      </c>
      <c r="P4" s="26">
        <f t="shared" si="1"/>
        <v>1.9238937318146399</v>
      </c>
      <c r="Q4" s="26">
        <f t="shared" si="1"/>
        <v>2.0282843630490799</v>
      </c>
      <c r="R4" s="26">
        <f t="shared" ref="R4:S4" si="2">+R6+R66+R101</f>
        <v>2.1690723561426197</v>
      </c>
      <c r="S4" s="26">
        <f t="shared" si="2"/>
        <v>2.2347100930083461</v>
      </c>
      <c r="T4" s="26">
        <f t="shared" si="1"/>
        <v>2.4867460643400658</v>
      </c>
      <c r="U4" s="26">
        <f t="shared" si="1"/>
        <v>2.6278834916210325</v>
      </c>
      <c r="V4" s="26">
        <f t="shared" si="1"/>
        <v>2.6496525034179208</v>
      </c>
      <c r="W4" s="26">
        <f t="shared" si="1"/>
        <v>2.4585228139172166</v>
      </c>
      <c r="X4" s="26">
        <f t="shared" si="1"/>
        <v>2.6498108432221334</v>
      </c>
      <c r="Y4" s="26">
        <f t="shared" si="1"/>
        <v>3.2658655938826104</v>
      </c>
      <c r="Z4" s="26">
        <f t="shared" si="1"/>
        <v>3.5047204759842332</v>
      </c>
      <c r="AA4" s="26">
        <f t="shared" ref="AA4:AB4" si="3">+AA6+AA66+AA101</f>
        <v>3.58595908918406</v>
      </c>
      <c r="AB4" s="26">
        <f t="shared" si="3"/>
        <v>3.544553746212566</v>
      </c>
      <c r="AC4" s="26">
        <f t="shared" ref="AC4" si="4">+AC6+AC66+AC101</f>
        <v>3.7796279768979266</v>
      </c>
      <c r="AD4" s="31"/>
      <c r="AE4" s="26">
        <f>+IF(C4=0,"",IF(C4&lt;0,IF(AC4&lt;0,(AC4-C4)/C4,(AC4-C4)/ABS(C4)),(AC4-C4)/C4))</f>
        <v>2.4986224129760761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5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 t="shared" ref="C6" si="6">+C7+C16+C30+C52+C59</f>
        <v>1.0803189172057053</v>
      </c>
      <c r="D6" s="26">
        <f t="shared" ref="D6" si="7">+D7+D16+D30+D52+D59</f>
        <v>1.1099247642724528</v>
      </c>
      <c r="E6" s="26">
        <f t="shared" ref="E6" si="8">+E7+E16+E30+E52+E59</f>
        <v>1.1907103524729366</v>
      </c>
      <c r="F6" s="26">
        <f t="shared" ref="F6" si="9">+F7+F16+F30+F52+F59</f>
        <v>1.2081774089061099</v>
      </c>
      <c r="G6" s="26">
        <f t="shared" ref="G6" si="10">+G7+G16+G30+G52+G59</f>
        <v>1.3099857622529743</v>
      </c>
      <c r="H6" s="26">
        <f t="shared" ref="H6" si="11">+H7+H16+H30+H52+H59</f>
        <v>1.4494549396572656</v>
      </c>
      <c r="I6" s="26">
        <f t="shared" ref="I6" si="12">+I7+I16+I30+I52+I59</f>
        <v>1.6377571194263925</v>
      </c>
      <c r="J6" s="26">
        <f t="shared" ref="J6" si="13">+J7+J16+J30+J52+J59</f>
        <v>1.7734272849118144</v>
      </c>
      <c r="K6" s="26">
        <f t="shared" ref="K6" si="14">+K7+K16+K30+K52+K59</f>
        <v>1.8658774663174529</v>
      </c>
      <c r="L6" s="26">
        <f t="shared" ref="L6" si="15">+L7+L16+L30+L52+L59</f>
        <v>1.9669979689485126</v>
      </c>
      <c r="M6" s="26">
        <f t="shared" ref="M6" si="16">+M7+M16+M30+M52+M59</f>
        <v>1.9675524958079313</v>
      </c>
      <c r="N6" s="26">
        <f t="shared" ref="N6" si="17">+N7+N16+N30+N52+N59</f>
        <v>1.8860987973631707</v>
      </c>
      <c r="O6" s="26">
        <f t="shared" ref="O6" si="18">+O7+O16+O30+O52+O59</f>
        <v>1.9550298218441076</v>
      </c>
      <c r="P6" s="26">
        <f t="shared" ref="P6" si="19">+P7+P16+P30+P52+P59</f>
        <v>1.9238937318146399</v>
      </c>
      <c r="Q6" s="26">
        <f t="shared" ref="Q6:S6" si="20">+Q7+Q16+Q30+Q52+Q59</f>
        <v>2.0282843630490799</v>
      </c>
      <c r="R6" s="26">
        <f t="shared" si="20"/>
        <v>2.1690723561426197</v>
      </c>
      <c r="S6" s="26">
        <f t="shared" si="20"/>
        <v>2.2347100930083461</v>
      </c>
      <c r="T6" s="26">
        <f t="shared" ref="T6" si="21">+T7+T16+T30+T52+T59</f>
        <v>2.4867460643400658</v>
      </c>
      <c r="U6" s="26">
        <f t="shared" ref="U6" si="22">+U7+U16+U30+U52+U59</f>
        <v>2.6278834916210325</v>
      </c>
      <c r="V6" s="26">
        <f t="shared" ref="V6" si="23">+V7+V16+V30+V52+V59</f>
        <v>2.6496525034179208</v>
      </c>
      <c r="W6" s="26">
        <f t="shared" ref="W6" si="24">+W7+W16+W30+W52+W59</f>
        <v>2.4585228139172166</v>
      </c>
      <c r="X6" s="26">
        <f t="shared" ref="X6" si="25">+X7+X16+X30+X52+X59</f>
        <v>2.6498108432221334</v>
      </c>
      <c r="Y6" s="26">
        <f t="shared" ref="Y6" si="26">+Y7+Y16+Y30+Y52+Y59</f>
        <v>3.2658655938826104</v>
      </c>
      <c r="Z6" s="26">
        <f t="shared" ref="Z6:AA6" si="27">+Z7+Z16+Z30+Z52+Z59</f>
        <v>3.5047204759842332</v>
      </c>
      <c r="AA6" s="26">
        <f t="shared" si="27"/>
        <v>3.58595908918406</v>
      </c>
      <c r="AB6" s="26">
        <f t="shared" ref="AB6:AC6" si="28">+AB7+AB16+AB30+AB52+AB59</f>
        <v>3.544553746212566</v>
      </c>
      <c r="AC6" s="26">
        <f t="shared" si="28"/>
        <v>3.7796279768979266</v>
      </c>
      <c r="AD6" s="31"/>
      <c r="AE6" s="26">
        <f t="shared" si="5"/>
        <v>2.4986224129760761</v>
      </c>
    </row>
    <row r="7" spans="1:31" x14ac:dyDescent="0.2">
      <c r="A7" s="11" t="s">
        <v>28</v>
      </c>
      <c r="B7" s="6" t="s">
        <v>29</v>
      </c>
      <c r="C7" s="26">
        <f t="shared" ref="C7" si="29">+C8+C12+C13</f>
        <v>6.2943396999999998E-2</v>
      </c>
      <c r="D7" s="26">
        <f t="shared" ref="D7" si="30">+D8+D12+D13</f>
        <v>4.4101901999999998E-2</v>
      </c>
      <c r="E7" s="26">
        <f t="shared" ref="E7" si="31">+E8+E12+E13</f>
        <v>1.4913793E-2</v>
      </c>
      <c r="F7" s="26">
        <f t="shared" ref="F7" si="32">+F8+F12+F13</f>
        <v>3.4044906E-2</v>
      </c>
      <c r="G7" s="26">
        <f t="shared" ref="G7" si="33">+G8+G12+G13</f>
        <v>4.2239938000000005E-2</v>
      </c>
      <c r="H7" s="26">
        <f t="shared" ref="H7" si="34">+H8+H12+H13</f>
        <v>9.4280608000000002E-2</v>
      </c>
      <c r="I7" s="26">
        <f t="shared" ref="I7" si="35">+I8+I12+I13</f>
        <v>0.15728052399999998</v>
      </c>
      <c r="J7" s="26">
        <f t="shared" ref="J7" si="36">+J8+J12+J13</f>
        <v>0.18758422499999997</v>
      </c>
      <c r="K7" s="26">
        <f t="shared" ref="K7" si="37">+K8+K12+K13</f>
        <v>0.19905884399999996</v>
      </c>
      <c r="L7" s="26">
        <f t="shared" ref="L7" si="38">+L8+L12+L13</f>
        <v>0.21974256</v>
      </c>
      <c r="M7" s="26">
        <f t="shared" ref="M7" si="39">+M8+M12+M13</f>
        <v>0.15824422299999999</v>
      </c>
      <c r="N7" s="26">
        <f t="shared" ref="N7" si="40">+N8+N12+N13</f>
        <v>0.10876728099999999</v>
      </c>
      <c r="O7" s="26">
        <f t="shared" ref="O7" si="41">+O8+O12+O13</f>
        <v>0.12712772299999997</v>
      </c>
      <c r="P7" s="26">
        <f t="shared" ref="P7" si="42">+P8+P12+P13</f>
        <v>0.13100138199999997</v>
      </c>
      <c r="Q7" s="26">
        <f t="shared" ref="Q7:S7" si="43">+Q8+Q12+Q13</f>
        <v>0.16460882899999998</v>
      </c>
      <c r="R7" s="26">
        <f t="shared" si="43"/>
        <v>0.16767781800000001</v>
      </c>
      <c r="S7" s="26">
        <f t="shared" si="43"/>
        <v>0.19973943499999999</v>
      </c>
      <c r="T7" s="26">
        <f t="shared" ref="T7" si="44">+T8+T12+T13</f>
        <v>0.29631294099999994</v>
      </c>
      <c r="U7" s="26">
        <f t="shared" ref="U7" si="45">+U8+U12+U13</f>
        <v>0.31563952099999998</v>
      </c>
      <c r="V7" s="26">
        <f t="shared" ref="V7" si="46">+V8+V12+V13</f>
        <v>0.29095907900000001</v>
      </c>
      <c r="W7" s="26">
        <f t="shared" ref="W7" si="47">+W8+W12+W13</f>
        <v>0.29251380100000002</v>
      </c>
      <c r="X7" s="26">
        <f t="shared" ref="X7" si="48">+X8+X12+X13</f>
        <v>0.35841973299999996</v>
      </c>
      <c r="Y7" s="26">
        <f t="shared" ref="Y7" si="49">+Y8+Y12+Y13</f>
        <v>0.44028895099999998</v>
      </c>
      <c r="Z7" s="26">
        <f t="shared" ref="Z7:AA7" si="50">+Z8+Z12+Z13</f>
        <v>0.48617011500000007</v>
      </c>
      <c r="AA7" s="26">
        <f t="shared" si="50"/>
        <v>0.47161378800000003</v>
      </c>
      <c r="AB7" s="26">
        <f t="shared" ref="AB7:AC7" si="51">+AB8+AB12+AB13</f>
        <v>0.58385946199999994</v>
      </c>
      <c r="AC7" s="26">
        <f t="shared" si="51"/>
        <v>0.62485005700000007</v>
      </c>
      <c r="AD7" s="31"/>
      <c r="AE7" s="26">
        <f t="shared" si="5"/>
        <v>8.9271740449597932</v>
      </c>
    </row>
    <row r="8" spans="1:31" x14ac:dyDescent="0.2">
      <c r="A8" s="11" t="s">
        <v>30</v>
      </c>
      <c r="B8" s="6" t="s">
        <v>31</v>
      </c>
      <c r="C8" s="26">
        <f t="shared" ref="C8" si="52">+C9+C10+C11</f>
        <v>5.6194634999999993E-2</v>
      </c>
      <c r="D8" s="26">
        <f t="shared" ref="D8" si="53">+D9+D10+D11</f>
        <v>3.7331969E-2</v>
      </c>
      <c r="E8" s="26">
        <f t="shared" ref="E8" si="54">+E9+E10+E11</f>
        <v>7.8210829999999995E-3</v>
      </c>
      <c r="F8" s="26">
        <f t="shared" ref="F8" si="55">+F9+F10+F11</f>
        <v>2.7388836999999999E-2</v>
      </c>
      <c r="G8" s="26">
        <f t="shared" ref="G8" si="56">+G9+G10+G11</f>
        <v>3.5997125000000005E-2</v>
      </c>
      <c r="H8" s="26">
        <f t="shared" ref="H8" si="57">+H9+H10+H11</f>
        <v>8.8634513000000012E-2</v>
      </c>
      <c r="I8" s="26">
        <f t="shared" ref="I8" si="58">+I9+I10+I11</f>
        <v>0.15066616799999999</v>
      </c>
      <c r="J8" s="26">
        <f t="shared" ref="J8" si="59">+J9+J10+J11</f>
        <v>0.18274974299999996</v>
      </c>
      <c r="K8" s="26">
        <f t="shared" ref="K8" si="60">+K9+K10+K11</f>
        <v>0.19246188599999997</v>
      </c>
      <c r="L8" s="26">
        <f t="shared" ref="L8" si="61">+L9+L10+L11</f>
        <v>0.21462458700000001</v>
      </c>
      <c r="M8" s="26">
        <f t="shared" ref="M8" si="62">+M9+M10+M11</f>
        <v>0.15353608099999996</v>
      </c>
      <c r="N8" s="26">
        <f t="shared" ref="N8" si="63">+N9+N10+N11</f>
        <v>0.10261877</v>
      </c>
      <c r="O8" s="26">
        <f t="shared" ref="O8" si="64">+O9+O10+O11</f>
        <v>0.11787443399999999</v>
      </c>
      <c r="P8" s="26">
        <f t="shared" ref="P8" si="65">+P9+P10+P11</f>
        <v>0.12405814699999999</v>
      </c>
      <c r="Q8" s="26">
        <f t="shared" ref="Q8:S8" si="66">+Q9+Q10+Q11</f>
        <v>0.15512906099999998</v>
      </c>
      <c r="R8" s="26">
        <f t="shared" si="66"/>
        <v>0.159176229</v>
      </c>
      <c r="S8" s="26">
        <f t="shared" si="66"/>
        <v>0.19013171300000001</v>
      </c>
      <c r="T8" s="26">
        <f t="shared" ref="T8" si="67">+T9+T10+T11</f>
        <v>0.28748797699999995</v>
      </c>
      <c r="U8" s="26">
        <f t="shared" ref="U8" si="68">+U9+U10+U11</f>
        <v>0.30777481800000001</v>
      </c>
      <c r="V8" s="26">
        <f t="shared" ref="V8" si="69">+V9+V10+V11</f>
        <v>0.28325899700000001</v>
      </c>
      <c r="W8" s="26">
        <f t="shared" ref="W8" si="70">+W9+W10+W11</f>
        <v>0.28843723700000001</v>
      </c>
      <c r="X8" s="26">
        <f t="shared" ref="X8" si="71">+X9+X10+X11</f>
        <v>0.35510589100000001</v>
      </c>
      <c r="Y8" s="26">
        <f t="shared" ref="Y8" si="72">+Y9+Y10+Y11</f>
        <v>0.43508459999999999</v>
      </c>
      <c r="Z8" s="26">
        <f t="shared" ref="Z8:AA8" si="73">+Z9+Z10+Z11</f>
        <v>0.47810692500000007</v>
      </c>
      <c r="AA8" s="26">
        <f t="shared" si="73"/>
        <v>0.46626393700000002</v>
      </c>
      <c r="AB8" s="26">
        <f t="shared" ref="AB8:AC8" si="74">+AB9+AB10+AB11</f>
        <v>0.57753688299999995</v>
      </c>
      <c r="AC8" s="26">
        <f t="shared" si="74"/>
        <v>0.62213304700000005</v>
      </c>
      <c r="AD8" s="31"/>
      <c r="AE8" s="26">
        <f t="shared" si="5"/>
        <v>10.071039913329807</v>
      </c>
    </row>
    <row r="9" spans="1:31" x14ac:dyDescent="0.2">
      <c r="A9" s="11" t="s">
        <v>32</v>
      </c>
      <c r="B9" s="6" t="s">
        <v>33</v>
      </c>
      <c r="C9" s="26">
        <f>+'1990'!$G9</f>
        <v>5.6194634999999993E-2</v>
      </c>
      <c r="D9" s="26">
        <f>+'1991'!$G9</f>
        <v>3.7331969E-2</v>
      </c>
      <c r="E9" s="26">
        <f>+'1992'!$G9</f>
        <v>7.8210829999999995E-3</v>
      </c>
      <c r="F9" s="26">
        <f>+'1993'!$G9</f>
        <v>2.7388836999999999E-2</v>
      </c>
      <c r="G9" s="26">
        <f>+'1994'!$G9</f>
        <v>3.5997125000000005E-2</v>
      </c>
      <c r="H9" s="26">
        <f>+'1995'!$G9</f>
        <v>8.8634513000000012E-2</v>
      </c>
      <c r="I9" s="26">
        <f>+'1996'!$G9</f>
        <v>0.15066616799999999</v>
      </c>
      <c r="J9" s="26">
        <f>+'1997'!$G9</f>
        <v>0.18274974299999996</v>
      </c>
      <c r="K9" s="26">
        <f>+'1998'!$G9</f>
        <v>0.19246188599999997</v>
      </c>
      <c r="L9" s="26">
        <f>+'1999'!$G9</f>
        <v>0.21462458700000001</v>
      </c>
      <c r="M9" s="26">
        <f>+'2000'!$G9</f>
        <v>0.15353608099999996</v>
      </c>
      <c r="N9" s="26">
        <f>+'2001'!$G9</f>
        <v>0.10261877</v>
      </c>
      <c r="O9" s="26">
        <f>+'2002'!$G9</f>
        <v>0.11787443399999999</v>
      </c>
      <c r="P9" s="26">
        <f>+'2003'!$G9</f>
        <v>0.12405814699999999</v>
      </c>
      <c r="Q9" s="26">
        <f>+'2004'!$G9</f>
        <v>0.15512906099999998</v>
      </c>
      <c r="R9" s="26">
        <f>+'2005'!$G9</f>
        <v>0.159176229</v>
      </c>
      <c r="S9" s="26">
        <f>+'2006'!$G9</f>
        <v>0.19013171300000001</v>
      </c>
      <c r="T9" s="26">
        <f>+'2007'!$G9</f>
        <v>0.28748797699999995</v>
      </c>
      <c r="U9" s="26">
        <f>+'2008'!$G9</f>
        <v>0.30777481800000001</v>
      </c>
      <c r="V9" s="26">
        <f>+'2009'!$G9</f>
        <v>0.28325899700000001</v>
      </c>
      <c r="W9" s="26">
        <f>+'2010'!$G9</f>
        <v>0.28843723700000001</v>
      </c>
      <c r="X9" s="26">
        <f>+'2011'!$G9</f>
        <v>0.35510589100000001</v>
      </c>
      <c r="Y9" s="26">
        <f>+'2012'!$G9</f>
        <v>0.43508459999999999</v>
      </c>
      <c r="Z9" s="26">
        <f>+'2013'!$G9</f>
        <v>0.47810692500000007</v>
      </c>
      <c r="AA9" s="26">
        <f>+'2014'!$G9</f>
        <v>0.46626393700000002</v>
      </c>
      <c r="AB9" s="26">
        <f>+'2015'!$G9</f>
        <v>0.57753688299999995</v>
      </c>
      <c r="AC9" s="26">
        <f>+'2016'!$G9</f>
        <v>0.62213304700000005</v>
      </c>
      <c r="AD9" s="31"/>
      <c r="AE9" s="26">
        <f t="shared" si="5"/>
        <v>10.071039913329807</v>
      </c>
    </row>
    <row r="10" spans="1:31" x14ac:dyDescent="0.2">
      <c r="A10" s="11" t="s">
        <v>34</v>
      </c>
      <c r="B10" s="6" t="s">
        <v>35</v>
      </c>
      <c r="C10" s="26">
        <f>+'1990'!$G10</f>
        <v>0</v>
      </c>
      <c r="D10" s="26">
        <f>+'1991'!$G10</f>
        <v>0</v>
      </c>
      <c r="E10" s="26">
        <f>+'1992'!$G10</f>
        <v>0</v>
      </c>
      <c r="F10" s="26">
        <f>+'1993'!$G10</f>
        <v>0</v>
      </c>
      <c r="G10" s="26">
        <f>+'1994'!$G10</f>
        <v>0</v>
      </c>
      <c r="H10" s="26">
        <f>+'1995'!$G10</f>
        <v>0</v>
      </c>
      <c r="I10" s="26">
        <f>+'1996'!$G10</f>
        <v>0</v>
      </c>
      <c r="J10" s="26">
        <f>+'1997'!$G10</f>
        <v>0</v>
      </c>
      <c r="K10" s="26">
        <f>+'1998'!$G10</f>
        <v>0</v>
      </c>
      <c r="L10" s="26">
        <f>+'1999'!$G10</f>
        <v>0</v>
      </c>
      <c r="M10" s="26">
        <f>+'2000'!$G10</f>
        <v>0</v>
      </c>
      <c r="N10" s="26">
        <f>+'2001'!$G10</f>
        <v>0</v>
      </c>
      <c r="O10" s="26">
        <f>+'2002'!$G10</f>
        <v>0</v>
      </c>
      <c r="P10" s="26">
        <f>+'2003'!$G10</f>
        <v>0</v>
      </c>
      <c r="Q10" s="26">
        <f>+'2004'!$G10</f>
        <v>0</v>
      </c>
      <c r="R10" s="26">
        <f>+'2005'!$G10</f>
        <v>0</v>
      </c>
      <c r="S10" s="26">
        <f>+'2006'!$G10</f>
        <v>0</v>
      </c>
      <c r="T10" s="26">
        <f>+'2007'!$G10</f>
        <v>0</v>
      </c>
      <c r="U10" s="26">
        <f>+'2008'!$G10</f>
        <v>0</v>
      </c>
      <c r="V10" s="26">
        <f>+'2009'!$G10</f>
        <v>0</v>
      </c>
      <c r="W10" s="26">
        <f>+'2010'!$G10</f>
        <v>0</v>
      </c>
      <c r="X10" s="26">
        <f>+'2011'!$G10</f>
        <v>0</v>
      </c>
      <c r="Y10" s="26">
        <f>+'2012'!$G10</f>
        <v>0</v>
      </c>
      <c r="Z10" s="26">
        <f>+'2013'!$G10</f>
        <v>0</v>
      </c>
      <c r="AA10" s="26">
        <f>+'2014'!$G10</f>
        <v>0</v>
      </c>
      <c r="AB10" s="26">
        <f>+'2015'!$G10</f>
        <v>0</v>
      </c>
      <c r="AC10" s="26">
        <f>+'2016'!$G10</f>
        <v>0</v>
      </c>
      <c r="AD10" s="31"/>
      <c r="AE10" s="26" t="str">
        <f t="shared" si="5"/>
        <v/>
      </c>
    </row>
    <row r="11" spans="1:31" x14ac:dyDescent="0.2">
      <c r="A11" s="11" t="s">
        <v>36</v>
      </c>
      <c r="B11" s="6" t="s">
        <v>37</v>
      </c>
      <c r="C11" s="26">
        <f>+'1990'!$G11</f>
        <v>0</v>
      </c>
      <c r="D11" s="26">
        <f>+'1991'!$G11</f>
        <v>0</v>
      </c>
      <c r="E11" s="26">
        <f>+'1992'!$G11</f>
        <v>0</v>
      </c>
      <c r="F11" s="26">
        <f>+'1993'!$G11</f>
        <v>0</v>
      </c>
      <c r="G11" s="26">
        <f>+'1994'!$G11</f>
        <v>0</v>
      </c>
      <c r="H11" s="26">
        <f>+'1995'!$G11</f>
        <v>0</v>
      </c>
      <c r="I11" s="26">
        <f>+'1996'!$G11</f>
        <v>0</v>
      </c>
      <c r="J11" s="26">
        <f>+'1997'!$G11</f>
        <v>0</v>
      </c>
      <c r="K11" s="26">
        <f>+'1998'!$G11</f>
        <v>0</v>
      </c>
      <c r="L11" s="26">
        <f>+'1999'!$G11</f>
        <v>0</v>
      </c>
      <c r="M11" s="26">
        <f>+'2000'!$G11</f>
        <v>0</v>
      </c>
      <c r="N11" s="26">
        <f>+'2001'!$G11</f>
        <v>0</v>
      </c>
      <c r="O11" s="26">
        <f>+'2002'!$G11</f>
        <v>0</v>
      </c>
      <c r="P11" s="26">
        <f>+'2003'!$G11</f>
        <v>0</v>
      </c>
      <c r="Q11" s="26">
        <f>+'2004'!$G11</f>
        <v>0</v>
      </c>
      <c r="R11" s="26">
        <f>+'2005'!$G11</f>
        <v>0</v>
      </c>
      <c r="S11" s="26">
        <f>+'2006'!$G11</f>
        <v>0</v>
      </c>
      <c r="T11" s="26">
        <f>+'2007'!$G11</f>
        <v>0</v>
      </c>
      <c r="U11" s="26">
        <f>+'2008'!$G11</f>
        <v>0</v>
      </c>
      <c r="V11" s="26">
        <f>+'2009'!$G11</f>
        <v>0</v>
      </c>
      <c r="W11" s="26">
        <f>+'2010'!$G11</f>
        <v>0</v>
      </c>
      <c r="X11" s="26">
        <f>+'2011'!$G11</f>
        <v>0</v>
      </c>
      <c r="Y11" s="26">
        <f>+'2012'!$G11</f>
        <v>0</v>
      </c>
      <c r="Z11" s="26">
        <f>+'2013'!$G11</f>
        <v>0</v>
      </c>
      <c r="AA11" s="26">
        <f>+'2014'!$G11</f>
        <v>0</v>
      </c>
      <c r="AB11" s="26">
        <f>+'2015'!$G11</f>
        <v>0</v>
      </c>
      <c r="AC11" s="26">
        <f>+'2016'!$G11</f>
        <v>0</v>
      </c>
      <c r="AD11" s="31"/>
      <c r="AE11" s="26" t="str">
        <f t="shared" si="5"/>
        <v/>
      </c>
    </row>
    <row r="12" spans="1:31" x14ac:dyDescent="0.2">
      <c r="A12" s="11" t="s">
        <v>38</v>
      </c>
      <c r="B12" s="6" t="s">
        <v>39</v>
      </c>
      <c r="C12" s="26">
        <f>+'1990'!$G12</f>
        <v>6.6205040000000001E-3</v>
      </c>
      <c r="D12" s="26">
        <f>+'1991'!$G12</f>
        <v>6.6062630000000002E-3</v>
      </c>
      <c r="E12" s="26">
        <f>+'1992'!$G12</f>
        <v>6.9246259999999997E-3</v>
      </c>
      <c r="F12" s="26">
        <f>+'1993'!$G12</f>
        <v>6.448802E-3</v>
      </c>
      <c r="G12" s="26">
        <f>+'1994'!$G12</f>
        <v>6.0571920000000003E-3</v>
      </c>
      <c r="H12" s="26">
        <f>+'1995'!$G12</f>
        <v>5.4834900000000006E-3</v>
      </c>
      <c r="I12" s="26">
        <f>+'1996'!$G12</f>
        <v>6.4338450000000005E-3</v>
      </c>
      <c r="J12" s="26">
        <f>+'1997'!$G12</f>
        <v>4.6399969999999999E-3</v>
      </c>
      <c r="K12" s="26">
        <f>+'1998'!$G12</f>
        <v>6.3928659999999997E-3</v>
      </c>
      <c r="L12" s="26">
        <f>+'1999'!$G12</f>
        <v>4.9285619999999992E-3</v>
      </c>
      <c r="M12" s="26">
        <f>+'2000'!$G12</f>
        <v>4.5136940000000004E-3</v>
      </c>
      <c r="N12" s="26">
        <f>+'2001'!$G12</f>
        <v>5.958011E-3</v>
      </c>
      <c r="O12" s="26">
        <f>+'2002'!$G12</f>
        <v>9.0683940000000005E-3</v>
      </c>
      <c r="P12" s="26">
        <f>+'2003'!$G12</f>
        <v>6.7388320000000002E-3</v>
      </c>
      <c r="Q12" s="26">
        <f>+'2004'!$G12</f>
        <v>8.4837739999999995E-3</v>
      </c>
      <c r="R12" s="26">
        <f>+'2005'!$G12</f>
        <v>7.4534379999999997E-3</v>
      </c>
      <c r="S12" s="26">
        <f>+'2006'!$G12</f>
        <v>8.3402600000000004E-3</v>
      </c>
      <c r="T12" s="26">
        <f>+'2007'!$G12</f>
        <v>7.3326350000000005E-3</v>
      </c>
      <c r="U12" s="26">
        <f>+'2008'!$G12</f>
        <v>6.353165E-3</v>
      </c>
      <c r="V12" s="26">
        <f>+'2009'!$G12</f>
        <v>5.9083500000000006E-3</v>
      </c>
      <c r="W12" s="26">
        <f>+'2010'!$G12</f>
        <v>3.0134150000000002E-3</v>
      </c>
      <c r="X12" s="26">
        <f>+'2011'!$G12</f>
        <v>2.4375690000000001E-3</v>
      </c>
      <c r="Y12" s="26">
        <f>+'2012'!$G12</f>
        <v>4.3071919999999996E-3</v>
      </c>
      <c r="Z12" s="26">
        <f>+'2013'!$G12</f>
        <v>5.7866410000000004E-3</v>
      </c>
      <c r="AA12" s="26">
        <f>+'2014'!$G12</f>
        <v>2.5126320000000008E-3</v>
      </c>
      <c r="AB12" s="26">
        <f>+'2015'!$G12</f>
        <v>4.2562620000000002E-3</v>
      </c>
      <c r="AC12" s="26">
        <f>+'2016'!$G12</f>
        <v>6.5117100000000008E-4</v>
      </c>
      <c r="AD12" s="31"/>
      <c r="AE12" s="26">
        <f t="shared" si="5"/>
        <v>-0.90164328878888977</v>
      </c>
    </row>
    <row r="13" spans="1:31" x14ac:dyDescent="0.2">
      <c r="A13" s="11" t="s">
        <v>40</v>
      </c>
      <c r="B13" s="6" t="s">
        <v>41</v>
      </c>
      <c r="C13" s="26">
        <f t="shared" ref="C13" si="75">+C14+C15</f>
        <v>1.2825800000000002E-4</v>
      </c>
      <c r="D13" s="26">
        <f t="shared" ref="D13" si="76">+D14+D15</f>
        <v>1.6366999999999998E-4</v>
      </c>
      <c r="E13" s="26">
        <f t="shared" ref="E13" si="77">+E14+E15</f>
        <v>1.6808399999999999E-4</v>
      </c>
      <c r="F13" s="26">
        <f t="shared" ref="F13" si="78">+F14+F15</f>
        <v>2.0726700000000002E-4</v>
      </c>
      <c r="G13" s="26">
        <f t="shared" ref="G13" si="79">+G14+G15</f>
        <v>1.8562100000000002E-4</v>
      </c>
      <c r="H13" s="26">
        <f t="shared" ref="H13" si="80">+H14+H15</f>
        <v>1.6260500000000002E-4</v>
      </c>
      <c r="I13" s="26">
        <f t="shared" ref="I13" si="81">+I14+I15</f>
        <v>1.8051100000000001E-4</v>
      </c>
      <c r="J13" s="26">
        <f t="shared" ref="J13" si="82">+J14+J15</f>
        <v>1.9448499999999999E-4</v>
      </c>
      <c r="K13" s="26">
        <f t="shared" ref="K13" si="83">+K14+K15</f>
        <v>2.0409200000000001E-4</v>
      </c>
      <c r="L13" s="26">
        <f t="shared" ref="L13" si="84">+L14+L15</f>
        <v>1.8941100000000001E-4</v>
      </c>
      <c r="M13" s="26">
        <f t="shared" ref="M13" si="85">+M14+M15</f>
        <v>1.9444800000000001E-4</v>
      </c>
      <c r="N13" s="26">
        <f t="shared" ref="N13" si="86">+N14+N15</f>
        <v>1.9050000000000002E-4</v>
      </c>
      <c r="O13" s="26">
        <f t="shared" ref="O13" si="87">+O14+O15</f>
        <v>1.84895E-4</v>
      </c>
      <c r="P13" s="26">
        <f t="shared" ref="P13" si="88">+P14+P15</f>
        <v>2.0440300000000003E-4</v>
      </c>
      <c r="Q13" s="26">
        <f t="shared" ref="Q13:S13" si="89">+Q14+Q15</f>
        <v>9.9599400000000005E-4</v>
      </c>
      <c r="R13" s="26">
        <f t="shared" si="89"/>
        <v>1.048151E-3</v>
      </c>
      <c r="S13" s="26">
        <f t="shared" si="89"/>
        <v>1.2674619999999998E-3</v>
      </c>
      <c r="T13" s="26">
        <f t="shared" ref="T13" si="90">+T14+T15</f>
        <v>1.4923289999999999E-3</v>
      </c>
      <c r="U13" s="26">
        <f t="shared" ref="U13" si="91">+U14+U15</f>
        <v>1.511538E-3</v>
      </c>
      <c r="V13" s="26">
        <f t="shared" ref="V13" si="92">+V14+V15</f>
        <v>1.7917319999999999E-3</v>
      </c>
      <c r="W13" s="26">
        <f t="shared" ref="W13" si="93">+W14+W15</f>
        <v>1.063149E-3</v>
      </c>
      <c r="X13" s="26">
        <f t="shared" ref="X13" si="94">+X14+X15</f>
        <v>8.7627300000000011E-4</v>
      </c>
      <c r="Y13" s="26">
        <f t="shared" ref="Y13" si="95">+Y14+Y15</f>
        <v>8.9715900000000002E-4</v>
      </c>
      <c r="Z13" s="26">
        <f t="shared" ref="Z13:AA13" si="96">+Z14+Z15</f>
        <v>2.2765490000000001E-3</v>
      </c>
      <c r="AA13" s="26">
        <f t="shared" si="96"/>
        <v>2.8372190000000002E-3</v>
      </c>
      <c r="AB13" s="26">
        <f t="shared" ref="AB13:AC13" si="97">+AB14+AB15</f>
        <v>2.0663170000000007E-3</v>
      </c>
      <c r="AC13" s="26">
        <f t="shared" si="97"/>
        <v>2.0658390000000003E-3</v>
      </c>
      <c r="AD13" s="31"/>
      <c r="AE13" s="26">
        <f t="shared" si="5"/>
        <v>15.106901713733256</v>
      </c>
    </row>
    <row r="14" spans="1:31" x14ac:dyDescent="0.2">
      <c r="A14" s="11" t="s">
        <v>42</v>
      </c>
      <c r="B14" s="6" t="s">
        <v>43</v>
      </c>
      <c r="C14" s="26">
        <f>+'1990'!$G14</f>
        <v>1.2825800000000002E-4</v>
      </c>
      <c r="D14" s="26">
        <f>+'1991'!$G14</f>
        <v>1.6366999999999998E-4</v>
      </c>
      <c r="E14" s="26">
        <f>+'1992'!$G14</f>
        <v>1.6808399999999999E-4</v>
      </c>
      <c r="F14" s="26">
        <f>+'1993'!$G14</f>
        <v>2.0726700000000002E-4</v>
      </c>
      <c r="G14" s="26">
        <f>+'1994'!$G14</f>
        <v>1.8562100000000002E-4</v>
      </c>
      <c r="H14" s="26">
        <f>+'1995'!$G14</f>
        <v>1.6260500000000002E-4</v>
      </c>
      <c r="I14" s="26">
        <f>+'1996'!$G14</f>
        <v>1.8051100000000001E-4</v>
      </c>
      <c r="J14" s="26">
        <f>+'1997'!$G14</f>
        <v>1.9448499999999999E-4</v>
      </c>
      <c r="K14" s="26">
        <f>+'1998'!$G14</f>
        <v>2.0409200000000001E-4</v>
      </c>
      <c r="L14" s="26">
        <f>+'1999'!$G14</f>
        <v>1.8941100000000001E-4</v>
      </c>
      <c r="M14" s="26">
        <f>+'2000'!$G14</f>
        <v>1.9444800000000001E-4</v>
      </c>
      <c r="N14" s="26">
        <f>+'2001'!$G14</f>
        <v>1.9050000000000002E-4</v>
      </c>
      <c r="O14" s="26">
        <f>+'2002'!$G14</f>
        <v>1.84895E-4</v>
      </c>
      <c r="P14" s="26">
        <f>+'2003'!$G14</f>
        <v>2.0440300000000003E-4</v>
      </c>
      <c r="Q14" s="26">
        <f>+'2004'!$G14</f>
        <v>9.5311500000000004E-4</v>
      </c>
      <c r="R14" s="26">
        <f>+'2005'!$G14</f>
        <v>1.036646E-3</v>
      </c>
      <c r="S14" s="26">
        <f>+'2006'!$G14</f>
        <v>1.2552459999999998E-3</v>
      </c>
      <c r="T14" s="26">
        <f>+'2007'!$G14</f>
        <v>1.465425E-3</v>
      </c>
      <c r="U14" s="26">
        <f>+'2008'!$G14</f>
        <v>1.511538E-3</v>
      </c>
      <c r="V14" s="26">
        <f>+'2009'!$G14</f>
        <v>1.7893679999999999E-3</v>
      </c>
      <c r="W14" s="26">
        <f>+'2010'!$G14</f>
        <v>1.063149E-3</v>
      </c>
      <c r="X14" s="26">
        <f>+'2011'!$G14</f>
        <v>8.7627300000000011E-4</v>
      </c>
      <c r="Y14" s="26">
        <f>+'2012'!$G14</f>
        <v>8.9715900000000002E-4</v>
      </c>
      <c r="Z14" s="26">
        <f>+'2013'!$G14</f>
        <v>2.2765490000000001E-3</v>
      </c>
      <c r="AA14" s="26">
        <f>+'2014'!$G14</f>
        <v>2.108684E-3</v>
      </c>
      <c r="AB14" s="26">
        <f>+'2015'!$G14</f>
        <v>2.0627580000000005E-3</v>
      </c>
      <c r="AC14" s="26">
        <f>+'2016'!$G14</f>
        <v>2.0658390000000003E-3</v>
      </c>
      <c r="AD14" s="31"/>
      <c r="AE14" s="26">
        <f t="shared" si="5"/>
        <v>15.106901713733256</v>
      </c>
    </row>
    <row r="15" spans="1:31" x14ac:dyDescent="0.2">
      <c r="A15" s="11" t="s">
        <v>44</v>
      </c>
      <c r="B15" s="6" t="s">
        <v>45</v>
      </c>
      <c r="C15" s="26">
        <f>+'1990'!$G15</f>
        <v>0</v>
      </c>
      <c r="D15" s="26">
        <f>+'1991'!$G15</f>
        <v>0</v>
      </c>
      <c r="E15" s="26">
        <f>+'1992'!$G15</f>
        <v>0</v>
      </c>
      <c r="F15" s="26">
        <f>+'1993'!$G15</f>
        <v>0</v>
      </c>
      <c r="G15" s="26">
        <f>+'1994'!$G15</f>
        <v>0</v>
      </c>
      <c r="H15" s="26">
        <f>+'1995'!$G15</f>
        <v>0</v>
      </c>
      <c r="I15" s="26">
        <f>+'1996'!$G15</f>
        <v>0</v>
      </c>
      <c r="J15" s="26">
        <f>+'1997'!$G15</f>
        <v>0</v>
      </c>
      <c r="K15" s="26">
        <f>+'1998'!$G15</f>
        <v>0</v>
      </c>
      <c r="L15" s="26">
        <f>+'1999'!$G15</f>
        <v>0</v>
      </c>
      <c r="M15" s="26">
        <f>+'2000'!$G15</f>
        <v>0</v>
      </c>
      <c r="N15" s="26">
        <f>+'2001'!$G15</f>
        <v>0</v>
      </c>
      <c r="O15" s="26">
        <f>+'2002'!$G15</f>
        <v>0</v>
      </c>
      <c r="P15" s="26">
        <f>+'2003'!$G15</f>
        <v>0</v>
      </c>
      <c r="Q15" s="26">
        <f>+'2004'!$G15</f>
        <v>4.2879000000000001E-5</v>
      </c>
      <c r="R15" s="26">
        <f>+'2005'!$G15</f>
        <v>1.1504999999999999E-5</v>
      </c>
      <c r="S15" s="26">
        <f>+'2006'!$G15</f>
        <v>1.2216000000000001E-5</v>
      </c>
      <c r="T15" s="26">
        <f>+'2007'!$G15</f>
        <v>2.6903999999999999E-5</v>
      </c>
      <c r="U15" s="26">
        <f>+'2008'!$G15</f>
        <v>0</v>
      </c>
      <c r="V15" s="26">
        <f>+'2009'!$G15</f>
        <v>2.3639999999999997E-6</v>
      </c>
      <c r="W15" s="26">
        <f>+'2010'!$G15</f>
        <v>0</v>
      </c>
      <c r="X15" s="26">
        <f>+'2011'!$G15</f>
        <v>0</v>
      </c>
      <c r="Y15" s="26">
        <f>+'2012'!$G15</f>
        <v>0</v>
      </c>
      <c r="Z15" s="26">
        <f>+'2013'!$G15</f>
        <v>0</v>
      </c>
      <c r="AA15" s="26">
        <f>+'2014'!$G15</f>
        <v>7.285350000000001E-4</v>
      </c>
      <c r="AB15" s="26">
        <f>+'2015'!$G15</f>
        <v>3.5589999999999997E-6</v>
      </c>
      <c r="AC15" s="26">
        <f>+'2016'!$G15</f>
        <v>0</v>
      </c>
      <c r="AD15" s="31"/>
      <c r="AE15" s="26" t="str">
        <f t="shared" si="5"/>
        <v/>
      </c>
    </row>
    <row r="16" spans="1:31" x14ac:dyDescent="0.2">
      <c r="A16" s="11" t="s">
        <v>46</v>
      </c>
      <c r="B16" s="6" t="s">
        <v>47</v>
      </c>
      <c r="C16" s="26">
        <f t="shared" ref="C16" si="98">+C17+C18+C19+C20+C21+C22+C23+C24+C25+C26+C27+C28+C29</f>
        <v>0.26075715699999996</v>
      </c>
      <c r="D16" s="26">
        <f t="shared" ref="D16" si="99">+D17+D18+D19+D20+D21+D22+D23+D24+D25+D26+D27+D28+D29</f>
        <v>0.27281755699999999</v>
      </c>
      <c r="E16" s="26">
        <f t="shared" ref="E16" si="100">+E17+E18+E19+E20+E21+E22+E23+E24+E25+E26+E27+E28+E29</f>
        <v>0.32820311600000002</v>
      </c>
      <c r="F16" s="26">
        <f t="shared" ref="F16" si="101">+F17+F18+F19+F20+F21+F22+F23+F24+F25+F26+F27+F28+F29</f>
        <v>0.25890066099999998</v>
      </c>
      <c r="G16" s="26">
        <f t="shared" ref="G16" si="102">+G17+G18+G19+G20+G21+G22+G23+G24+G25+G26+G27+G28+G29</f>
        <v>0.27879817600000001</v>
      </c>
      <c r="H16" s="26">
        <f t="shared" ref="H16" si="103">+H17+H18+H19+H20+H21+H22+H23+H24+H25+H26+H27+H28+H29</f>
        <v>0.261260135</v>
      </c>
      <c r="I16" s="26">
        <f t="shared" ref="I16" si="104">+I17+I18+I19+I20+I21+I22+I23+I24+I25+I26+I27+I28+I29</f>
        <v>0.27346335599999999</v>
      </c>
      <c r="J16" s="26">
        <f t="shared" ref="J16" si="105">+J17+J18+J19+J20+J21+J22+J23+J24+J25+J26+J27+J28+J29</f>
        <v>0.28725578400000001</v>
      </c>
      <c r="K16" s="26">
        <f t="shared" ref="K16" si="106">+K17+K18+K19+K20+K21+K22+K23+K24+K25+K26+K27+K28+K29</f>
        <v>0.30476136100000001</v>
      </c>
      <c r="L16" s="26">
        <f t="shared" ref="L16" si="107">+L17+L18+L19+L20+L21+L22+L23+L24+L25+L26+L27+L28+L29</f>
        <v>0.31735486199999996</v>
      </c>
      <c r="M16" s="26">
        <f t="shared" ref="M16" si="108">+M17+M18+M19+M20+M21+M22+M23+M24+M25+M26+M27+M28+M29</f>
        <v>0.33031403500000001</v>
      </c>
      <c r="N16" s="26">
        <f t="shared" ref="N16" si="109">+N17+N18+N19+N20+N21+N22+N23+N24+N25+N26+N27+N28+N29</f>
        <v>0.33068264999999997</v>
      </c>
      <c r="O16" s="26">
        <f t="shared" ref="O16" si="110">+O17+O18+O19+O20+O21+O22+O23+O24+O25+O26+O27+O28+O29</f>
        <v>0.32738864599999995</v>
      </c>
      <c r="P16" s="26">
        <f t="shared" ref="P16" si="111">+P17+P18+P19+P20+P21+P22+P23+P24+P25+P26+P27+P28+P29</f>
        <v>0.28592254207200096</v>
      </c>
      <c r="Q16" s="26">
        <f t="shared" ref="Q16:S16" si="112">+Q17+Q18+Q19+Q20+Q21+Q22+Q23+Q24+Q25+Q26+Q27+Q28+Q29</f>
        <v>0.31722402900000002</v>
      </c>
      <c r="R16" s="26">
        <f t="shared" si="112"/>
        <v>0.36441419200000003</v>
      </c>
      <c r="S16" s="26">
        <f t="shared" si="112"/>
        <v>0.39325597900000003</v>
      </c>
      <c r="T16" s="26">
        <f t="shared" ref="T16" si="113">+T17+T18+T19+T20+T21+T22+T23+T24+T25+T26+T27+T28+T29</f>
        <v>0.44385874799999991</v>
      </c>
      <c r="U16" s="26">
        <f t="shared" ref="U16" si="114">+U17+U18+U19+U20+U21+U22+U23+U24+U25+U26+U27+U28+U29</f>
        <v>0.46300572299999998</v>
      </c>
      <c r="V16" s="26">
        <f t="shared" ref="V16" si="115">+V17+V18+V19+V20+V21+V22+V23+V24+V25+V26+V27+V28+V29</f>
        <v>0.45590368100000006</v>
      </c>
      <c r="W16" s="26">
        <f t="shared" ref="W16" si="116">+W17+W18+W19+W20+W21+W22+W23+W24+W25+W26+W27+W28+W29</f>
        <v>0.40163612999999998</v>
      </c>
      <c r="X16" s="26">
        <f t="shared" ref="X16" si="117">+X17+X18+X19+X20+X21+X22+X23+X24+X25+X26+X27+X28+X29</f>
        <v>0.46950435800000001</v>
      </c>
      <c r="Y16" s="26">
        <f t="shared" ref="Y16" si="118">+Y17+Y18+Y19+Y20+Y21+Y22+Y23+Y24+Y25+Y26+Y27+Y28+Y29</f>
        <v>0.94599885400000006</v>
      </c>
      <c r="Z16" s="26">
        <f t="shared" ref="Z16:AA16" si="119">+Z17+Z18+Z19+Z20+Z21+Z22+Z23+Z24+Z25+Z26+Z27+Z28+Z29</f>
        <v>1.0255937230000001</v>
      </c>
      <c r="AA16" s="26">
        <f t="shared" si="119"/>
        <v>1.152932694</v>
      </c>
      <c r="AB16" s="26">
        <f t="shared" ref="AB16:AC16" si="120">+AB17+AB18+AB19+AB20+AB21+AB22+AB23+AB24+AB25+AB26+AB27+AB28+AB29</f>
        <v>0.86305545999999989</v>
      </c>
      <c r="AC16" s="26">
        <f t="shared" si="120"/>
        <v>0.92746850599999997</v>
      </c>
      <c r="AD16" s="31"/>
      <c r="AE16" s="26">
        <f t="shared" si="5"/>
        <v>2.5568285705768763</v>
      </c>
    </row>
    <row r="17" spans="1:31" x14ac:dyDescent="0.2">
      <c r="A17" s="11" t="s">
        <v>48</v>
      </c>
      <c r="B17" s="6" t="s">
        <v>49</v>
      </c>
      <c r="C17" s="26">
        <f>+'1990'!$G17</f>
        <v>1.1251616000000001E-2</v>
      </c>
      <c r="D17" s="26">
        <f>+'1991'!$G17</f>
        <v>1.0243096999999998E-2</v>
      </c>
      <c r="E17" s="26">
        <f>+'1992'!$G17</f>
        <v>1.3097596000000003E-2</v>
      </c>
      <c r="F17" s="26">
        <f>+'1993'!$G17</f>
        <v>1.3475223E-2</v>
      </c>
      <c r="G17" s="26">
        <f>+'1994'!$G17</f>
        <v>1.1789969000000001E-2</v>
      </c>
      <c r="H17" s="26">
        <f>+'1995'!$G17</f>
        <v>1.1909809E-2</v>
      </c>
      <c r="I17" s="26">
        <f>+'1996'!$G17</f>
        <v>1.1789901E-2</v>
      </c>
      <c r="J17" s="26">
        <f>+'1997'!$G17</f>
        <v>1.3693468E-2</v>
      </c>
      <c r="K17" s="26">
        <f>+'1998'!$G17</f>
        <v>1.3969005000000003E-2</v>
      </c>
      <c r="L17" s="26">
        <f>+'1999'!$G17</f>
        <v>1.4607766000000003E-2</v>
      </c>
      <c r="M17" s="26">
        <f>+'2000'!$G17</f>
        <v>1.4602281E-2</v>
      </c>
      <c r="N17" s="26">
        <f>+'2001'!$G17</f>
        <v>1.4049750999999997E-2</v>
      </c>
      <c r="O17" s="26">
        <f>+'2002'!$G17</f>
        <v>1.3929222999999998E-2</v>
      </c>
      <c r="P17" s="26">
        <f>+'2003'!$G17</f>
        <v>1.4095665353844001E-2</v>
      </c>
      <c r="Q17" s="26">
        <f>+'2004'!$G17</f>
        <v>1.0316767999999999E-2</v>
      </c>
      <c r="R17" s="26">
        <f>+'2005'!$G17</f>
        <v>1.3717957000000005E-2</v>
      </c>
      <c r="S17" s="26">
        <f>+'2006'!$G17</f>
        <v>1.4848036000000002E-2</v>
      </c>
      <c r="T17" s="26">
        <f>+'2007'!$G17</f>
        <v>1.5187355000000001E-2</v>
      </c>
      <c r="U17" s="26">
        <f>+'2008'!$G17</f>
        <v>1.5114368E-2</v>
      </c>
      <c r="V17" s="26">
        <f>+'2009'!$G17</f>
        <v>1.3427872E-2</v>
      </c>
      <c r="W17" s="26">
        <f>+'2010'!$G17</f>
        <v>5.2747299999999998E-4</v>
      </c>
      <c r="X17" s="26">
        <f>+'2011'!$G17</f>
        <v>1.5764049999999999E-3</v>
      </c>
      <c r="Y17" s="26">
        <f>+'2012'!$G17</f>
        <v>5.7499730000000002E-3</v>
      </c>
      <c r="Z17" s="26">
        <f>+'2013'!$G17</f>
        <v>3.3481700000000006E-4</v>
      </c>
      <c r="AA17" s="26">
        <f>+'2014'!$G17</f>
        <v>3.9857100000000002E-4</v>
      </c>
      <c r="AB17" s="26">
        <f>+'2015'!$G17</f>
        <v>4.1858700000000005E-4</v>
      </c>
      <c r="AC17" s="26">
        <f>+'2016'!$G17</f>
        <v>5.1172800000000003E-4</v>
      </c>
      <c r="AD17" s="31"/>
      <c r="AE17" s="26">
        <f t="shared" si="5"/>
        <v>-0.95451959967350475</v>
      </c>
    </row>
    <row r="18" spans="1:31" x14ac:dyDescent="0.2">
      <c r="A18" s="13" t="s">
        <v>50</v>
      </c>
      <c r="B18" s="6" t="s">
        <v>51</v>
      </c>
      <c r="C18" s="26">
        <f>+'1990'!$G18</f>
        <v>0</v>
      </c>
      <c r="D18" s="26">
        <f>+'1991'!$G18</f>
        <v>0</v>
      </c>
      <c r="E18" s="26">
        <f>+'1992'!$G18</f>
        <v>0</v>
      </c>
      <c r="F18" s="26">
        <f>+'1993'!$G18</f>
        <v>0</v>
      </c>
      <c r="G18" s="26">
        <f>+'1994'!$G18</f>
        <v>0</v>
      </c>
      <c r="H18" s="26">
        <f>+'1995'!$G18</f>
        <v>0</v>
      </c>
      <c r="I18" s="26">
        <f>+'1996'!$G18</f>
        <v>0</v>
      </c>
      <c r="J18" s="26">
        <f>+'1997'!$G18</f>
        <v>0</v>
      </c>
      <c r="K18" s="26">
        <f>+'1998'!$G18</f>
        <v>0</v>
      </c>
      <c r="L18" s="26">
        <f>+'1999'!$G18</f>
        <v>0</v>
      </c>
      <c r="M18" s="26">
        <f>+'2000'!$G18</f>
        <v>0</v>
      </c>
      <c r="N18" s="26">
        <f>+'2001'!$G18</f>
        <v>0</v>
      </c>
      <c r="O18" s="26">
        <f>+'2002'!$G18</f>
        <v>0</v>
      </c>
      <c r="P18" s="26">
        <f>+'2003'!$G18</f>
        <v>0</v>
      </c>
      <c r="Q18" s="26">
        <f>+'2004'!$G18</f>
        <v>0</v>
      </c>
      <c r="R18" s="26">
        <f>+'2005'!$G18</f>
        <v>0</v>
      </c>
      <c r="S18" s="26">
        <f>+'2006'!$G18</f>
        <v>0</v>
      </c>
      <c r="T18" s="26">
        <f>+'2007'!$G18</f>
        <v>0</v>
      </c>
      <c r="U18" s="26">
        <f>+'2008'!$G18</f>
        <v>0</v>
      </c>
      <c r="V18" s="26">
        <f>+'2009'!$G18</f>
        <v>0</v>
      </c>
      <c r="W18" s="26">
        <f>+'2010'!$G18</f>
        <v>0</v>
      </c>
      <c r="X18" s="26">
        <f>+'2011'!$G18</f>
        <v>0</v>
      </c>
      <c r="Y18" s="26">
        <f>+'2012'!$G18</f>
        <v>0</v>
      </c>
      <c r="Z18" s="26">
        <f>+'2013'!$G18</f>
        <v>0</v>
      </c>
      <c r="AA18" s="26">
        <f>+'2014'!$G18</f>
        <v>0</v>
      </c>
      <c r="AB18" s="26">
        <f>+'2015'!$G18</f>
        <v>0</v>
      </c>
      <c r="AC18" s="26">
        <f>+'2016'!$G18</f>
        <v>0</v>
      </c>
      <c r="AD18" s="31"/>
      <c r="AE18" s="26" t="str">
        <f t="shared" si="5"/>
        <v/>
      </c>
    </row>
    <row r="19" spans="1:31" x14ac:dyDescent="0.2">
      <c r="A19" s="13" t="s">
        <v>52</v>
      </c>
      <c r="B19" s="6" t="s">
        <v>53</v>
      </c>
      <c r="C19" s="26">
        <f>+'1990'!$G19</f>
        <v>2.6600700000000002E-4</v>
      </c>
      <c r="D19" s="26">
        <f>+'1991'!$G19</f>
        <v>2.3132300000000005E-4</v>
      </c>
      <c r="E19" s="26">
        <f>+'1992'!$G19</f>
        <v>5.6066199999999997E-4</v>
      </c>
      <c r="F19" s="26">
        <f>+'1993'!$G19</f>
        <v>5.2558899999999992E-4</v>
      </c>
      <c r="G19" s="26">
        <f>+'1994'!$G19</f>
        <v>5.3064200000000001E-4</v>
      </c>
      <c r="H19" s="26">
        <f>+'1995'!$G19</f>
        <v>4.08396E-4</v>
      </c>
      <c r="I19" s="26">
        <f>+'1996'!$G19</f>
        <v>3.3013900000000002E-4</v>
      </c>
      <c r="J19" s="26">
        <f>+'1997'!$G19</f>
        <v>5.1549000000000007E-4</v>
      </c>
      <c r="K19" s="26">
        <f>+'1998'!$G19</f>
        <v>6.1227999999999999E-4</v>
      </c>
      <c r="L19" s="26">
        <f>+'1999'!$G19</f>
        <v>8.1274699999999995E-4</v>
      </c>
      <c r="M19" s="26">
        <f>+'2000'!$G19</f>
        <v>8.6551900000000003E-4</v>
      </c>
      <c r="N19" s="26">
        <f>+'2001'!$G19</f>
        <v>8.5717400000000004E-4</v>
      </c>
      <c r="O19" s="26">
        <f>+'2002'!$G19</f>
        <v>7.4930899999999998E-4</v>
      </c>
      <c r="P19" s="26">
        <f>+'2003'!$G19</f>
        <v>9.4107760515791999E-4</v>
      </c>
      <c r="Q19" s="26">
        <f>+'2004'!$G19</f>
        <v>6.4015600000000001E-4</v>
      </c>
      <c r="R19" s="26">
        <f>+'2005'!$G19</f>
        <v>3.2782040000000007E-3</v>
      </c>
      <c r="S19" s="26">
        <f>+'2006'!$G19</f>
        <v>1.0983339999999999E-3</v>
      </c>
      <c r="T19" s="26">
        <f>+'2007'!$G19</f>
        <v>5.10094E-4</v>
      </c>
      <c r="U19" s="26">
        <f>+'2008'!$G19</f>
        <v>3.91364E-4</v>
      </c>
      <c r="V19" s="26">
        <f>+'2009'!$G19</f>
        <v>3.2808799999999998E-4</v>
      </c>
      <c r="W19" s="26">
        <f>+'2010'!$G19</f>
        <v>1.015871E-3</v>
      </c>
      <c r="X19" s="26">
        <f>+'2011'!$G19</f>
        <v>8.9365699999999996E-4</v>
      </c>
      <c r="Y19" s="26">
        <f>+'2012'!$G19</f>
        <v>1.4511010000000002E-3</v>
      </c>
      <c r="Z19" s="26">
        <f>+'2013'!$G19</f>
        <v>1.3932179999999999E-3</v>
      </c>
      <c r="AA19" s="26">
        <f>+'2014'!$G19</f>
        <v>9.4558000000000012E-4</v>
      </c>
      <c r="AB19" s="26">
        <f>+'2015'!$G19</f>
        <v>3.0698200000000002E-4</v>
      </c>
      <c r="AC19" s="26">
        <f>+'2016'!$G19</f>
        <v>7.0183300000000001E-4</v>
      </c>
      <c r="AD19" s="31"/>
      <c r="AE19" s="26">
        <f t="shared" si="5"/>
        <v>1.6384004932201031</v>
      </c>
    </row>
    <row r="20" spans="1:31" x14ac:dyDescent="0.2">
      <c r="A20" s="13" t="s">
        <v>54</v>
      </c>
      <c r="B20" s="6" t="s">
        <v>55</v>
      </c>
      <c r="C20" s="26">
        <f>+'1990'!$G20</f>
        <v>0.102956859</v>
      </c>
      <c r="D20" s="26">
        <f>+'1991'!$G20</f>
        <v>0.13280304800000001</v>
      </c>
      <c r="E20" s="26">
        <f>+'1992'!$G20</f>
        <v>0.15934361600000002</v>
      </c>
      <c r="F20" s="26">
        <f>+'1993'!$G20</f>
        <v>0.10230300099999999</v>
      </c>
      <c r="G20" s="26">
        <f>+'1994'!$G20</f>
        <v>0.106118449</v>
      </c>
      <c r="H20" s="26">
        <f>+'1995'!$G20</f>
        <v>0.115407024</v>
      </c>
      <c r="I20" s="26">
        <f>+'1996'!$G20</f>
        <v>0.12120052199999999</v>
      </c>
      <c r="J20" s="26">
        <f>+'1997'!$G20</f>
        <v>9.8026902999999999E-2</v>
      </c>
      <c r="K20" s="26">
        <f>+'1998'!$G20</f>
        <v>0.142152852</v>
      </c>
      <c r="L20" s="26">
        <f>+'1999'!$G20</f>
        <v>0.15554361899999999</v>
      </c>
      <c r="M20" s="26">
        <f>+'2000'!$G20</f>
        <v>0.18110437799999998</v>
      </c>
      <c r="N20" s="26">
        <f>+'2001'!$G20</f>
        <v>0.16687548299999999</v>
      </c>
      <c r="O20" s="26">
        <f>+'2002'!$G20</f>
        <v>0.17113318699999996</v>
      </c>
      <c r="P20" s="26">
        <f>+'2003'!$G20</f>
        <v>0.1283775034486824</v>
      </c>
      <c r="Q20" s="26">
        <f>+'2004'!$G20</f>
        <v>0.16404690200000002</v>
      </c>
      <c r="R20" s="26">
        <f>+'2005'!$G20</f>
        <v>0.20903589</v>
      </c>
      <c r="S20" s="26">
        <f>+'2006'!$G20</f>
        <v>0.230014354</v>
      </c>
      <c r="T20" s="26">
        <f>+'2007'!$G20</f>
        <v>0.26689205399999999</v>
      </c>
      <c r="U20" s="26">
        <f>+'2008'!$G20</f>
        <v>0.286353211</v>
      </c>
      <c r="V20" s="26">
        <f>+'2009'!$G20</f>
        <v>0.29454071800000003</v>
      </c>
      <c r="W20" s="26">
        <f>+'2010'!$G20</f>
        <v>0.24944381499999999</v>
      </c>
      <c r="X20" s="26">
        <f>+'2011'!$G20</f>
        <v>0.30635789600000002</v>
      </c>
      <c r="Y20" s="26">
        <f>+'2012'!$G20</f>
        <v>0.78243732900000007</v>
      </c>
      <c r="Z20" s="26">
        <f>+'2013'!$G20</f>
        <v>0.81215038699999997</v>
      </c>
      <c r="AA20" s="26">
        <f>+'2014'!$G20</f>
        <v>0.93267186400000002</v>
      </c>
      <c r="AB20" s="26">
        <f>+'2015'!$G20</f>
        <v>0.66888252000000004</v>
      </c>
      <c r="AC20" s="26">
        <f>+'2016'!$G20</f>
        <v>0.73968068600000003</v>
      </c>
      <c r="AD20" s="31"/>
      <c r="AE20" s="26">
        <f t="shared" si="5"/>
        <v>6.1843750206093615</v>
      </c>
    </row>
    <row r="21" spans="1:31" x14ac:dyDescent="0.2">
      <c r="A21" s="13" t="s">
        <v>56</v>
      </c>
      <c r="B21" s="6" t="s">
        <v>57</v>
      </c>
      <c r="C21" s="26">
        <f>+'1990'!$G21</f>
        <v>5.824986900000001E-2</v>
      </c>
      <c r="D21" s="26">
        <f>+'1991'!$G21</f>
        <v>4.3942576999999997E-2</v>
      </c>
      <c r="E21" s="26">
        <f>+'1992'!$G21</f>
        <v>5.0871649000000005E-2</v>
      </c>
      <c r="F21" s="26">
        <f>+'1993'!$G21</f>
        <v>3.2288770000000001E-2</v>
      </c>
      <c r="G21" s="26">
        <f>+'1994'!$G21</f>
        <v>4.9285254000000008E-2</v>
      </c>
      <c r="H21" s="26">
        <f>+'1995'!$G21</f>
        <v>9.1121830000000011E-3</v>
      </c>
      <c r="I21" s="26">
        <f>+'1996'!$G21</f>
        <v>7.6099649999999998E-3</v>
      </c>
      <c r="J21" s="26">
        <f>+'1997'!$G21</f>
        <v>6.7748519999999996E-3</v>
      </c>
      <c r="K21" s="26">
        <f>+'1998'!$G21</f>
        <v>7.873863E-3</v>
      </c>
      <c r="L21" s="26">
        <f>+'1999'!$G21</f>
        <v>7.636913999999999E-3</v>
      </c>
      <c r="M21" s="26">
        <f>+'2000'!$G21</f>
        <v>7.1130720000000007E-3</v>
      </c>
      <c r="N21" s="26">
        <f>+'2001'!$G21</f>
        <v>7.2007710000000008E-3</v>
      </c>
      <c r="O21" s="26">
        <f>+'2002'!$G21</f>
        <v>7.6261050000000002E-3</v>
      </c>
      <c r="P21" s="26">
        <f>+'2003'!$G21</f>
        <v>4.7984056505999996E-3</v>
      </c>
      <c r="Q21" s="26">
        <f>+'2004'!$G21</f>
        <v>5.8786260000000005E-3</v>
      </c>
      <c r="R21" s="26">
        <f>+'2005'!$G21</f>
        <v>6.2550029999999994E-3</v>
      </c>
      <c r="S21" s="26">
        <f>+'2006'!$G21</f>
        <v>5.4193100000000001E-3</v>
      </c>
      <c r="T21" s="26">
        <f>+'2007'!$G21</f>
        <v>4.8928999999999995E-3</v>
      </c>
      <c r="U21" s="26">
        <f>+'2008'!$G21</f>
        <v>3.3100509999999996E-3</v>
      </c>
      <c r="V21" s="26">
        <f>+'2009'!$G21</f>
        <v>2.6185410000000003E-3</v>
      </c>
      <c r="W21" s="26">
        <f>+'2010'!$G21</f>
        <v>4.0928959999999995E-3</v>
      </c>
      <c r="X21" s="26">
        <f>+'2011'!$G21</f>
        <v>6.2230959999999983E-3</v>
      </c>
      <c r="Y21" s="26">
        <f>+'2012'!$G21</f>
        <v>4.7254010000000006E-3</v>
      </c>
      <c r="Z21" s="26">
        <f>+'2013'!$G21</f>
        <v>4.4819829999999993E-3</v>
      </c>
      <c r="AA21" s="26">
        <f>+'2014'!$G21</f>
        <v>4.6199570000000009E-3</v>
      </c>
      <c r="AB21" s="26">
        <f>+'2015'!$G21</f>
        <v>4.5340060000000001E-3</v>
      </c>
      <c r="AC21" s="26">
        <f>+'2016'!$G21</f>
        <v>5.1060340000000006E-3</v>
      </c>
      <c r="AD21" s="31"/>
      <c r="AE21" s="26">
        <f t="shared" si="5"/>
        <v>-0.91234256681332615</v>
      </c>
    </row>
    <row r="22" spans="1:31" x14ac:dyDescent="0.2">
      <c r="A22" s="13" t="s">
        <v>58</v>
      </c>
      <c r="B22" s="6" t="s">
        <v>59</v>
      </c>
      <c r="C22" s="26">
        <f>+'1990'!$G22</f>
        <v>8.5640939999999995E-3</v>
      </c>
      <c r="D22" s="26">
        <f>+'1991'!$G22</f>
        <v>7.7643270000000006E-3</v>
      </c>
      <c r="E22" s="26">
        <f>+'1992'!$G22</f>
        <v>1.073148E-2</v>
      </c>
      <c r="F22" s="26">
        <f>+'1993'!$G22</f>
        <v>1.0476930000000001E-2</v>
      </c>
      <c r="G22" s="26">
        <f>+'1994'!$G22</f>
        <v>1.1488988999999998E-2</v>
      </c>
      <c r="H22" s="26">
        <f>+'1995'!$G22</f>
        <v>1.4195346000000001E-2</v>
      </c>
      <c r="I22" s="26">
        <f>+'1996'!$G22</f>
        <v>1.2312827999999998E-2</v>
      </c>
      <c r="J22" s="26">
        <f>+'1997'!$G22</f>
        <v>1.2819132E-2</v>
      </c>
      <c r="K22" s="26">
        <f>+'1998'!$G22</f>
        <v>1.0089987E-2</v>
      </c>
      <c r="L22" s="26">
        <f>+'1999'!$G22</f>
        <v>1.0531043999999998E-2</v>
      </c>
      <c r="M22" s="26">
        <f>+'2000'!$G22</f>
        <v>1.0869061999999999E-2</v>
      </c>
      <c r="N22" s="26">
        <f>+'2001'!$G22</f>
        <v>9.4950069999999998E-3</v>
      </c>
      <c r="O22" s="26">
        <f>+'2002'!$G22</f>
        <v>8.3345709999999972E-3</v>
      </c>
      <c r="P22" s="26">
        <f>+'2003'!$G22</f>
        <v>1.17506921309064E-2</v>
      </c>
      <c r="Q22" s="26">
        <f>+'2004'!$G22</f>
        <v>1.3780803000000001E-2</v>
      </c>
      <c r="R22" s="26">
        <f>+'2005'!$G22</f>
        <v>1.1692023999999999E-2</v>
      </c>
      <c r="S22" s="26">
        <f>+'2006'!$G22</f>
        <v>1.2233513000000003E-2</v>
      </c>
      <c r="T22" s="26">
        <f>+'2007'!$G22</f>
        <v>1.3792779000000002E-2</v>
      </c>
      <c r="U22" s="26">
        <f>+'2008'!$G22</f>
        <v>1.6284560999999999E-2</v>
      </c>
      <c r="V22" s="26">
        <f>+'2009'!$G22</f>
        <v>1.5243929999999999E-2</v>
      </c>
      <c r="W22" s="26">
        <f>+'2010'!$G22</f>
        <v>1.3554320999999999E-2</v>
      </c>
      <c r="X22" s="26">
        <f>+'2011'!$G22</f>
        <v>1.1741068E-2</v>
      </c>
      <c r="Y22" s="26">
        <f>+'2012'!$G22</f>
        <v>1.3167501E-2</v>
      </c>
      <c r="Z22" s="26">
        <f>+'2013'!$G22</f>
        <v>1.4573071E-2</v>
      </c>
      <c r="AA22" s="26">
        <f>+'2014'!$G22</f>
        <v>1.2562742000000002E-2</v>
      </c>
      <c r="AB22" s="26">
        <f>+'2015'!$G22</f>
        <v>1.4432028999999999E-2</v>
      </c>
      <c r="AC22" s="26">
        <f>+'2016'!$G22</f>
        <v>1.4858697000000002E-2</v>
      </c>
      <c r="AD22" s="31"/>
      <c r="AE22" s="26">
        <f t="shared" si="5"/>
        <v>0.73499928889150479</v>
      </c>
    </row>
    <row r="23" spans="1:31" x14ac:dyDescent="0.2">
      <c r="A23" s="13" t="s">
        <v>60</v>
      </c>
      <c r="B23" s="6" t="s">
        <v>61</v>
      </c>
      <c r="C23" s="26">
        <f>+'1990'!$G23</f>
        <v>0</v>
      </c>
      <c r="D23" s="26">
        <f>+'1991'!$G23</f>
        <v>0</v>
      </c>
      <c r="E23" s="26">
        <f>+'1992'!$G23</f>
        <v>0</v>
      </c>
      <c r="F23" s="26">
        <f>+'1993'!$G23</f>
        <v>0</v>
      </c>
      <c r="G23" s="26">
        <f>+'1994'!$G23</f>
        <v>0</v>
      </c>
      <c r="H23" s="26">
        <f>+'1995'!$G23</f>
        <v>0</v>
      </c>
      <c r="I23" s="26">
        <f>+'1996'!$G23</f>
        <v>0</v>
      </c>
      <c r="J23" s="26">
        <f>+'1997'!$G23</f>
        <v>0</v>
      </c>
      <c r="K23" s="26">
        <f>+'1998'!$G23</f>
        <v>0</v>
      </c>
      <c r="L23" s="26">
        <f>+'1999'!$G23</f>
        <v>0</v>
      </c>
      <c r="M23" s="26">
        <f>+'2000'!$G23</f>
        <v>0</v>
      </c>
      <c r="N23" s="26">
        <f>+'2001'!$G23</f>
        <v>0</v>
      </c>
      <c r="O23" s="26">
        <f>+'2002'!$G23</f>
        <v>0</v>
      </c>
      <c r="P23" s="26">
        <f>+'2003'!$G23</f>
        <v>0</v>
      </c>
      <c r="Q23" s="26">
        <f>+'2004'!$G23</f>
        <v>0</v>
      </c>
      <c r="R23" s="26">
        <f>+'2005'!$G23</f>
        <v>0</v>
      </c>
      <c r="S23" s="26">
        <f>+'2006'!$G23</f>
        <v>0</v>
      </c>
      <c r="T23" s="26">
        <f>+'2007'!$G23</f>
        <v>0</v>
      </c>
      <c r="U23" s="26">
        <f>+'2008'!$G23</f>
        <v>0</v>
      </c>
      <c r="V23" s="26">
        <f>+'2009'!$G23</f>
        <v>0</v>
      </c>
      <c r="W23" s="26">
        <f>+'2010'!$G23</f>
        <v>0</v>
      </c>
      <c r="X23" s="26">
        <f>+'2011'!$G23</f>
        <v>0</v>
      </c>
      <c r="Y23" s="26">
        <f>+'2012'!$G23</f>
        <v>0</v>
      </c>
      <c r="Z23" s="26">
        <f>+'2013'!$G23</f>
        <v>0</v>
      </c>
      <c r="AA23" s="26">
        <f>+'2014'!$G23</f>
        <v>0</v>
      </c>
      <c r="AB23" s="26">
        <f>+'2015'!$G23</f>
        <v>0</v>
      </c>
      <c r="AC23" s="26">
        <f>+'2016'!$G23</f>
        <v>0</v>
      </c>
      <c r="AD23" s="31"/>
      <c r="AE23" s="26" t="str">
        <f t="shared" si="5"/>
        <v/>
      </c>
    </row>
    <row r="24" spans="1:31" x14ac:dyDescent="0.2">
      <c r="A24" s="13" t="s">
        <v>62</v>
      </c>
      <c r="B24" s="6" t="s">
        <v>63</v>
      </c>
      <c r="C24" s="26">
        <f>+'1990'!$G24</f>
        <v>0</v>
      </c>
      <c r="D24" s="26">
        <f>+'1991'!$G24</f>
        <v>0</v>
      </c>
      <c r="E24" s="26">
        <f>+'1992'!$G24</f>
        <v>0</v>
      </c>
      <c r="F24" s="26">
        <f>+'1993'!$G24</f>
        <v>0</v>
      </c>
      <c r="G24" s="26">
        <f>+'1994'!$G24</f>
        <v>0</v>
      </c>
      <c r="H24" s="26">
        <f>+'1995'!$G24</f>
        <v>0</v>
      </c>
      <c r="I24" s="26">
        <f>+'1996'!$G24</f>
        <v>0</v>
      </c>
      <c r="J24" s="26">
        <f>+'1997'!$G24</f>
        <v>0</v>
      </c>
      <c r="K24" s="26">
        <f>+'1998'!$G24</f>
        <v>0</v>
      </c>
      <c r="L24" s="26">
        <f>+'1999'!$G24</f>
        <v>0</v>
      </c>
      <c r="M24" s="26">
        <f>+'2000'!$G24</f>
        <v>0</v>
      </c>
      <c r="N24" s="26">
        <f>+'2001'!$G24</f>
        <v>0</v>
      </c>
      <c r="O24" s="26">
        <f>+'2002'!$G24</f>
        <v>0</v>
      </c>
      <c r="P24" s="26">
        <f>+'2003'!$G24</f>
        <v>0</v>
      </c>
      <c r="Q24" s="26">
        <f>+'2004'!$G24</f>
        <v>0</v>
      </c>
      <c r="R24" s="26">
        <f>+'2005'!$G24</f>
        <v>0</v>
      </c>
      <c r="S24" s="26">
        <f>+'2006'!$G24</f>
        <v>0</v>
      </c>
      <c r="T24" s="26">
        <f>+'2007'!$G24</f>
        <v>0</v>
      </c>
      <c r="U24" s="26">
        <f>+'2008'!$G24</f>
        <v>0</v>
      </c>
      <c r="V24" s="26">
        <f>+'2009'!$G24</f>
        <v>0</v>
      </c>
      <c r="W24" s="26">
        <f>+'2010'!$G24</f>
        <v>0</v>
      </c>
      <c r="X24" s="26">
        <f>+'2011'!$G24</f>
        <v>0</v>
      </c>
      <c r="Y24" s="26">
        <f>+'2012'!$G24</f>
        <v>0</v>
      </c>
      <c r="Z24" s="26">
        <f>+'2013'!$G24</f>
        <v>0</v>
      </c>
      <c r="AA24" s="26">
        <f>+'2014'!$G24</f>
        <v>0</v>
      </c>
      <c r="AB24" s="26">
        <f>+'2015'!$G24</f>
        <v>0</v>
      </c>
      <c r="AC24" s="26">
        <f>+'2016'!$G24</f>
        <v>0</v>
      </c>
      <c r="AD24" s="31"/>
      <c r="AE24" s="26" t="str">
        <f t="shared" si="5"/>
        <v/>
      </c>
    </row>
    <row r="25" spans="1:31" x14ac:dyDescent="0.2">
      <c r="A25" s="13" t="s">
        <v>64</v>
      </c>
      <c r="B25" s="6" t="s">
        <v>65</v>
      </c>
      <c r="C25" s="26">
        <f>+'1990'!$G25</f>
        <v>3.3067723E-2</v>
      </c>
      <c r="D25" s="26">
        <f>+'1991'!$G25</f>
        <v>3.0719094999999998E-2</v>
      </c>
      <c r="E25" s="26">
        <f>+'1992'!$G25</f>
        <v>3.0816971000000002E-2</v>
      </c>
      <c r="F25" s="26">
        <f>+'1993'!$G25</f>
        <v>3.3151550999999994E-2</v>
      </c>
      <c r="G25" s="26">
        <f>+'1994'!$G25</f>
        <v>3.3150909000000006E-2</v>
      </c>
      <c r="H25" s="26">
        <f>+'1995'!$G25</f>
        <v>3.3703201000000002E-2</v>
      </c>
      <c r="I25" s="26">
        <f>+'1996'!$G25</f>
        <v>3.4658941999999991E-2</v>
      </c>
      <c r="J25" s="26">
        <f>+'1997'!$G25</f>
        <v>3.8846075000000001E-2</v>
      </c>
      <c r="K25" s="26">
        <f>+'1998'!$G25</f>
        <v>3.6572831E-2</v>
      </c>
      <c r="L25" s="26">
        <f>+'1999'!$G25</f>
        <v>3.6738642999999988E-2</v>
      </c>
      <c r="M25" s="26">
        <f>+'2000'!$G25</f>
        <v>3.7111651000000002E-2</v>
      </c>
      <c r="N25" s="26">
        <f>+'2001'!$G25</f>
        <v>3.5805264999999996E-2</v>
      </c>
      <c r="O25" s="26">
        <f>+'2002'!$G25</f>
        <v>3.6748997000000005E-2</v>
      </c>
      <c r="P25" s="26">
        <f>+'2003'!$G25</f>
        <v>3.2113464048169928E-2</v>
      </c>
      <c r="Q25" s="26">
        <f>+'2004'!$G25</f>
        <v>3.2774404E-2</v>
      </c>
      <c r="R25" s="26">
        <f>+'2005'!$G25</f>
        <v>3.4227369000000001E-2</v>
      </c>
      <c r="S25" s="26">
        <f>+'2006'!$G25</f>
        <v>3.9691458999999991E-2</v>
      </c>
      <c r="T25" s="26">
        <f>+'2007'!$G25</f>
        <v>4.2068093999999993E-2</v>
      </c>
      <c r="U25" s="26">
        <f>+'2008'!$G25</f>
        <v>4.3068442999999998E-2</v>
      </c>
      <c r="V25" s="26">
        <f>+'2009'!$G25</f>
        <v>4.5471350000000001E-2</v>
      </c>
      <c r="W25" s="26">
        <f>+'2010'!$G25</f>
        <v>5.4920293000000002E-2</v>
      </c>
      <c r="X25" s="26">
        <f>+'2011'!$G25</f>
        <v>5.1525465999999999E-2</v>
      </c>
      <c r="Y25" s="26">
        <f>+'2012'!$G25</f>
        <v>4.6741789000000006E-2</v>
      </c>
      <c r="Z25" s="26">
        <f>+'2013'!$G25</f>
        <v>4.550478799999999E-2</v>
      </c>
      <c r="AA25" s="26">
        <f>+'2014'!$G25</f>
        <v>5.6671249999999999E-2</v>
      </c>
      <c r="AB25" s="26">
        <f>+'2015'!$G25</f>
        <v>6.2075314999999999E-2</v>
      </c>
      <c r="AC25" s="26">
        <f>+'2016'!$G25</f>
        <v>6.3830442999999987E-2</v>
      </c>
      <c r="AD25" s="31"/>
      <c r="AE25" s="26">
        <f t="shared" si="5"/>
        <v>0.93029447476622407</v>
      </c>
    </row>
    <row r="26" spans="1:31" x14ac:dyDescent="0.2">
      <c r="A26" s="13" t="s">
        <v>66</v>
      </c>
      <c r="B26" s="6" t="s">
        <v>67</v>
      </c>
      <c r="C26" s="26">
        <f>+'1990'!$G26</f>
        <v>0</v>
      </c>
      <c r="D26" s="26">
        <f>+'1991'!$G26</f>
        <v>0</v>
      </c>
      <c r="E26" s="26">
        <f>+'1992'!$G26</f>
        <v>0</v>
      </c>
      <c r="F26" s="26">
        <f>+'1993'!$G26</f>
        <v>0</v>
      </c>
      <c r="G26" s="26">
        <f>+'1994'!$G26</f>
        <v>0</v>
      </c>
      <c r="H26" s="26">
        <f>+'1995'!$G26</f>
        <v>0</v>
      </c>
      <c r="I26" s="26">
        <f>+'1996'!$G26</f>
        <v>0</v>
      </c>
      <c r="J26" s="26">
        <f>+'1997'!$G26</f>
        <v>0</v>
      </c>
      <c r="K26" s="26">
        <f>+'1998'!$G26</f>
        <v>0</v>
      </c>
      <c r="L26" s="26">
        <f>+'1999'!$G26</f>
        <v>0</v>
      </c>
      <c r="M26" s="26">
        <f>+'2000'!$G26</f>
        <v>0</v>
      </c>
      <c r="N26" s="26">
        <f>+'2001'!$G26</f>
        <v>0</v>
      </c>
      <c r="O26" s="26">
        <f>+'2002'!$G26</f>
        <v>0</v>
      </c>
      <c r="P26" s="26">
        <f>+'2003'!$G26</f>
        <v>0</v>
      </c>
      <c r="Q26" s="26">
        <f>+'2004'!$G26</f>
        <v>0</v>
      </c>
      <c r="R26" s="26">
        <f>+'2005'!$G26</f>
        <v>0</v>
      </c>
      <c r="S26" s="26">
        <f>+'2006'!$G26</f>
        <v>0</v>
      </c>
      <c r="T26" s="26">
        <f>+'2007'!$G26</f>
        <v>0</v>
      </c>
      <c r="U26" s="26">
        <f>+'2008'!$G26</f>
        <v>0</v>
      </c>
      <c r="V26" s="26">
        <f>+'2009'!$G26</f>
        <v>0</v>
      </c>
      <c r="W26" s="26">
        <f>+'2010'!$G26</f>
        <v>0</v>
      </c>
      <c r="X26" s="26">
        <f>+'2011'!$G26</f>
        <v>0</v>
      </c>
      <c r="Y26" s="26">
        <f>+'2012'!$G26</f>
        <v>0</v>
      </c>
      <c r="Z26" s="26">
        <f>+'2013'!$G26</f>
        <v>0</v>
      </c>
      <c r="AA26" s="26">
        <f>+'2014'!$G26</f>
        <v>0</v>
      </c>
      <c r="AB26" s="26">
        <f>+'2015'!$G26</f>
        <v>0</v>
      </c>
      <c r="AC26" s="26">
        <f>+'2016'!$G26</f>
        <v>0</v>
      </c>
      <c r="AD26" s="31"/>
      <c r="AE26" s="26" t="str">
        <f t="shared" si="5"/>
        <v/>
      </c>
    </row>
    <row r="27" spans="1:31" x14ac:dyDescent="0.2">
      <c r="A27" s="13" t="s">
        <v>68</v>
      </c>
      <c r="B27" s="6" t="s">
        <v>69</v>
      </c>
      <c r="C27" s="26">
        <f>+'1990'!$G27</f>
        <v>0</v>
      </c>
      <c r="D27" s="26">
        <f>+'1991'!$G27</f>
        <v>0</v>
      </c>
      <c r="E27" s="26">
        <f>+'1992'!$G27</f>
        <v>0</v>
      </c>
      <c r="F27" s="26">
        <f>+'1993'!$G27</f>
        <v>0</v>
      </c>
      <c r="G27" s="26">
        <f>+'1994'!$G27</f>
        <v>0</v>
      </c>
      <c r="H27" s="26">
        <f>+'1995'!$G27</f>
        <v>0</v>
      </c>
      <c r="I27" s="26">
        <f>+'1996'!$G27</f>
        <v>0</v>
      </c>
      <c r="J27" s="26">
        <f>+'1997'!$G27</f>
        <v>0</v>
      </c>
      <c r="K27" s="26">
        <f>+'1998'!$G27</f>
        <v>0</v>
      </c>
      <c r="L27" s="26">
        <f>+'1999'!$G27</f>
        <v>0</v>
      </c>
      <c r="M27" s="26">
        <f>+'2000'!$G27</f>
        <v>0</v>
      </c>
      <c r="N27" s="26">
        <f>+'2001'!$G27</f>
        <v>0</v>
      </c>
      <c r="O27" s="26">
        <f>+'2002'!$G27</f>
        <v>0</v>
      </c>
      <c r="P27" s="26">
        <f>+'2003'!$G27</f>
        <v>0</v>
      </c>
      <c r="Q27" s="26">
        <f>+'2004'!$G27</f>
        <v>0</v>
      </c>
      <c r="R27" s="26">
        <f>+'2005'!$G27</f>
        <v>0</v>
      </c>
      <c r="S27" s="26">
        <f>+'2006'!$G27</f>
        <v>0</v>
      </c>
      <c r="T27" s="26">
        <f>+'2007'!$G27</f>
        <v>0</v>
      </c>
      <c r="U27" s="26">
        <f>+'2008'!$G27</f>
        <v>0</v>
      </c>
      <c r="V27" s="26">
        <f>+'2009'!$G27</f>
        <v>0</v>
      </c>
      <c r="W27" s="26">
        <f>+'2010'!$G27</f>
        <v>0</v>
      </c>
      <c r="X27" s="26">
        <f>+'2011'!$G27</f>
        <v>0</v>
      </c>
      <c r="Y27" s="26">
        <f>+'2012'!$G27</f>
        <v>0</v>
      </c>
      <c r="Z27" s="26">
        <f>+'2013'!$G27</f>
        <v>0</v>
      </c>
      <c r="AA27" s="26">
        <f>+'2014'!$G27</f>
        <v>0</v>
      </c>
      <c r="AB27" s="26">
        <f>+'2015'!$G27</f>
        <v>0</v>
      </c>
      <c r="AC27" s="26">
        <f>+'2016'!$G27</f>
        <v>0</v>
      </c>
      <c r="AD27" s="31"/>
      <c r="AE27" s="26" t="str">
        <f t="shared" si="5"/>
        <v/>
      </c>
    </row>
    <row r="28" spans="1:31" x14ac:dyDescent="0.2">
      <c r="A28" s="13" t="s">
        <v>70</v>
      </c>
      <c r="B28" s="6" t="s">
        <v>71</v>
      </c>
      <c r="C28" s="26">
        <f>+'1990'!$G28</f>
        <v>0</v>
      </c>
      <c r="D28" s="26">
        <f>+'1991'!$G28</f>
        <v>0</v>
      </c>
      <c r="E28" s="26">
        <f>+'1992'!$G28</f>
        <v>0</v>
      </c>
      <c r="F28" s="26">
        <f>+'1993'!$G28</f>
        <v>0</v>
      </c>
      <c r="G28" s="26">
        <f>+'1994'!$G28</f>
        <v>0</v>
      </c>
      <c r="H28" s="26">
        <f>+'1995'!$G28</f>
        <v>0</v>
      </c>
      <c r="I28" s="26">
        <f>+'1996'!$G28</f>
        <v>0</v>
      </c>
      <c r="J28" s="26">
        <f>+'1997'!$G28</f>
        <v>0</v>
      </c>
      <c r="K28" s="26">
        <f>+'1998'!$G28</f>
        <v>0</v>
      </c>
      <c r="L28" s="26">
        <f>+'1999'!$G28</f>
        <v>0</v>
      </c>
      <c r="M28" s="26">
        <f>+'2000'!$G28</f>
        <v>0</v>
      </c>
      <c r="N28" s="26">
        <f>+'2001'!$G28</f>
        <v>0</v>
      </c>
      <c r="O28" s="26">
        <f>+'2002'!$G28</f>
        <v>0</v>
      </c>
      <c r="P28" s="26">
        <f>+'2003'!$G28</f>
        <v>0</v>
      </c>
      <c r="Q28" s="26">
        <f>+'2004'!$G28</f>
        <v>0</v>
      </c>
      <c r="R28" s="26">
        <f>+'2005'!$G28</f>
        <v>0</v>
      </c>
      <c r="S28" s="26">
        <f>+'2006'!$G28</f>
        <v>0</v>
      </c>
      <c r="T28" s="26">
        <f>+'2007'!$G28</f>
        <v>0</v>
      </c>
      <c r="U28" s="26">
        <f>+'2008'!$G28</f>
        <v>0</v>
      </c>
      <c r="V28" s="26">
        <f>+'2009'!$G28</f>
        <v>0</v>
      </c>
      <c r="W28" s="26">
        <f>+'2010'!$G28</f>
        <v>0</v>
      </c>
      <c r="X28" s="26">
        <f>+'2011'!$G28</f>
        <v>0</v>
      </c>
      <c r="Y28" s="26">
        <f>+'2012'!$G28</f>
        <v>0</v>
      </c>
      <c r="Z28" s="26">
        <f>+'2013'!$G28</f>
        <v>0</v>
      </c>
      <c r="AA28" s="26">
        <f>+'2014'!$G28</f>
        <v>0</v>
      </c>
      <c r="AB28" s="26">
        <f>+'2015'!$G28</f>
        <v>0</v>
      </c>
      <c r="AC28" s="26">
        <f>+'2016'!$G28</f>
        <v>0</v>
      </c>
      <c r="AD28" s="31"/>
      <c r="AE28" s="26" t="str">
        <f t="shared" si="5"/>
        <v/>
      </c>
    </row>
    <row r="29" spans="1:31" x14ac:dyDescent="0.2">
      <c r="A29" s="13" t="s">
        <v>72</v>
      </c>
      <c r="B29" s="6" t="s">
        <v>73</v>
      </c>
      <c r="C29" s="26">
        <f>+'1990'!$G29</f>
        <v>4.640098899999999E-2</v>
      </c>
      <c r="D29" s="26">
        <f>+'1991'!$G29</f>
        <v>4.7114089999999997E-2</v>
      </c>
      <c r="E29" s="26">
        <f>+'1992'!$G29</f>
        <v>6.2781141999999998E-2</v>
      </c>
      <c r="F29" s="26">
        <f>+'1993'!$G29</f>
        <v>6.6679596999999993E-2</v>
      </c>
      <c r="G29" s="26">
        <f>+'1994'!$G29</f>
        <v>6.6433963999999984E-2</v>
      </c>
      <c r="H29" s="26">
        <f>+'1995'!$G29</f>
        <v>7.6524175999999999E-2</v>
      </c>
      <c r="I29" s="26">
        <f>+'1996'!$G29</f>
        <v>8.5561058999999995E-2</v>
      </c>
      <c r="J29" s="26">
        <f>+'1997'!$G29</f>
        <v>0.11657986400000001</v>
      </c>
      <c r="K29" s="26">
        <f>+'1998'!$G29</f>
        <v>9.3490543000000009E-2</v>
      </c>
      <c r="L29" s="26">
        <f>+'1999'!$G29</f>
        <v>9.1484128999999997E-2</v>
      </c>
      <c r="M29" s="26">
        <f>+'2000'!$G29</f>
        <v>7.8648072000000013E-2</v>
      </c>
      <c r="N29" s="26">
        <f>+'2001'!$G29</f>
        <v>9.6399198999999991E-2</v>
      </c>
      <c r="O29" s="26">
        <f>+'2002'!$G29</f>
        <v>8.8867254000000007E-2</v>
      </c>
      <c r="P29" s="26">
        <f>+'2003'!$G29</f>
        <v>9.3845733834640316E-2</v>
      </c>
      <c r="Q29" s="26">
        <f>+'2004'!$G29</f>
        <v>8.978636999999999E-2</v>
      </c>
      <c r="R29" s="26">
        <f>+'2005'!$G29</f>
        <v>8.6207745000000002E-2</v>
      </c>
      <c r="S29" s="26">
        <f>+'2006'!$G29</f>
        <v>8.995097299999999E-2</v>
      </c>
      <c r="T29" s="26">
        <f>+'2007'!$G29</f>
        <v>0.10051547199999999</v>
      </c>
      <c r="U29" s="26">
        <f>+'2008'!$G29</f>
        <v>9.8483724999999994E-2</v>
      </c>
      <c r="V29" s="26">
        <f>+'2009'!$G29</f>
        <v>8.4273182000000002E-2</v>
      </c>
      <c r="W29" s="26">
        <f>+'2010'!$G29</f>
        <v>7.8081461000000005E-2</v>
      </c>
      <c r="X29" s="26">
        <f>+'2011'!$G29</f>
        <v>9.118677E-2</v>
      </c>
      <c r="Y29" s="26">
        <f>+'2012'!$G29</f>
        <v>9.172575999999999E-2</v>
      </c>
      <c r="Z29" s="26">
        <f>+'2013'!$G29</f>
        <v>0.14715545899999999</v>
      </c>
      <c r="AA29" s="26">
        <f>+'2014'!$G29</f>
        <v>0.14506273</v>
      </c>
      <c r="AB29" s="26">
        <f>+'2015'!$G29</f>
        <v>0.11240602099999999</v>
      </c>
      <c r="AC29" s="26">
        <f>+'2016'!$G29</f>
        <v>0.10277908499999999</v>
      </c>
      <c r="AD29" s="31"/>
      <c r="AE29" s="26">
        <f t="shared" si="5"/>
        <v>1.2150192746969255</v>
      </c>
    </row>
    <row r="30" spans="1:31" x14ac:dyDescent="0.2">
      <c r="A30" s="13" t="s">
        <v>74</v>
      </c>
      <c r="B30" s="6" t="s">
        <v>75</v>
      </c>
      <c r="C30" s="26">
        <f t="shared" ref="C30" si="121">+C31+C34+C45+C46+C49</f>
        <v>0.43815925842843562</v>
      </c>
      <c r="D30" s="26">
        <f t="shared" ref="D30" si="122">+D31+D34+D45+D46+D49</f>
        <v>0.45717463954575716</v>
      </c>
      <c r="E30" s="26">
        <f t="shared" ref="E30" si="123">+E31+E34+E45+E46+E49</f>
        <v>0.49625899131737844</v>
      </c>
      <c r="F30" s="26">
        <f t="shared" ref="F30" si="124">+F31+F34+F45+F46+F49</f>
        <v>0.54790491066876812</v>
      </c>
      <c r="G30" s="26">
        <f t="shared" ref="G30" si="125">+G31+G34+G45+G46+G49</f>
        <v>0.5997925567268545</v>
      </c>
      <c r="H30" s="26">
        <f t="shared" ref="H30" si="126">+H31+H34+H45+H46+H49</f>
        <v>0.68556864378280968</v>
      </c>
      <c r="I30" s="26">
        <f t="shared" ref="I30" si="127">+I31+I34+I45+I46+I49</f>
        <v>0.77462651356168022</v>
      </c>
      <c r="J30" s="26">
        <f t="shared" ref="J30" si="128">+J31+J34+J45+J46+J49</f>
        <v>0.84203649280716319</v>
      </c>
      <c r="K30" s="26">
        <f t="shared" ref="K30" si="129">+K31+K34+K45+K46+K49</f>
        <v>0.91426813465386303</v>
      </c>
      <c r="L30" s="26">
        <f t="shared" ref="L30" si="130">+L31+L34+L45+L46+L49</f>
        <v>0.97285638522791973</v>
      </c>
      <c r="M30" s="26">
        <f t="shared" ref="M30" si="131">+M31+M34+M45+M46+M49</f>
        <v>1.0175893270825065</v>
      </c>
      <c r="N30" s="26">
        <f t="shared" ref="N30" si="132">+N31+N34+N45+N46+N49</f>
        <v>0.97818024635833745</v>
      </c>
      <c r="O30" s="26">
        <f t="shared" ref="O30" si="133">+O31+O34+O45+O46+O49</f>
        <v>1.0288477810945045</v>
      </c>
      <c r="P30" s="26">
        <f t="shared" ref="P30" si="134">+P31+P34+P45+P46+P49</f>
        <v>1.037170776952248</v>
      </c>
      <c r="Q30" s="26">
        <f t="shared" ref="Q30:S30" si="135">+Q31+Q34+Q45+Q46+Q49</f>
        <v>1.0677622934807161</v>
      </c>
      <c r="R30" s="26">
        <f t="shared" si="135"/>
        <v>1.1609578146726565</v>
      </c>
      <c r="S30" s="26">
        <f t="shared" si="135"/>
        <v>1.1641389868890422</v>
      </c>
      <c r="T30" s="26">
        <f t="shared" ref="T30" si="136">+T31+T34+T45+T46+T49</f>
        <v>1.2652344957239443</v>
      </c>
      <c r="U30" s="26">
        <f t="shared" ref="U30" si="137">+U31+U34+U45+U46+U49</f>
        <v>1.3623079275599215</v>
      </c>
      <c r="V30" s="26">
        <f t="shared" ref="V30" si="138">+V31+V34+V45+V46+V49</f>
        <v>1.4134263835594805</v>
      </c>
      <c r="W30" s="26">
        <f t="shared" ref="W30" si="139">+W31+W34+W45+W46+W49</f>
        <v>1.47682947708738</v>
      </c>
      <c r="X30" s="26">
        <f t="shared" ref="X30" si="140">+X31+X34+X45+X46+X49</f>
        <v>1.5226115897554584</v>
      </c>
      <c r="Y30" s="26">
        <f t="shared" ref="Y30" si="141">+Y31+Y34+Y45+Y46+Y49</f>
        <v>1.5834323439002724</v>
      </c>
      <c r="Z30" s="26">
        <f t="shared" ref="Z30:AA30" si="142">+Z31+Z34+Z45+Z46+Z49</f>
        <v>1.6943696118013785</v>
      </c>
      <c r="AA30" s="26">
        <f t="shared" si="142"/>
        <v>1.6501083524700548</v>
      </c>
      <c r="AB30" s="26">
        <f t="shared" ref="AB30:AC30" si="143">+AB31+AB34+AB45+AB46+AB49</f>
        <v>1.7909229517422023</v>
      </c>
      <c r="AC30" s="26">
        <f t="shared" si="143"/>
        <v>1.918698527370569</v>
      </c>
      <c r="AD30" s="31"/>
      <c r="AE30" s="26">
        <f t="shared" si="5"/>
        <v>3.3789980251757004</v>
      </c>
    </row>
    <row r="31" spans="1:31" x14ac:dyDescent="0.2">
      <c r="A31" s="13" t="s">
        <v>76</v>
      </c>
      <c r="B31" s="6" t="s">
        <v>77</v>
      </c>
      <c r="C31" s="26">
        <f t="shared" ref="C31:Z31" si="144">+C33</f>
        <v>1.5765060000000001E-2</v>
      </c>
      <c r="D31" s="26">
        <f t="shared" si="144"/>
        <v>9.2133000000000007E-3</v>
      </c>
      <c r="E31" s="26">
        <f t="shared" si="144"/>
        <v>1.291924E-2</v>
      </c>
      <c r="F31" s="26">
        <f t="shared" si="144"/>
        <v>1.6154539999999998E-2</v>
      </c>
      <c r="G31" s="26">
        <f t="shared" si="144"/>
        <v>1.299428E-2</v>
      </c>
      <c r="H31" s="26">
        <f t="shared" si="144"/>
        <v>1.8255179999999999E-2</v>
      </c>
      <c r="I31" s="26">
        <f t="shared" si="144"/>
        <v>2.101886E-2</v>
      </c>
      <c r="J31" s="26">
        <f t="shared" si="144"/>
        <v>2.8358319999999999E-2</v>
      </c>
      <c r="K31" s="26">
        <f t="shared" si="144"/>
        <v>2.7498200000000004E-2</v>
      </c>
      <c r="L31" s="26">
        <f t="shared" si="144"/>
        <v>2.2696639999999997E-2</v>
      </c>
      <c r="M31" s="26">
        <f t="shared" si="144"/>
        <v>1.89502E-2</v>
      </c>
      <c r="N31" s="26">
        <f t="shared" si="144"/>
        <v>2.5155E-2</v>
      </c>
      <c r="O31" s="26">
        <f t="shared" si="144"/>
        <v>2.1219720000000001E-2</v>
      </c>
      <c r="P31" s="26">
        <f t="shared" si="144"/>
        <v>1.660472E-2</v>
      </c>
      <c r="Q31" s="26">
        <f t="shared" si="144"/>
        <v>1.9499000000000002E-2</v>
      </c>
      <c r="R31" s="26">
        <f t="shared" ref="R31:S31" si="145">+R33</f>
        <v>2.6238439999999998E-2</v>
      </c>
      <c r="S31" s="26">
        <f t="shared" si="145"/>
        <v>2.4604960000000002E-2</v>
      </c>
      <c r="T31" s="26">
        <f t="shared" si="144"/>
        <v>2.7211320000000001E-2</v>
      </c>
      <c r="U31" s="26">
        <f t="shared" si="144"/>
        <v>3.6286980000000003E-2</v>
      </c>
      <c r="V31" s="26">
        <f t="shared" si="144"/>
        <v>2.4964300000000002E-2</v>
      </c>
      <c r="W31" s="26">
        <f t="shared" si="144"/>
        <v>2.1918740000000003E-2</v>
      </c>
      <c r="X31" s="26">
        <f t="shared" si="144"/>
        <v>2.2354539999999999E-2</v>
      </c>
      <c r="Y31" s="26">
        <f t="shared" si="144"/>
        <v>4.0468479999999994E-2</v>
      </c>
      <c r="Z31" s="26">
        <f t="shared" si="144"/>
        <v>3.67503E-2</v>
      </c>
      <c r="AA31" s="26">
        <f t="shared" ref="AA31:AB31" si="146">+AA33</f>
        <v>3.5400380148245127E-2</v>
      </c>
      <c r="AB31" s="26">
        <f t="shared" si="146"/>
        <v>5.1551020699249057E-2</v>
      </c>
      <c r="AC31" s="26">
        <f t="shared" ref="AC31" si="147">+AC33</f>
        <v>4.6447602757014719E-2</v>
      </c>
      <c r="AD31" s="31"/>
      <c r="AE31" s="26">
        <f t="shared" si="5"/>
        <v>1.9462369795620642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5"/>
        <v/>
      </c>
    </row>
    <row r="33" spans="1:31" x14ac:dyDescent="0.2">
      <c r="A33" s="13" t="s">
        <v>80</v>
      </c>
      <c r="B33" s="6" t="s">
        <v>81</v>
      </c>
      <c r="C33" s="26">
        <f>+'1990'!$G33</f>
        <v>1.5765060000000001E-2</v>
      </c>
      <c r="D33" s="26">
        <f>+'1991'!$G33</f>
        <v>9.2133000000000007E-3</v>
      </c>
      <c r="E33" s="26">
        <f>+'1992'!$G33</f>
        <v>1.291924E-2</v>
      </c>
      <c r="F33" s="26">
        <f>+'1993'!$G33</f>
        <v>1.6154539999999998E-2</v>
      </c>
      <c r="G33" s="26">
        <f>+'1994'!$G33</f>
        <v>1.299428E-2</v>
      </c>
      <c r="H33" s="26">
        <f>+'1995'!$G33</f>
        <v>1.8255179999999999E-2</v>
      </c>
      <c r="I33" s="26">
        <f>+'1996'!$G33</f>
        <v>2.101886E-2</v>
      </c>
      <c r="J33" s="26">
        <f>+'1997'!$G33</f>
        <v>2.8358319999999999E-2</v>
      </c>
      <c r="K33" s="26">
        <f>+'1998'!$G33</f>
        <v>2.7498200000000004E-2</v>
      </c>
      <c r="L33" s="26">
        <f>+'1999'!$G33</f>
        <v>2.2696639999999997E-2</v>
      </c>
      <c r="M33" s="26">
        <f>+'2000'!$G33</f>
        <v>1.89502E-2</v>
      </c>
      <c r="N33" s="26">
        <f>+'2001'!$G33</f>
        <v>2.5155E-2</v>
      </c>
      <c r="O33" s="26">
        <f>+'2002'!$G33</f>
        <v>2.1219720000000001E-2</v>
      </c>
      <c r="P33" s="26">
        <f>+'2003'!$G33</f>
        <v>1.660472E-2</v>
      </c>
      <c r="Q33" s="26">
        <f>+'2004'!$G33</f>
        <v>1.9499000000000002E-2</v>
      </c>
      <c r="R33" s="26">
        <f>+'2005'!$G33</f>
        <v>2.6238439999999998E-2</v>
      </c>
      <c r="S33" s="26">
        <f>+'2006'!$G33</f>
        <v>2.4604960000000002E-2</v>
      </c>
      <c r="T33" s="26">
        <f>+'2007'!$G33</f>
        <v>2.7211320000000001E-2</v>
      </c>
      <c r="U33" s="26">
        <f>+'2008'!$G33</f>
        <v>3.6286980000000003E-2</v>
      </c>
      <c r="V33" s="26">
        <f>+'2009'!$G33</f>
        <v>2.4964300000000002E-2</v>
      </c>
      <c r="W33" s="26">
        <f>+'2010'!$G33</f>
        <v>2.1918740000000003E-2</v>
      </c>
      <c r="X33" s="26">
        <f>+'2011'!$G33</f>
        <v>2.2354539999999999E-2</v>
      </c>
      <c r="Y33" s="26">
        <f>+'2012'!$G33</f>
        <v>4.0468479999999994E-2</v>
      </c>
      <c r="Z33" s="26">
        <f>+'2013'!$G33</f>
        <v>3.67503E-2</v>
      </c>
      <c r="AA33" s="26">
        <f>+'2014'!$G33</f>
        <v>3.5400380148245127E-2</v>
      </c>
      <c r="AB33" s="26">
        <f>+'2015'!$G33</f>
        <v>5.1551020699249057E-2</v>
      </c>
      <c r="AC33" s="26">
        <f>+'2016'!$G33</f>
        <v>4.6447602757014719E-2</v>
      </c>
      <c r="AD33" s="31"/>
      <c r="AE33" s="26">
        <f t="shared" si="5"/>
        <v>1.9462369795620642</v>
      </c>
    </row>
    <row r="34" spans="1:31" x14ac:dyDescent="0.2">
      <c r="A34" s="13" t="s">
        <v>82</v>
      </c>
      <c r="B34" s="6" t="s">
        <v>83</v>
      </c>
      <c r="C34" s="26">
        <f t="shared" ref="C34" si="148">+C35+C38+C41+C42+C43+C44</f>
        <v>0.36086245876913803</v>
      </c>
      <c r="D34" s="26">
        <f t="shared" ref="D34" si="149">+D35+D38+D41+D42+D43+D44</f>
        <v>0.37725758493663486</v>
      </c>
      <c r="E34" s="26">
        <f t="shared" ref="E34" si="150">+E35+E38+E41+E42+E43+E44</f>
        <v>0.40961877795814744</v>
      </c>
      <c r="F34" s="26">
        <f t="shared" ref="F34" si="151">+F35+F38+F41+F42+F43+F44</f>
        <v>0.45514621178434406</v>
      </c>
      <c r="G34" s="26">
        <f t="shared" ref="G34" si="152">+G35+G38+G41+G42+G43+G44</f>
        <v>0.51335887426301063</v>
      </c>
      <c r="H34" s="26">
        <f t="shared" ref="H34" si="153">+H35+H38+H41+H42+H43+H44</f>
        <v>0.59051644340335474</v>
      </c>
      <c r="I34" s="26">
        <f t="shared" ref="I34" si="154">+I35+I38+I41+I42+I43+I44</f>
        <v>0.66699429452804626</v>
      </c>
      <c r="J34" s="26">
        <f t="shared" ref="J34" si="155">+J35+J38+J41+J42+J43+J44</f>
        <v>0.72619212836707203</v>
      </c>
      <c r="K34" s="26">
        <f t="shared" ref="K34" si="156">+K35+K38+K41+K42+K43+K44</f>
        <v>0.79063692928646134</v>
      </c>
      <c r="L34" s="26">
        <f t="shared" ref="L34" si="157">+L35+L38+L41+L42+L43+L44</f>
        <v>0.85366369151248545</v>
      </c>
      <c r="M34" s="26">
        <f t="shared" ref="M34" si="158">+M35+M38+M41+M42+M43+M44</f>
        <v>0.90140981497555417</v>
      </c>
      <c r="N34" s="26">
        <f t="shared" ref="N34" si="159">+N35+N38+N41+N42+N43+N44</f>
        <v>0.86408709382750426</v>
      </c>
      <c r="O34" s="26">
        <f t="shared" ref="O34" si="160">+O35+O38+O41+O42+O43+O44</f>
        <v>0.91106507803246917</v>
      </c>
      <c r="P34" s="26">
        <f t="shared" ref="P34" si="161">+P35+P38+P41+P42+P43+P44</f>
        <v>0.92548643356237914</v>
      </c>
      <c r="Q34" s="26">
        <f t="shared" ref="Q34:S34" si="162">+Q35+Q38+Q41+Q42+Q43+Q44</f>
        <v>0.94271191376801466</v>
      </c>
      <c r="R34" s="26">
        <f t="shared" si="162"/>
        <v>1.0209188697511569</v>
      </c>
      <c r="S34" s="26">
        <f t="shared" si="162"/>
        <v>1.0330712237395814</v>
      </c>
      <c r="T34" s="26">
        <f t="shared" ref="T34" si="163">+T35+T38+T41+T42+T43+T44</f>
        <v>1.1221574738035487</v>
      </c>
      <c r="U34" s="26">
        <f t="shared" ref="U34" si="164">+U35+U38+U41+U42+U43+U44</f>
        <v>1.1825571816213383</v>
      </c>
      <c r="V34" s="26">
        <f t="shared" ref="V34" si="165">+V35+V38+V41+V42+V43+V44</f>
        <v>1.2561865818452742</v>
      </c>
      <c r="W34" s="26">
        <f t="shared" ref="W34" si="166">+W35+W38+W41+W42+W43+W44</f>
        <v>1.3491848993817577</v>
      </c>
      <c r="X34" s="26">
        <f t="shared" ref="X34" si="167">+X35+X38+X41+X42+X43+X44</f>
        <v>1.3874433850041725</v>
      </c>
      <c r="Y34" s="26">
        <f t="shared" ref="Y34" si="168">+Y35+Y38+Y41+Y42+Y43+Y44</f>
        <v>1.4327868979905676</v>
      </c>
      <c r="Z34" s="26">
        <f t="shared" ref="Z34:AA34" si="169">+Z35+Z38+Z41+Z42+Z43+Z44</f>
        <v>1.5650849715222657</v>
      </c>
      <c r="AA34" s="26">
        <f t="shared" si="169"/>
        <v>1.5395530265994499</v>
      </c>
      <c r="AB34" s="26">
        <f t="shared" ref="AB34:AC34" si="170">+AB35+AB38+AB41+AB42+AB43+AB44</f>
        <v>1.6420526526500581</v>
      </c>
      <c r="AC34" s="26">
        <f t="shared" si="170"/>
        <v>1.7530583212095949</v>
      </c>
      <c r="AD34" s="31"/>
      <c r="AE34" s="26">
        <f t="shared" si="5"/>
        <v>3.8579681222288489</v>
      </c>
    </row>
    <row r="35" spans="1:31" x14ac:dyDescent="0.2">
      <c r="A35" s="13" t="s">
        <v>84</v>
      </c>
      <c r="B35" s="6" t="s">
        <v>85</v>
      </c>
      <c r="C35" s="26">
        <f t="shared" ref="C35" si="171">+C36+C37</f>
        <v>0.11266916472265102</v>
      </c>
      <c r="D35" s="26">
        <f t="shared" ref="D35" si="172">+D36+D37</f>
        <v>0.11823284419188651</v>
      </c>
      <c r="E35" s="26">
        <f t="shared" ref="E35" si="173">+E36+E37</f>
        <v>0.1299199766499109</v>
      </c>
      <c r="F35" s="26">
        <f t="shared" ref="F35" si="174">+F36+F37</f>
        <v>0.14287948555122443</v>
      </c>
      <c r="G35" s="26">
        <f t="shared" ref="G35" si="175">+G36+G37</f>
        <v>0.16196340415945443</v>
      </c>
      <c r="H35" s="26">
        <f t="shared" ref="H35" si="176">+H36+H37</f>
        <v>0.19587797120718597</v>
      </c>
      <c r="I35" s="26">
        <f t="shared" ref="I35" si="177">+I36+I37</f>
        <v>0.22986174716344321</v>
      </c>
      <c r="J35" s="26">
        <f t="shared" ref="J35" si="178">+J36+J37</f>
        <v>0.25792035751289388</v>
      </c>
      <c r="K35" s="26">
        <f t="shared" ref="K35" si="179">+K36+K37</f>
        <v>0.28685883202006113</v>
      </c>
      <c r="L35" s="26">
        <f t="shared" ref="L35" si="180">+L36+L37</f>
        <v>0.31916929176315645</v>
      </c>
      <c r="M35" s="26">
        <f t="shared" ref="M35" si="181">+M36+M37</f>
        <v>0.33854170193528765</v>
      </c>
      <c r="N35" s="26">
        <f t="shared" ref="N35" si="182">+N36+N37</f>
        <v>0.32369381347928805</v>
      </c>
      <c r="O35" s="26">
        <f t="shared" ref="O35" si="183">+O36+O37</f>
        <v>0.33350882853355779</v>
      </c>
      <c r="P35" s="26">
        <f t="shared" ref="P35" si="184">+P36+P37</f>
        <v>0.33777774002378136</v>
      </c>
      <c r="Q35" s="26">
        <f t="shared" ref="Q35:S35" si="185">+Q36+Q37</f>
        <v>0.35205444413678544</v>
      </c>
      <c r="R35" s="26">
        <f t="shared" si="185"/>
        <v>0.36986676956689701</v>
      </c>
      <c r="S35" s="26">
        <f t="shared" si="185"/>
        <v>0.37611184519462915</v>
      </c>
      <c r="T35" s="26">
        <f t="shared" ref="T35" si="186">+T36+T37</f>
        <v>0.40906183423477599</v>
      </c>
      <c r="U35" s="26">
        <f t="shared" ref="U35" si="187">+U36+U37</f>
        <v>0.43257204594116216</v>
      </c>
      <c r="V35" s="26">
        <f t="shared" ref="V35" si="188">+V36+V37</f>
        <v>0.48747792444157806</v>
      </c>
      <c r="W35" s="26">
        <f t="shared" ref="W35" si="189">+W36+W37</f>
        <v>0.56974354467047306</v>
      </c>
      <c r="X35" s="26">
        <f t="shared" ref="X35" si="190">+X36+X37</f>
        <v>0.56249583834232597</v>
      </c>
      <c r="Y35" s="26">
        <f t="shared" ref="Y35" si="191">+Y36+Y37</f>
        <v>0.61629820683656122</v>
      </c>
      <c r="Z35" s="26">
        <f t="shared" ref="Z35:AA35" si="192">+Z36+Z37</f>
        <v>0.69442281289554308</v>
      </c>
      <c r="AA35" s="26">
        <f t="shared" si="192"/>
        <v>0.75333631669325918</v>
      </c>
      <c r="AB35" s="26">
        <f t="shared" ref="AB35:AC35" si="193">+AB36+AB37</f>
        <v>0.78282902537827015</v>
      </c>
      <c r="AC35" s="26">
        <f t="shared" si="193"/>
        <v>0.85189227673260215</v>
      </c>
      <c r="AD35" s="31"/>
      <c r="AE35" s="26">
        <f t="shared" si="5"/>
        <v>6.5610064104907462</v>
      </c>
    </row>
    <row r="36" spans="1:31" x14ac:dyDescent="0.2">
      <c r="A36" s="13" t="s">
        <v>86</v>
      </c>
      <c r="B36" s="6" t="s">
        <v>87</v>
      </c>
      <c r="C36" s="26">
        <f>+'1990'!$G36</f>
        <v>0</v>
      </c>
      <c r="D36" s="26">
        <f>+'1991'!$G36</f>
        <v>0</v>
      </c>
      <c r="E36" s="26">
        <f>+'1992'!$G36</f>
        <v>0</v>
      </c>
      <c r="F36" s="26">
        <f>+'1993'!$G36</f>
        <v>0</v>
      </c>
      <c r="G36" s="26">
        <f>+'1994'!$G36</f>
        <v>0</v>
      </c>
      <c r="H36" s="26">
        <f>+'1995'!$G36</f>
        <v>3.1916585856346359E-2</v>
      </c>
      <c r="I36" s="26">
        <f>+'1996'!$G36</f>
        <v>6.6228128798012736E-2</v>
      </c>
      <c r="J36" s="26">
        <f>+'1997'!$G36</f>
        <v>0.10018032135226607</v>
      </c>
      <c r="K36" s="26">
        <f>+'1998'!$G36</f>
        <v>0.13490042027699567</v>
      </c>
      <c r="L36" s="26">
        <f>+'1999'!$G36</f>
        <v>0.16988985064775874</v>
      </c>
      <c r="M36" s="26">
        <f>+'2000'!$G36</f>
        <v>0.19883601604040496</v>
      </c>
      <c r="N36" s="26">
        <f>+'2001'!$G36</f>
        <v>0.20621393118511486</v>
      </c>
      <c r="O36" s="26">
        <f>+'2002'!$G36</f>
        <v>0.22667415049236228</v>
      </c>
      <c r="P36" s="26">
        <f>+'2003'!$G36</f>
        <v>0.24339296140823405</v>
      </c>
      <c r="Q36" s="26">
        <f>+'2004'!$G36</f>
        <v>0.26937405426790023</v>
      </c>
      <c r="R36" s="26">
        <f>+'2005'!$G36</f>
        <v>0.29510197674740707</v>
      </c>
      <c r="S36" s="26">
        <f>+'2006'!$G36</f>
        <v>0.31529315210324921</v>
      </c>
      <c r="T36" s="26">
        <f>+'2007'!$G36</f>
        <v>0.35990463074299828</v>
      </c>
      <c r="U36" s="26">
        <f>+'2008'!$G36</f>
        <v>0.39868438088560348</v>
      </c>
      <c r="V36" s="26">
        <f>+'2009'!$G36</f>
        <v>0.45583458175364588</v>
      </c>
      <c r="W36" s="26">
        <f>+'2010'!$G36</f>
        <v>0.53901908636181839</v>
      </c>
      <c r="X36" s="26">
        <f>+'2011'!$G36</f>
        <v>0.53718055132998266</v>
      </c>
      <c r="Y36" s="26">
        <f>+'2012'!$G36</f>
        <v>0.59347277842871804</v>
      </c>
      <c r="Z36" s="26">
        <f>+'2013'!$G36</f>
        <v>0.67318959871909267</v>
      </c>
      <c r="AA36" s="26">
        <f>+'2014'!$G36</f>
        <v>0.73454559453800627</v>
      </c>
      <c r="AB36" s="26">
        <f>+'2015'!$G36</f>
        <v>0.76663933917977323</v>
      </c>
      <c r="AC36" s="26">
        <f>+'2016'!$G36</f>
        <v>0.8372956375283257</v>
      </c>
      <c r="AD36" s="31"/>
      <c r="AE36" s="26" t="str">
        <f t="shared" si="5"/>
        <v/>
      </c>
    </row>
    <row r="37" spans="1:31" x14ac:dyDescent="0.2">
      <c r="A37" s="13" t="s">
        <v>88</v>
      </c>
      <c r="B37" s="6" t="s">
        <v>89</v>
      </c>
      <c r="C37" s="26">
        <f>+'1990'!$G37</f>
        <v>0.11266916472265102</v>
      </c>
      <c r="D37" s="26">
        <f>+'1991'!$G37</f>
        <v>0.11823284419188651</v>
      </c>
      <c r="E37" s="26">
        <f>+'1992'!$G37</f>
        <v>0.1299199766499109</v>
      </c>
      <c r="F37" s="26">
        <f>+'1993'!$G37</f>
        <v>0.14287948555122443</v>
      </c>
      <c r="G37" s="26">
        <f>+'1994'!$G37</f>
        <v>0.16196340415945443</v>
      </c>
      <c r="H37" s="26">
        <f>+'1995'!$G37</f>
        <v>0.16396138535083962</v>
      </c>
      <c r="I37" s="26">
        <f>+'1996'!$G37</f>
        <v>0.16363361836543047</v>
      </c>
      <c r="J37" s="26">
        <f>+'1997'!$G37</f>
        <v>0.15774003616062784</v>
      </c>
      <c r="K37" s="26">
        <f>+'1998'!$G37</f>
        <v>0.15195841174306549</v>
      </c>
      <c r="L37" s="26">
        <f>+'1999'!$G37</f>
        <v>0.14927944111539773</v>
      </c>
      <c r="M37" s="26">
        <f>+'2000'!$G37</f>
        <v>0.13970568589488272</v>
      </c>
      <c r="N37" s="26">
        <f>+'2001'!$G37</f>
        <v>0.11747988229417319</v>
      </c>
      <c r="O37" s="26">
        <f>+'2002'!$G37</f>
        <v>0.10683467804119548</v>
      </c>
      <c r="P37" s="26">
        <f>+'2003'!$G37</f>
        <v>9.4384778615547282E-2</v>
      </c>
      <c r="Q37" s="26">
        <f>+'2004'!$G37</f>
        <v>8.2680389868885235E-2</v>
      </c>
      <c r="R37" s="26">
        <f>+'2005'!$G37</f>
        <v>7.4764792819489972E-2</v>
      </c>
      <c r="S37" s="26">
        <f>+'2006'!$G37</f>
        <v>6.0818693091379966E-2</v>
      </c>
      <c r="T37" s="26">
        <f>+'2007'!$G37</f>
        <v>4.9157203491777712E-2</v>
      </c>
      <c r="U37" s="26">
        <f>+'2008'!$G37</f>
        <v>3.3887665055558694E-2</v>
      </c>
      <c r="V37" s="26">
        <f>+'2009'!$G37</f>
        <v>3.1643342687932154E-2</v>
      </c>
      <c r="W37" s="26">
        <f>+'2010'!$G37</f>
        <v>3.072445830865465E-2</v>
      </c>
      <c r="X37" s="26">
        <f>+'2011'!$G37</f>
        <v>2.5315287012343275E-2</v>
      </c>
      <c r="Y37" s="26">
        <f>+'2012'!$G37</f>
        <v>2.2825428407843223E-2</v>
      </c>
      <c r="Z37" s="26">
        <f>+'2013'!$G37</f>
        <v>2.123321417645041E-2</v>
      </c>
      <c r="AA37" s="26">
        <f>+'2014'!$G37</f>
        <v>1.8790722155252928E-2</v>
      </c>
      <c r="AB37" s="26">
        <f>+'2015'!$G37</f>
        <v>1.6189686198496873E-2</v>
      </c>
      <c r="AC37" s="26">
        <f>+'2016'!$G37</f>
        <v>1.4596639204276474E-2</v>
      </c>
      <c r="AD37" s="31"/>
      <c r="AE37" s="26">
        <f t="shared" si="5"/>
        <v>-0.87044690319478357</v>
      </c>
    </row>
    <row r="38" spans="1:31" x14ac:dyDescent="0.2">
      <c r="A38" s="13" t="s">
        <v>90</v>
      </c>
      <c r="B38" s="6" t="s">
        <v>91</v>
      </c>
      <c r="C38" s="26">
        <f t="shared" ref="C38" si="194">+C39+C40</f>
        <v>8.6521028758191301E-2</v>
      </c>
      <c r="D38" s="26">
        <f t="shared" ref="D38" si="195">+D39+D40</f>
        <v>9.0780811271638645E-2</v>
      </c>
      <c r="E38" s="26">
        <f t="shared" ref="E38" si="196">+E39+E40</f>
        <v>9.9768532808495236E-2</v>
      </c>
      <c r="F38" s="26">
        <f t="shared" ref="F38" si="197">+F39+F40</f>
        <v>0.10971309194306658</v>
      </c>
      <c r="G38" s="26">
        <f t="shared" ref="G38" si="198">+G39+G40</f>
        <v>0.12441419614871482</v>
      </c>
      <c r="H38" s="26">
        <f t="shared" ref="H38" si="199">+H39+H40</f>
        <v>0.14437562843741622</v>
      </c>
      <c r="I38" s="26">
        <f t="shared" ref="I38" si="200">+I39+I40</f>
        <v>0.1641859099302502</v>
      </c>
      <c r="J38" s="26">
        <f t="shared" ref="J38" si="201">+J39+J40</f>
        <v>0.17975987831152845</v>
      </c>
      <c r="K38" s="26">
        <f t="shared" ref="K38" si="202">+K39+K40</f>
        <v>0.19620756688867586</v>
      </c>
      <c r="L38" s="26">
        <f t="shared" ref="L38" si="203">+L39+L40</f>
        <v>0.21609227708320419</v>
      </c>
      <c r="M38" s="26">
        <f t="shared" ref="M38" si="204">+M39+M40</f>
        <v>0.22891477422440851</v>
      </c>
      <c r="N38" s="26">
        <f t="shared" ref="N38" si="205">+N39+N40</f>
        <v>0.21784983803459979</v>
      </c>
      <c r="O38" s="26">
        <f t="shared" ref="O38" si="206">+O39+O40</f>
        <v>0.22856007746733226</v>
      </c>
      <c r="P38" s="26">
        <f t="shared" ref="P38" si="207">+P39+P40</f>
        <v>0.22966459231499997</v>
      </c>
      <c r="Q38" s="26">
        <f t="shared" ref="Q38:S38" si="208">+Q39+Q40</f>
        <v>0.22827170208267578</v>
      </c>
      <c r="R38" s="26">
        <f t="shared" si="208"/>
        <v>0.2384526497248271</v>
      </c>
      <c r="S38" s="26">
        <f t="shared" si="208"/>
        <v>0.23924779569102533</v>
      </c>
      <c r="T38" s="26">
        <f t="shared" ref="T38" si="209">+T39+T40</f>
        <v>0.25817930114249066</v>
      </c>
      <c r="U38" s="26">
        <f t="shared" ref="U38" si="210">+U39+U40</f>
        <v>0.27286326977560799</v>
      </c>
      <c r="V38" s="26">
        <f t="shared" ref="V38" si="211">+V39+V40</f>
        <v>0.29289940817316934</v>
      </c>
      <c r="W38" s="26">
        <f t="shared" ref="W38" si="212">+W39+W40</f>
        <v>0.31986684122760034</v>
      </c>
      <c r="X38" s="26">
        <f t="shared" ref="X38" si="213">+X39+X40</f>
        <v>0.31865598876963558</v>
      </c>
      <c r="Y38" s="26">
        <f t="shared" ref="Y38" si="214">+Y39+Y40</f>
        <v>0.32369330233129706</v>
      </c>
      <c r="Z38" s="26">
        <f t="shared" ref="Z38:AA38" si="215">+Z39+Z40</f>
        <v>0.34899766520164277</v>
      </c>
      <c r="AA38" s="26">
        <f t="shared" si="215"/>
        <v>0.34290265808498471</v>
      </c>
      <c r="AB38" s="26">
        <f t="shared" ref="AB38:AC38" si="216">+AB39+AB40</f>
        <v>0.36308227242374458</v>
      </c>
      <c r="AC38" s="26">
        <f t="shared" si="216"/>
        <v>0.38929513138607902</v>
      </c>
      <c r="AD38" s="31"/>
      <c r="AE38" s="26">
        <f t="shared" si="5"/>
        <v>3.4994279075677643</v>
      </c>
    </row>
    <row r="39" spans="1:31" x14ac:dyDescent="0.2">
      <c r="A39" s="13" t="s">
        <v>92</v>
      </c>
      <c r="B39" s="6" t="s">
        <v>93</v>
      </c>
      <c r="C39" s="26">
        <f>+'1990'!$G39</f>
        <v>0</v>
      </c>
      <c r="D39" s="26">
        <f>+'1991'!$G39</f>
        <v>0</v>
      </c>
      <c r="E39" s="26">
        <f>+'1992'!$G39</f>
        <v>0</v>
      </c>
      <c r="F39" s="26">
        <f>+'1993'!$G39</f>
        <v>0</v>
      </c>
      <c r="G39" s="26">
        <f>+'1994'!$G39</f>
        <v>0</v>
      </c>
      <c r="H39" s="26">
        <f>+'1995'!$G39</f>
        <v>1.8193426141972273E-2</v>
      </c>
      <c r="I39" s="26">
        <f>+'1996'!$G39</f>
        <v>3.7996197253994085E-2</v>
      </c>
      <c r="J39" s="26">
        <f>+'1997'!$G39</f>
        <v>5.7830844504751552E-2</v>
      </c>
      <c r="K39" s="26">
        <f>+'1998'!$G39</f>
        <v>7.8446691771428809E-2</v>
      </c>
      <c r="L39" s="26">
        <f>+'1999'!$G39</f>
        <v>0.1003190099039358</v>
      </c>
      <c r="M39" s="26">
        <f>+'2000'!$G39</f>
        <v>0.11975855449232257</v>
      </c>
      <c r="N39" s="26">
        <f>+'2001'!$G39</f>
        <v>0.12585546236677381</v>
      </c>
      <c r="O39" s="26">
        <f>+'2002'!$G39</f>
        <v>0.1432949029936805</v>
      </c>
      <c r="P39" s="26">
        <f>+'2003'!$G39</f>
        <v>0.15490410733810092</v>
      </c>
      <c r="Q39" s="26">
        <f>+'2004'!$G39</f>
        <v>0.16512577256431871</v>
      </c>
      <c r="R39" s="26">
        <f>+'2005'!$G39</f>
        <v>0.18255505618768897</v>
      </c>
      <c r="S39" s="26">
        <f>+'2006'!$G39</f>
        <v>0.19415891325348281</v>
      </c>
      <c r="T39" s="26">
        <f>+'2007'!$G39</f>
        <v>0.22140384818669956</v>
      </c>
      <c r="U39" s="26">
        <f>+'2008'!$G39</f>
        <v>0.24668269764419526</v>
      </c>
      <c r="V39" s="26">
        <f>+'2009'!$G39</f>
        <v>0.26808728355816247</v>
      </c>
      <c r="W39" s="26">
        <f>+'2010'!$G39</f>
        <v>0.29561938603346133</v>
      </c>
      <c r="X39" s="26">
        <f>+'2011'!$G39</f>
        <v>0.29833796067674551</v>
      </c>
      <c r="Y39" s="26">
        <f>+'2012'!$G39</f>
        <v>0.30473099496663802</v>
      </c>
      <c r="Z39" s="26">
        <f>+'2013'!$G39</f>
        <v>0.33068515513252245</v>
      </c>
      <c r="AA39" s="26">
        <f>+'2014'!$G39</f>
        <v>0.32603021874757021</v>
      </c>
      <c r="AB39" s="26">
        <f>+'2015'!$G39</f>
        <v>0.3477547572053179</v>
      </c>
      <c r="AC39" s="26">
        <f>+'2016'!$G39</f>
        <v>0.37473156838344546</v>
      </c>
      <c r="AD39" s="31"/>
      <c r="AE39" s="26" t="str">
        <f t="shared" si="5"/>
        <v/>
      </c>
    </row>
    <row r="40" spans="1:31" x14ac:dyDescent="0.2">
      <c r="A40" s="13" t="s">
        <v>94</v>
      </c>
      <c r="B40" s="6" t="s">
        <v>95</v>
      </c>
      <c r="C40" s="26">
        <f>+'1990'!$G40</f>
        <v>8.6521028758191301E-2</v>
      </c>
      <c r="D40" s="26">
        <f>+'1991'!$G40</f>
        <v>9.0780811271638645E-2</v>
      </c>
      <c r="E40" s="26">
        <f>+'1992'!$G40</f>
        <v>9.9768532808495236E-2</v>
      </c>
      <c r="F40" s="26">
        <f>+'1993'!$G40</f>
        <v>0.10971309194306658</v>
      </c>
      <c r="G40" s="26">
        <f>+'1994'!$G40</f>
        <v>0.12441419614871482</v>
      </c>
      <c r="H40" s="26">
        <f>+'1995'!$G40</f>
        <v>0.12618220229544394</v>
      </c>
      <c r="I40" s="26">
        <f>+'1996'!$G40</f>
        <v>0.12618971267625612</v>
      </c>
      <c r="J40" s="26">
        <f>+'1997'!$G40</f>
        <v>0.12192903380677689</v>
      </c>
      <c r="K40" s="26">
        <f>+'1998'!$G40</f>
        <v>0.11776087511724706</v>
      </c>
      <c r="L40" s="26">
        <f>+'1999'!$G40</f>
        <v>0.11577326717926839</v>
      </c>
      <c r="M40" s="26">
        <f>+'2000'!$G40</f>
        <v>0.10915621973208593</v>
      </c>
      <c r="N40" s="26">
        <f>+'2001'!$G40</f>
        <v>9.1994375667825978E-2</v>
      </c>
      <c r="O40" s="26">
        <f>+'2002'!$G40</f>
        <v>8.5265174473651756E-2</v>
      </c>
      <c r="P40" s="26">
        <f>+'2003'!$G40</f>
        <v>7.476048497689905E-2</v>
      </c>
      <c r="Q40" s="26">
        <f>+'2004'!$G40</f>
        <v>6.3145929518357083E-2</v>
      </c>
      <c r="R40" s="26">
        <f>+'2005'!$G40</f>
        <v>5.5897593537138149E-2</v>
      </c>
      <c r="S40" s="26">
        <f>+'2006'!$G40</f>
        <v>4.5088882437542534E-2</v>
      </c>
      <c r="T40" s="26">
        <f>+'2007'!$G40</f>
        <v>3.6775452955791113E-2</v>
      </c>
      <c r="U40" s="26">
        <f>+'2008'!$G40</f>
        <v>2.6180572131412724E-2</v>
      </c>
      <c r="V40" s="26">
        <f>+'2009'!$G40</f>
        <v>2.4812124615006887E-2</v>
      </c>
      <c r="W40" s="26">
        <f>+'2010'!$G40</f>
        <v>2.4247455194138998E-2</v>
      </c>
      <c r="X40" s="26">
        <f>+'2011'!$G40</f>
        <v>2.0318028092890083E-2</v>
      </c>
      <c r="Y40" s="26">
        <f>+'2012'!$G40</f>
        <v>1.8962307364659037E-2</v>
      </c>
      <c r="Z40" s="26">
        <f>+'2013'!$G40</f>
        <v>1.8312510069120339E-2</v>
      </c>
      <c r="AA40" s="26">
        <f>+'2014'!$G40</f>
        <v>1.6872439337414499E-2</v>
      </c>
      <c r="AB40" s="26">
        <f>+'2015'!$G40</f>
        <v>1.5327515218426664E-2</v>
      </c>
      <c r="AC40" s="26">
        <f>+'2016'!$G40</f>
        <v>1.4563563002633588E-2</v>
      </c>
      <c r="AD40" s="31"/>
      <c r="AE40" s="26">
        <f t="shared" si="5"/>
        <v>-0.83167603053662498</v>
      </c>
    </row>
    <row r="41" spans="1:31" x14ac:dyDescent="0.2">
      <c r="A41" s="13" t="s">
        <v>96</v>
      </c>
      <c r="B41" s="6" t="s">
        <v>97</v>
      </c>
      <c r="C41" s="26">
        <f>+'1990'!$G41</f>
        <v>0.15934984068945154</v>
      </c>
      <c r="D41" s="26">
        <f>+'1991'!$G41</f>
        <v>0.16590924520426284</v>
      </c>
      <c r="E41" s="26">
        <f>+'1992'!$G41</f>
        <v>0.17742545606472676</v>
      </c>
      <c r="F41" s="26">
        <f>+'1993'!$G41</f>
        <v>0.19997691260328812</v>
      </c>
      <c r="G41" s="26">
        <f>+'1994'!$G41</f>
        <v>0.22415377991396243</v>
      </c>
      <c r="H41" s="26">
        <f>+'1995'!$G41</f>
        <v>0.24750220907090481</v>
      </c>
      <c r="I41" s="26">
        <f>+'1996'!$G41</f>
        <v>0.27027580796405304</v>
      </c>
      <c r="J41" s="26">
        <f>+'1997'!$G41</f>
        <v>0.28600029584647046</v>
      </c>
      <c r="K41" s="26">
        <f>+'1998'!$G41</f>
        <v>0.30520553448285614</v>
      </c>
      <c r="L41" s="26">
        <f>+'1999'!$G41</f>
        <v>0.31613742922259497</v>
      </c>
      <c r="M41" s="26">
        <f>+'2000'!$G41</f>
        <v>0.33202968958578938</v>
      </c>
      <c r="N41" s="26">
        <f>+'2001'!$G41</f>
        <v>0.32093141202362052</v>
      </c>
      <c r="O41" s="26">
        <f>+'2002'!$G41</f>
        <v>0.34756032636545109</v>
      </c>
      <c r="P41" s="26">
        <f>+'2003'!$G41</f>
        <v>0.35672959331228954</v>
      </c>
      <c r="Q41" s="26">
        <f>+'2004'!$G41</f>
        <v>0.36122904728841176</v>
      </c>
      <c r="R41" s="26">
        <f>+'2005'!$G41</f>
        <v>0.41130834255378218</v>
      </c>
      <c r="S41" s="26">
        <f>+'2006'!$G41</f>
        <v>0.41598270453680575</v>
      </c>
      <c r="T41" s="26">
        <f>+'2007'!$G41</f>
        <v>0.45225628103283666</v>
      </c>
      <c r="U41" s="26">
        <f>+'2008'!$G41</f>
        <v>0.47359475540037699</v>
      </c>
      <c r="V41" s="26">
        <f>+'2009'!$G41</f>
        <v>0.47166914821402178</v>
      </c>
      <c r="W41" s="26">
        <f>+'2010'!$G41</f>
        <v>0.45485764477573043</v>
      </c>
      <c r="X41" s="26">
        <f>+'2011'!$G41</f>
        <v>0.50167482342154146</v>
      </c>
      <c r="Y41" s="26">
        <f>+'2012'!$G41</f>
        <v>0.48733193518620183</v>
      </c>
      <c r="Z41" s="26">
        <f>+'2013'!$G41</f>
        <v>0.5153768080368486</v>
      </c>
      <c r="AA41" s="26">
        <f>+'2014'!$G41</f>
        <v>0.43612169679917279</v>
      </c>
      <c r="AB41" s="26">
        <f>+'2015'!$G41</f>
        <v>0.48883047533217139</v>
      </c>
      <c r="AC41" s="26">
        <f>+'2016'!$G41</f>
        <v>0.50423352353910278</v>
      </c>
      <c r="AD41" s="31"/>
      <c r="AE41" s="26">
        <f t="shared" si="5"/>
        <v>2.164317713512979</v>
      </c>
    </row>
    <row r="42" spans="1:31" x14ac:dyDescent="0.2">
      <c r="A42" s="13" t="s">
        <v>98</v>
      </c>
      <c r="B42" s="6" t="s">
        <v>99</v>
      </c>
      <c r="C42" s="26">
        <f>+'1990'!$G42</f>
        <v>2.3224245988441496E-3</v>
      </c>
      <c r="D42" s="26">
        <f>+'1991'!$G42</f>
        <v>2.3346842688468481E-3</v>
      </c>
      <c r="E42" s="26">
        <f>+'1992'!$G42</f>
        <v>2.5048124350145668E-3</v>
      </c>
      <c r="F42" s="26">
        <f>+'1993'!$G42</f>
        <v>2.5767216867649979E-3</v>
      </c>
      <c r="G42" s="26">
        <f>+'1994'!$G42</f>
        <v>2.8274940408789043E-3</v>
      </c>
      <c r="H42" s="26">
        <f>+'1995'!$G42</f>
        <v>2.7606346878477441E-3</v>
      </c>
      <c r="I42" s="26">
        <f>+'1996'!$G42</f>
        <v>2.670829470299826E-3</v>
      </c>
      <c r="J42" s="26">
        <f>+'1997'!$G42</f>
        <v>2.5115966961792649E-3</v>
      </c>
      <c r="K42" s="26">
        <f>+'1998'!$G42</f>
        <v>2.3649958948682623E-3</v>
      </c>
      <c r="L42" s="26">
        <f>+'1999'!$G42</f>
        <v>2.2646934435298859E-3</v>
      </c>
      <c r="M42" s="26">
        <f>+'2000'!$G42</f>
        <v>1.9236492300685872E-3</v>
      </c>
      <c r="N42" s="26">
        <f>+'2001'!$G42</f>
        <v>1.6120302899959155E-3</v>
      </c>
      <c r="O42" s="26">
        <f>+'2002'!$G42</f>
        <v>1.4358456661279319E-3</v>
      </c>
      <c r="P42" s="26">
        <f>+'2003'!$G42</f>
        <v>1.3145079113082068E-3</v>
      </c>
      <c r="Q42" s="26">
        <f>+'2004'!$G42</f>
        <v>1.1567202601416497E-3</v>
      </c>
      <c r="R42" s="26">
        <f>+'2005'!$G42</f>
        <v>1.2911079056506531E-3</v>
      </c>
      <c r="S42" s="26">
        <f>+'2006'!$G42</f>
        <v>1.7288783171209342E-3</v>
      </c>
      <c r="T42" s="26">
        <f>+'2007'!$G42</f>
        <v>2.6600573934454554E-3</v>
      </c>
      <c r="U42" s="26">
        <f>+'2008'!$G42</f>
        <v>3.5271105041910912E-3</v>
      </c>
      <c r="V42" s="26">
        <f>+'2009'!$G42</f>
        <v>4.1401010165049009E-3</v>
      </c>
      <c r="W42" s="26">
        <f>+'2010'!$G42</f>
        <v>4.71686870795366E-3</v>
      </c>
      <c r="X42" s="26">
        <f>+'2011'!$G42</f>
        <v>4.6167344706692414E-3</v>
      </c>
      <c r="Y42" s="26">
        <f>+'2012'!$G42</f>
        <v>5.4634536365075108E-3</v>
      </c>
      <c r="Z42" s="26">
        <f>+'2013'!$G42</f>
        <v>6.2876853882311082E-3</v>
      </c>
      <c r="AA42" s="26">
        <f>+'2014'!$G42</f>
        <v>7.1923550220331627E-3</v>
      </c>
      <c r="AB42" s="26">
        <f>+'2015'!$G42</f>
        <v>7.3108795158719816E-3</v>
      </c>
      <c r="AC42" s="26">
        <f>+'2016'!$G42</f>
        <v>7.6373895518109759E-3</v>
      </c>
      <c r="AD42" s="31"/>
      <c r="AE42" s="26">
        <f t="shared" si="5"/>
        <v>2.2885414474218186</v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5"/>
        <v/>
      </c>
    </row>
    <row r="44" spans="1:31" x14ac:dyDescent="0.2">
      <c r="A44" s="13" t="s">
        <v>102</v>
      </c>
      <c r="B44" s="6" t="s">
        <v>103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31"/>
      <c r="AE44" s="26" t="str">
        <f t="shared" si="5"/>
        <v/>
      </c>
    </row>
    <row r="45" spans="1:31" x14ac:dyDescent="0.2">
      <c r="A45" s="13" t="s">
        <v>104</v>
      </c>
      <c r="B45" s="6" t="s">
        <v>105</v>
      </c>
      <c r="C45" s="26">
        <f>+'1990'!$G45</f>
        <v>2.2074588000000003E-2</v>
      </c>
      <c r="D45" s="26">
        <f>+'1991'!$G45</f>
        <v>2.1613592000000001E-2</v>
      </c>
      <c r="E45" s="26">
        <f>+'1992'!$G45</f>
        <v>2.3319868000000001E-2</v>
      </c>
      <c r="F45" s="26">
        <f>+'1993'!$G45</f>
        <v>1.9793488000000001E-2</v>
      </c>
      <c r="G45" s="26">
        <f>+'1994'!$G45</f>
        <v>1.6835676000000001E-2</v>
      </c>
      <c r="H45" s="26">
        <f>+'1995'!$G45</f>
        <v>1.4333176000000001E-2</v>
      </c>
      <c r="I45" s="26">
        <f>+'1996'!$G45</f>
        <v>1.7745728000000002E-2</v>
      </c>
      <c r="J45" s="26">
        <f>+'1997'!$G45</f>
        <v>1.5925624000000003E-2</v>
      </c>
      <c r="K45" s="26">
        <f>+'1998'!$G45</f>
        <v>1.8087211999999998E-2</v>
      </c>
      <c r="L45" s="26">
        <f>+'1999'!$G45</f>
        <v>2.2523643999999999E-2</v>
      </c>
      <c r="M45" s="26">
        <f>+'2000'!$G45</f>
        <v>2.2068618000000002E-2</v>
      </c>
      <c r="N45" s="26">
        <f>+'2001'!$G45</f>
        <v>2.1158566E-2</v>
      </c>
      <c r="O45" s="26">
        <f>+'2002'!$G45</f>
        <v>2.2864842E-2</v>
      </c>
      <c r="P45" s="26">
        <f>+'2003'!$G45</f>
        <v>2.2978670000000003E-2</v>
      </c>
      <c r="Q45" s="26">
        <f>+'2004'!$G45</f>
        <v>2.1650085999999999E-2</v>
      </c>
      <c r="R45" s="26">
        <f>+'2005'!$G45</f>
        <v>2.0669488999999999E-2</v>
      </c>
      <c r="S45" s="26">
        <f>+'2006'!$G45</f>
        <v>2.2414388E-2</v>
      </c>
      <c r="T45" s="26">
        <f>+'2007'!$G45</f>
        <v>2.3665934999999999E-2</v>
      </c>
      <c r="U45" s="26">
        <f>+'2008'!$G45</f>
        <v>5.5207720000000002E-2</v>
      </c>
      <c r="V45" s="26">
        <f>+'2009'!$G45</f>
        <v>5.3119637999999997E-2</v>
      </c>
      <c r="W45" s="26">
        <f>+'2010'!$G45</f>
        <v>5.2749268000000002E-2</v>
      </c>
      <c r="X45" s="26">
        <f>+'2011'!$G45</f>
        <v>5.4682632000000002E-2</v>
      </c>
      <c r="Y45" s="26">
        <f>+'2012'!$G45</f>
        <v>5.5047706000000002E-2</v>
      </c>
      <c r="Z45" s="26">
        <f>+'2013'!$G45</f>
        <v>2.4455861999999998E-2</v>
      </c>
      <c r="AA45" s="26">
        <f>+'2014'!$G45</f>
        <v>1.313637108772431E-2</v>
      </c>
      <c r="AB45" s="26">
        <f>+'2015'!$G45</f>
        <v>3.9018174909844126E-2</v>
      </c>
      <c r="AC45" s="26">
        <f>+'2016'!$G45</f>
        <v>5.2965823686603422E-2</v>
      </c>
      <c r="AD45" s="31"/>
      <c r="AE45" s="26">
        <f t="shared" si="5"/>
        <v>1.3994025929998519</v>
      </c>
    </row>
    <row r="46" spans="1:31" x14ac:dyDescent="0.2">
      <c r="A46" s="13" t="s">
        <v>106</v>
      </c>
      <c r="B46" s="6" t="s">
        <v>107</v>
      </c>
      <c r="C46" s="26">
        <f t="shared" ref="C46:Z46" si="217">+C48</f>
        <v>2.3427099999999999E-2</v>
      </c>
      <c r="D46" s="26">
        <f t="shared" si="217"/>
        <v>3.11589E-2</v>
      </c>
      <c r="E46" s="26">
        <f t="shared" si="217"/>
        <v>3.0401560000000001E-2</v>
      </c>
      <c r="F46" s="26">
        <f t="shared" si="217"/>
        <v>3.273392E-2</v>
      </c>
      <c r="G46" s="26">
        <f t="shared" si="217"/>
        <v>2.7906879999999998E-2</v>
      </c>
      <c r="H46" s="26">
        <f t="shared" si="217"/>
        <v>3.0738879999999996E-2</v>
      </c>
      <c r="I46" s="26">
        <f t="shared" si="217"/>
        <v>3.4296140000000003E-2</v>
      </c>
      <c r="J46" s="26">
        <f t="shared" si="217"/>
        <v>3.5240799999999996E-2</v>
      </c>
      <c r="K46" s="26">
        <f t="shared" si="217"/>
        <v>3.9559479999999994E-2</v>
      </c>
      <c r="L46" s="26">
        <f t="shared" si="217"/>
        <v>3.05115E-2</v>
      </c>
      <c r="M46" s="26">
        <f t="shared" si="217"/>
        <v>2.8475199999999999E-2</v>
      </c>
      <c r="N46" s="26">
        <f t="shared" si="217"/>
        <v>2.2626759999999999E-2</v>
      </c>
      <c r="O46" s="26">
        <f t="shared" si="217"/>
        <v>2.4621759999999999E-2</v>
      </c>
      <c r="P46" s="26">
        <f t="shared" si="217"/>
        <v>2.3198659999999996E-2</v>
      </c>
      <c r="Q46" s="26">
        <f t="shared" si="217"/>
        <v>3.7446539999999993E-2</v>
      </c>
      <c r="R46" s="26">
        <f t="shared" ref="R46:S46" si="218">+R48</f>
        <v>4.6274420000000004E-2</v>
      </c>
      <c r="S46" s="26">
        <f t="shared" si="218"/>
        <v>4.0559433999999998E-2</v>
      </c>
      <c r="T46" s="26">
        <f t="shared" si="217"/>
        <v>5.0887980000000013E-2</v>
      </c>
      <c r="U46" s="26">
        <f t="shared" si="217"/>
        <v>4.9244959999999997E-2</v>
      </c>
      <c r="V46" s="26">
        <f t="shared" si="217"/>
        <v>4.1212060000000002E-2</v>
      </c>
      <c r="W46" s="26">
        <f t="shared" si="217"/>
        <v>1.13825E-2</v>
      </c>
      <c r="X46" s="26">
        <f t="shared" si="217"/>
        <v>1.6013020000000003E-2</v>
      </c>
      <c r="Y46" s="26">
        <f t="shared" si="217"/>
        <v>1.2028260000000002E-2</v>
      </c>
      <c r="Z46" s="26">
        <f t="shared" si="217"/>
        <v>2.3124519999999999E-2</v>
      </c>
      <c r="AA46" s="26">
        <f t="shared" ref="AA46:AB46" si="219">+AA48</f>
        <v>2.0726796499800547E-2</v>
      </c>
      <c r="AB46" s="26">
        <f t="shared" si="219"/>
        <v>1.31977687126878E-2</v>
      </c>
      <c r="AC46" s="26">
        <f t="shared" ref="AC46" si="220">+AC48</f>
        <v>1.9419270994539713E-2</v>
      </c>
      <c r="AD46" s="31"/>
      <c r="AE46" s="26">
        <f t="shared" si="5"/>
        <v>-0.17107661663032497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5"/>
        <v/>
      </c>
    </row>
    <row r="48" spans="1:31" x14ac:dyDescent="0.2">
      <c r="A48" s="13" t="s">
        <v>110</v>
      </c>
      <c r="B48" s="6" t="s">
        <v>111</v>
      </c>
      <c r="C48" s="26">
        <f>+'1990'!$G48</f>
        <v>2.3427099999999999E-2</v>
      </c>
      <c r="D48" s="26">
        <f>+'1991'!$G48</f>
        <v>3.11589E-2</v>
      </c>
      <c r="E48" s="26">
        <f>+'1992'!$G48</f>
        <v>3.0401560000000001E-2</v>
      </c>
      <c r="F48" s="26">
        <f>+'1993'!$G48</f>
        <v>3.273392E-2</v>
      </c>
      <c r="G48" s="26">
        <f>+'1994'!$G48</f>
        <v>2.7906879999999998E-2</v>
      </c>
      <c r="H48" s="26">
        <f>+'1995'!$G48</f>
        <v>3.0738879999999996E-2</v>
      </c>
      <c r="I48" s="26">
        <f>+'1996'!$G48</f>
        <v>3.4296140000000003E-2</v>
      </c>
      <c r="J48" s="26">
        <f>+'1997'!$G48</f>
        <v>3.5240799999999996E-2</v>
      </c>
      <c r="K48" s="26">
        <f>+'1998'!$G48</f>
        <v>3.9559479999999994E-2</v>
      </c>
      <c r="L48" s="26">
        <f>+'1999'!$G48</f>
        <v>3.05115E-2</v>
      </c>
      <c r="M48" s="26">
        <f>+'2000'!$G48</f>
        <v>2.8475199999999999E-2</v>
      </c>
      <c r="N48" s="26">
        <f>+'2001'!$G48</f>
        <v>2.2626759999999999E-2</v>
      </c>
      <c r="O48" s="26">
        <f>+'2002'!$G48</f>
        <v>2.4621759999999999E-2</v>
      </c>
      <c r="P48" s="26">
        <f>+'2003'!$G48</f>
        <v>2.3198659999999996E-2</v>
      </c>
      <c r="Q48" s="26">
        <f>+'2004'!$G48</f>
        <v>3.7446539999999993E-2</v>
      </c>
      <c r="R48" s="26">
        <f>+'2005'!$G48</f>
        <v>4.6274420000000004E-2</v>
      </c>
      <c r="S48" s="26">
        <f>+'2006'!$G48</f>
        <v>4.0559433999999998E-2</v>
      </c>
      <c r="T48" s="26">
        <f>+'2007'!$G48</f>
        <v>5.0887980000000013E-2</v>
      </c>
      <c r="U48" s="26">
        <f>+'2008'!$G48</f>
        <v>4.9244959999999997E-2</v>
      </c>
      <c r="V48" s="26">
        <f>+'2009'!$G48</f>
        <v>4.1212060000000002E-2</v>
      </c>
      <c r="W48" s="26">
        <f>+'2010'!$G48</f>
        <v>1.13825E-2</v>
      </c>
      <c r="X48" s="26">
        <f>+'2011'!$G48</f>
        <v>1.6013020000000003E-2</v>
      </c>
      <c r="Y48" s="26">
        <f>+'2012'!$G48</f>
        <v>1.2028260000000002E-2</v>
      </c>
      <c r="Z48" s="26">
        <f>+'2013'!$G48</f>
        <v>2.3124519999999999E-2</v>
      </c>
      <c r="AA48" s="26">
        <f>+'2014'!$G48</f>
        <v>2.0726796499800547E-2</v>
      </c>
      <c r="AB48" s="26">
        <f>+'2015'!$G48</f>
        <v>1.31977687126878E-2</v>
      </c>
      <c r="AC48" s="26">
        <f>+'2016'!$G48</f>
        <v>1.9419270994539713E-2</v>
      </c>
      <c r="AD48" s="31"/>
      <c r="AE48" s="26">
        <f t="shared" si="5"/>
        <v>-0.17107661663032497</v>
      </c>
    </row>
    <row r="49" spans="1:31" x14ac:dyDescent="0.2">
      <c r="A49" s="13" t="s">
        <v>112</v>
      </c>
      <c r="B49" s="6" t="s">
        <v>113</v>
      </c>
      <c r="C49" s="26">
        <f t="shared" ref="C49" si="221">+C50+C51</f>
        <v>1.603005165929763E-2</v>
      </c>
      <c r="D49" s="26">
        <f t="shared" ref="D49" si="222">+D50+D51</f>
        <v>1.7931262609122325E-2</v>
      </c>
      <c r="E49" s="26">
        <f t="shared" ref="E49" si="223">+E50+E51</f>
        <v>1.999954535923101E-2</v>
      </c>
      <c r="F49" s="26">
        <f t="shared" ref="F49" si="224">+F50+F51</f>
        <v>2.4076750884424077E-2</v>
      </c>
      <c r="G49" s="26">
        <f t="shared" ref="G49" si="225">+G50+G51</f>
        <v>2.8696846463843843E-2</v>
      </c>
      <c r="H49" s="26">
        <f t="shared" ref="H49" si="226">+H50+H51</f>
        <v>3.1724964379454934E-2</v>
      </c>
      <c r="I49" s="26">
        <f t="shared" ref="I49" si="227">+I50+I51</f>
        <v>3.4571491033634001E-2</v>
      </c>
      <c r="J49" s="26">
        <f t="shared" ref="J49" si="228">+J50+J51</f>
        <v>3.6319620440091134E-2</v>
      </c>
      <c r="K49" s="26">
        <f t="shared" ref="K49" si="229">+K50+K51</f>
        <v>3.8486313367401694E-2</v>
      </c>
      <c r="L49" s="26">
        <f t="shared" ref="L49" si="230">+L50+L51</f>
        <v>4.3460909715434315E-2</v>
      </c>
      <c r="M49" s="26">
        <f t="shared" ref="M49" si="231">+M50+M51</f>
        <v>4.6685494106952274E-2</v>
      </c>
      <c r="N49" s="26">
        <f t="shared" ref="N49" si="232">+N50+N51</f>
        <v>4.515282653083319E-2</v>
      </c>
      <c r="O49" s="26">
        <f t="shared" ref="O49" si="233">+O50+O51</f>
        <v>4.9076381062035067E-2</v>
      </c>
      <c r="P49" s="26">
        <f t="shared" ref="P49" si="234">+P50+P51</f>
        <v>4.8902293389868928E-2</v>
      </c>
      <c r="Q49" s="26">
        <f t="shared" ref="Q49:S49" si="235">+Q50+Q51</f>
        <v>4.6454753712701309E-2</v>
      </c>
      <c r="R49" s="26">
        <f t="shared" si="235"/>
        <v>4.6856595921499558E-2</v>
      </c>
      <c r="S49" s="26">
        <f t="shared" si="235"/>
        <v>4.3488981149460655E-2</v>
      </c>
      <c r="T49" s="26">
        <f t="shared" ref="T49" si="236">+T50+T51</f>
        <v>4.1311786920395915E-2</v>
      </c>
      <c r="U49" s="26">
        <f t="shared" ref="U49" si="237">+U50+U51</f>
        <v>3.9011085938583059E-2</v>
      </c>
      <c r="V49" s="26">
        <f t="shared" ref="V49" si="238">+V50+V51</f>
        <v>3.7943803714206109E-2</v>
      </c>
      <c r="W49" s="26">
        <f t="shared" ref="W49" si="239">+W50+W51</f>
        <v>4.1594069705622246E-2</v>
      </c>
      <c r="X49" s="26">
        <f t="shared" ref="X49" si="240">+X50+X51</f>
        <v>4.2118012751285842E-2</v>
      </c>
      <c r="Y49" s="26">
        <f t="shared" ref="Y49" si="241">+Y50+Y51</f>
        <v>4.3100999909704979E-2</v>
      </c>
      <c r="Z49" s="26">
        <f t="shared" ref="Z49:AA49" si="242">+Z50+Z51</f>
        <v>4.495395827911286E-2</v>
      </c>
      <c r="AA49" s="26">
        <f t="shared" si="242"/>
        <v>4.1291778134834714E-2</v>
      </c>
      <c r="AB49" s="26">
        <f t="shared" ref="AB49:AC49" si="243">+AB50+AB51</f>
        <v>4.5103334770363115E-2</v>
      </c>
      <c r="AC49" s="26">
        <f t="shared" si="243"/>
        <v>4.6807508722816235E-2</v>
      </c>
      <c r="AD49" s="31"/>
      <c r="AE49" s="26">
        <f t="shared" si="5"/>
        <v>1.9199848957234829</v>
      </c>
    </row>
    <row r="50" spans="1:31" x14ac:dyDescent="0.2">
      <c r="A50" s="13" t="s">
        <v>114</v>
      </c>
      <c r="B50" s="6" t="s">
        <v>115</v>
      </c>
      <c r="C50" s="26">
        <f>+'1990'!$G50</f>
        <v>0</v>
      </c>
      <c r="D50" s="26">
        <f>+'1991'!$G50</f>
        <v>0</v>
      </c>
      <c r="E50" s="26">
        <f>+'1992'!$G50</f>
        <v>0</v>
      </c>
      <c r="F50" s="26">
        <f>+'1993'!$G50</f>
        <v>0</v>
      </c>
      <c r="G50" s="26">
        <f>+'1994'!$G50</f>
        <v>0</v>
      </c>
      <c r="H50" s="26">
        <f>+'1995'!$G50</f>
        <v>0</v>
      </c>
      <c r="I50" s="26">
        <f>+'1996'!$G50</f>
        <v>0</v>
      </c>
      <c r="J50" s="26">
        <f>+'1997'!$G50</f>
        <v>0</v>
      </c>
      <c r="K50" s="26">
        <f>+'1998'!$G50</f>
        <v>0</v>
      </c>
      <c r="L50" s="26">
        <f>+'1999'!$G50</f>
        <v>0</v>
      </c>
      <c r="M50" s="26">
        <f>+'2000'!$G50</f>
        <v>0</v>
      </c>
      <c r="N50" s="26">
        <f>+'2001'!$G50</f>
        <v>0</v>
      </c>
      <c r="O50" s="26">
        <f>+'2002'!$G50</f>
        <v>0</v>
      </c>
      <c r="P50" s="26">
        <f>+'2003'!$G50</f>
        <v>0</v>
      </c>
      <c r="Q50" s="26">
        <f>+'2004'!$G50</f>
        <v>0</v>
      </c>
      <c r="R50" s="26">
        <f>+'2005'!$G50</f>
        <v>0</v>
      </c>
      <c r="S50" s="26">
        <f>+'2006'!$G50</f>
        <v>0</v>
      </c>
      <c r="T50" s="26">
        <f>+'2007'!$G50</f>
        <v>0</v>
      </c>
      <c r="U50" s="26">
        <f>+'2008'!$G50</f>
        <v>0</v>
      </c>
      <c r="V50" s="26">
        <f>+'2009'!$G50</f>
        <v>0</v>
      </c>
      <c r="W50" s="26">
        <f>+'2010'!$G50</f>
        <v>0</v>
      </c>
      <c r="X50" s="26">
        <f>+'2011'!$G50</f>
        <v>0</v>
      </c>
      <c r="Y50" s="26">
        <f>+'2012'!$G50</f>
        <v>0</v>
      </c>
      <c r="Z50" s="26">
        <f>+'2013'!$G50</f>
        <v>0</v>
      </c>
      <c r="AA50" s="26">
        <f>+'2014'!$G50</f>
        <v>0</v>
      </c>
      <c r="AB50" s="26">
        <f>+'2015'!$G50</f>
        <v>0</v>
      </c>
      <c r="AC50" s="26">
        <f>+'2016'!$G50</f>
        <v>0</v>
      </c>
      <c r="AD50" s="31"/>
      <c r="AE50" s="26" t="str">
        <f t="shared" si="5"/>
        <v/>
      </c>
    </row>
    <row r="51" spans="1:31" x14ac:dyDescent="0.2">
      <c r="A51" s="13" t="s">
        <v>116</v>
      </c>
      <c r="B51" s="6" t="s">
        <v>117</v>
      </c>
      <c r="C51" s="26">
        <f>+'1990'!$G51</f>
        <v>1.603005165929763E-2</v>
      </c>
      <c r="D51" s="26">
        <f>+'1991'!$G51</f>
        <v>1.7931262609122325E-2</v>
      </c>
      <c r="E51" s="26">
        <f>+'1992'!$G51</f>
        <v>1.999954535923101E-2</v>
      </c>
      <c r="F51" s="26">
        <f>+'1993'!$G51</f>
        <v>2.4076750884424077E-2</v>
      </c>
      <c r="G51" s="26">
        <f>+'1994'!$G51</f>
        <v>2.8696846463843843E-2</v>
      </c>
      <c r="H51" s="26">
        <f>+'1995'!$G51</f>
        <v>3.1724964379454934E-2</v>
      </c>
      <c r="I51" s="26">
        <f>+'1996'!$G51</f>
        <v>3.4571491033634001E-2</v>
      </c>
      <c r="J51" s="26">
        <f>+'1997'!$G51</f>
        <v>3.6319620440091134E-2</v>
      </c>
      <c r="K51" s="26">
        <f>+'1998'!$G51</f>
        <v>3.8486313367401694E-2</v>
      </c>
      <c r="L51" s="26">
        <f>+'1999'!$G51</f>
        <v>4.3460909715434315E-2</v>
      </c>
      <c r="M51" s="26">
        <f>+'2000'!$G51</f>
        <v>4.6685494106952274E-2</v>
      </c>
      <c r="N51" s="26">
        <f>+'2001'!$G51</f>
        <v>4.515282653083319E-2</v>
      </c>
      <c r="O51" s="26">
        <f>+'2002'!$G51</f>
        <v>4.9076381062035067E-2</v>
      </c>
      <c r="P51" s="26">
        <f>+'2003'!$G51</f>
        <v>4.8902293389868928E-2</v>
      </c>
      <c r="Q51" s="26">
        <f>+'2004'!$G51</f>
        <v>4.6454753712701309E-2</v>
      </c>
      <c r="R51" s="26">
        <f>+'2005'!$G51</f>
        <v>4.6856595921499558E-2</v>
      </c>
      <c r="S51" s="26">
        <f>+'2006'!$G51</f>
        <v>4.3488981149460655E-2</v>
      </c>
      <c r="T51" s="26">
        <f>+'2007'!$G51</f>
        <v>4.1311786920395915E-2</v>
      </c>
      <c r="U51" s="26">
        <f>+'2008'!$G51</f>
        <v>3.9011085938583059E-2</v>
      </c>
      <c r="V51" s="26">
        <f>+'2009'!$G51</f>
        <v>3.7943803714206109E-2</v>
      </c>
      <c r="W51" s="26">
        <f>+'2010'!$G51</f>
        <v>4.1594069705622246E-2</v>
      </c>
      <c r="X51" s="26">
        <f>+'2011'!$G51</f>
        <v>4.2118012751285842E-2</v>
      </c>
      <c r="Y51" s="26">
        <f>+'2012'!$G51</f>
        <v>4.3100999909704979E-2</v>
      </c>
      <c r="Z51" s="26">
        <f>+'2013'!$G51</f>
        <v>4.495395827911286E-2</v>
      </c>
      <c r="AA51" s="26">
        <f>+'2014'!$G51</f>
        <v>4.1291778134834714E-2</v>
      </c>
      <c r="AB51" s="26">
        <f>+'2015'!$G51</f>
        <v>4.5103334770363115E-2</v>
      </c>
      <c r="AC51" s="26">
        <f>+'2016'!$G51</f>
        <v>4.6807508722816235E-2</v>
      </c>
      <c r="AD51" s="31"/>
      <c r="AE51" s="26">
        <f t="shared" si="5"/>
        <v>1.9199848957234829</v>
      </c>
    </row>
    <row r="52" spans="1:31" x14ac:dyDescent="0.2">
      <c r="A52" s="13" t="s">
        <v>118</v>
      </c>
      <c r="B52" s="6" t="s">
        <v>119</v>
      </c>
      <c r="C52" s="26">
        <f t="shared" ref="C52" si="244">+C53+C54+C55</f>
        <v>0.31845910477726969</v>
      </c>
      <c r="D52" s="26">
        <f t="shared" ref="D52" si="245">+D53+D54+D55</f>
        <v>0.33583066572669573</v>
      </c>
      <c r="E52" s="26">
        <f t="shared" ref="E52" si="246">+E53+E54+E55</f>
        <v>0.35133445215555814</v>
      </c>
      <c r="F52" s="26">
        <f t="shared" ref="F52" si="247">+F53+F54+F55</f>
        <v>0.36732693123734184</v>
      </c>
      <c r="G52" s="26">
        <f t="shared" ref="G52" si="248">+G53+G54+G55</f>
        <v>0.3891550915261196</v>
      </c>
      <c r="H52" s="26">
        <f t="shared" ref="H52" si="249">+H53+H54+H55</f>
        <v>0.40834555287445606</v>
      </c>
      <c r="I52" s="26">
        <f t="shared" ref="I52" si="250">+I53+I54+I55</f>
        <v>0.43238672586471216</v>
      </c>
      <c r="J52" s="26">
        <f t="shared" ref="J52" si="251">+J53+J54+J55</f>
        <v>0.45655078310465136</v>
      </c>
      <c r="K52" s="26">
        <f t="shared" ref="K52" si="252">+K53+K54+K55</f>
        <v>0.44778912666358994</v>
      </c>
      <c r="L52" s="26">
        <f t="shared" ref="L52" si="253">+L53+L54+L55</f>
        <v>0.45704416172059298</v>
      </c>
      <c r="M52" s="26">
        <f t="shared" ref="M52" si="254">+M53+M54+M55</f>
        <v>0.46140491072542494</v>
      </c>
      <c r="N52" s="26">
        <f t="shared" ref="N52" si="255">+N53+N54+N55</f>
        <v>0.46846862000483347</v>
      </c>
      <c r="O52" s="26">
        <f t="shared" ref="O52" si="256">+O53+O54+O55</f>
        <v>0.47166567174960317</v>
      </c>
      <c r="P52" s="26">
        <f t="shared" ref="P52" si="257">+P53+P54+P55</f>
        <v>0.46979903079039098</v>
      </c>
      <c r="Q52" s="26">
        <f t="shared" ref="Q52:S52" si="258">+Q53+Q54+Q55</f>
        <v>0.4786892115683638</v>
      </c>
      <c r="R52" s="26">
        <f t="shared" si="258"/>
        <v>0.47602253146996293</v>
      </c>
      <c r="S52" s="26">
        <f t="shared" si="258"/>
        <v>0.47757569211930406</v>
      </c>
      <c r="T52" s="26">
        <f t="shared" ref="T52" si="259">+T53+T54+T55</f>
        <v>0.48133987961612135</v>
      </c>
      <c r="U52" s="26">
        <f t="shared" ref="U52" si="260">+U53+U54+U55</f>
        <v>0.48693032006111087</v>
      </c>
      <c r="V52" s="26">
        <f t="shared" ref="V52" si="261">+V53+V54+V55</f>
        <v>0.48936335985844021</v>
      </c>
      <c r="W52" s="26">
        <f t="shared" ref="W52" si="262">+W53+W54+W55</f>
        <v>0.28754340582983684</v>
      </c>
      <c r="X52" s="26">
        <f t="shared" ref="X52" si="263">+X53+X54+X55</f>
        <v>0.29927516246667474</v>
      </c>
      <c r="Y52" s="26">
        <f t="shared" ref="Y52" si="264">+Y53+Y54+Y55</f>
        <v>0.29614544498233841</v>
      </c>
      <c r="Z52" s="26">
        <f t="shared" ref="Z52:AA52" si="265">+Z53+Z54+Z55</f>
        <v>0.29858702618285432</v>
      </c>
      <c r="AA52" s="26">
        <f t="shared" si="265"/>
        <v>0.3113042547140053</v>
      </c>
      <c r="AB52" s="26">
        <f t="shared" ref="AB52:AC52" si="266">+AB53+AB54+AB55</f>
        <v>0.30671587247036397</v>
      </c>
      <c r="AC52" s="26">
        <f t="shared" si="266"/>
        <v>0.30861088652735763</v>
      </c>
      <c r="AD52" s="31"/>
      <c r="AE52" s="26">
        <f t="shared" si="5"/>
        <v>-3.0924593149251924E-2</v>
      </c>
    </row>
    <row r="53" spans="1:31" x14ac:dyDescent="0.2">
      <c r="A53" s="13" t="s">
        <v>120</v>
      </c>
      <c r="B53" s="6" t="s">
        <v>121</v>
      </c>
      <c r="C53" s="26">
        <f>+'1990'!$G53</f>
        <v>4.3658055188401448E-2</v>
      </c>
      <c r="D53" s="26">
        <f>+'1991'!$G53</f>
        <v>4.5861424999999997E-2</v>
      </c>
      <c r="E53" s="26">
        <f>+'1992'!$G53</f>
        <v>4.8077092480692481E-2</v>
      </c>
      <c r="F53" s="26">
        <f>+'1993'!$G53</f>
        <v>4.991438985621767E-2</v>
      </c>
      <c r="G53" s="26">
        <f>+'1994'!$G53</f>
        <v>5.3383894000000001E-2</v>
      </c>
      <c r="H53" s="26">
        <f>+'1995'!$G53</f>
        <v>5.6322415999999993E-2</v>
      </c>
      <c r="I53" s="26">
        <f>+'1996'!$G53</f>
        <v>5.9073243999999997E-2</v>
      </c>
      <c r="J53" s="26">
        <f>+'1997'!$G53</f>
        <v>5.0548759999999998E-3</v>
      </c>
      <c r="K53" s="26">
        <f>+'1998'!$G53</f>
        <v>1.917342E-3</v>
      </c>
      <c r="L53" s="26">
        <f>+'1999'!$G53</f>
        <v>2.0463960000000002E-3</v>
      </c>
      <c r="M53" s="26">
        <f>+'2000'!$G53</f>
        <v>2.3288759999999997E-3</v>
      </c>
      <c r="N53" s="26">
        <f>+'2001'!$G53</f>
        <v>1.8103870000000003E-3</v>
      </c>
      <c r="O53" s="26">
        <f>+'2002'!$G53</f>
        <v>1.9987430000000003E-3</v>
      </c>
      <c r="P53" s="26">
        <f>+'2003'!$G53</f>
        <v>1.8838715940000001E-3</v>
      </c>
      <c r="Q53" s="26">
        <f>+'2004'!$G53</f>
        <v>5.7653190000000005E-3</v>
      </c>
      <c r="R53" s="26">
        <f>+'2005'!$G53</f>
        <v>3.5906870000000004E-3</v>
      </c>
      <c r="S53" s="26">
        <f>+'2006'!$G53</f>
        <v>3.6615839999999994E-3</v>
      </c>
      <c r="T53" s="26">
        <f>+'2007'!$G53</f>
        <v>4.3824440000000001E-3</v>
      </c>
      <c r="U53" s="26">
        <f>+'2008'!$G53</f>
        <v>6.9916569999999983E-3</v>
      </c>
      <c r="V53" s="26">
        <f>+'2009'!$G53</f>
        <v>5.9304229999999989E-3</v>
      </c>
      <c r="W53" s="26">
        <f>+'2010'!$G53</f>
        <v>9.6072710000000006E-3</v>
      </c>
      <c r="X53" s="26">
        <f>+'2011'!$G53</f>
        <v>1.4243899000000001E-2</v>
      </c>
      <c r="Y53" s="26">
        <f>+'2012'!$G53</f>
        <v>9.7201079999999999E-3</v>
      </c>
      <c r="Z53" s="26">
        <f>+'2013'!$G53</f>
        <v>9.040964999999998E-3</v>
      </c>
      <c r="AA53" s="26">
        <f>+'2014'!$G53</f>
        <v>2.0125026999999997E-2</v>
      </c>
      <c r="AB53" s="26">
        <f>+'2015'!$G53</f>
        <v>1.0834841E-2</v>
      </c>
      <c r="AC53" s="26">
        <f>+'2016'!$G53</f>
        <v>1.5596876999999999E-2</v>
      </c>
      <c r="AD53" s="31"/>
      <c r="AE53" s="26">
        <f t="shared" si="5"/>
        <v>-0.64274915745345451</v>
      </c>
    </row>
    <row r="54" spans="1:31" x14ac:dyDescent="0.2">
      <c r="A54" s="13" t="s">
        <v>122</v>
      </c>
      <c r="B54" s="6" t="s">
        <v>123</v>
      </c>
      <c r="C54" s="26">
        <f>+'1990'!$G54</f>
        <v>0.26910974594159859</v>
      </c>
      <c r="D54" s="26">
        <f>+'1991'!$G54</f>
        <v>0.28204122200000004</v>
      </c>
      <c r="E54" s="26">
        <f>+'1992'!$G54</f>
        <v>0.29571047581930754</v>
      </c>
      <c r="F54" s="26">
        <f>+'1993'!$G54</f>
        <v>0.31061127215378237</v>
      </c>
      <c r="G54" s="26">
        <f>+'1994'!$G54</f>
        <v>0.329060203</v>
      </c>
      <c r="H54" s="26">
        <f>+'1995'!$G54</f>
        <v>0.34717341499999999</v>
      </c>
      <c r="I54" s="26">
        <f>+'1996'!$G54</f>
        <v>0.36412952099999996</v>
      </c>
      <c r="J54" s="26">
        <f>+'1997'!$G54</f>
        <v>0.44218386799999998</v>
      </c>
      <c r="K54" s="26">
        <f>+'1998'!$G54</f>
        <v>0.44022020099999998</v>
      </c>
      <c r="L54" s="26">
        <f>+'1999'!$G54</f>
        <v>0.44999224400000004</v>
      </c>
      <c r="M54" s="26">
        <f>+'2000'!$G54</f>
        <v>0.45370897199999999</v>
      </c>
      <c r="N54" s="26">
        <f>+'2001'!$G54</f>
        <v>0.462293968</v>
      </c>
      <c r="O54" s="26">
        <f>+'2002'!$G54</f>
        <v>0.46468376099999997</v>
      </c>
      <c r="P54" s="26">
        <f>+'2003'!$G54</f>
        <v>0.46469347628399998</v>
      </c>
      <c r="Q54" s="26">
        <f>+'2004'!$G54</f>
        <v>0.46713680699999999</v>
      </c>
      <c r="R54" s="26">
        <f>+'2005'!$G54</f>
        <v>0.46899232699999999</v>
      </c>
      <c r="S54" s="26">
        <f>+'2006'!$G54</f>
        <v>0.471164684</v>
      </c>
      <c r="T54" s="26">
        <f>+'2007'!$G54</f>
        <v>0.47426679100000002</v>
      </c>
      <c r="U54" s="26">
        <f>+'2008'!$G54</f>
        <v>0.47582466600000006</v>
      </c>
      <c r="V54" s="26">
        <f>+'2009'!$G54</f>
        <v>0.47903080000000003</v>
      </c>
      <c r="W54" s="26">
        <f>+'2010'!$G54</f>
        <v>0.27045329800000001</v>
      </c>
      <c r="X54" s="26">
        <f>+'2011'!$G54</f>
        <v>0.27519672500000003</v>
      </c>
      <c r="Y54" s="26">
        <f>+'2012'!$G54</f>
        <v>0.27991397600000001</v>
      </c>
      <c r="Z54" s="26">
        <f>+'2013'!$G54</f>
        <v>0.28369470399999996</v>
      </c>
      <c r="AA54" s="26">
        <f>+'2014'!$G54</f>
        <v>0.28590452999999999</v>
      </c>
      <c r="AB54" s="26">
        <f>+'2015'!$G54</f>
        <v>0.29026553999999999</v>
      </c>
      <c r="AC54" s="26">
        <f>+'2016'!$G54</f>
        <v>0.28602076900000001</v>
      </c>
      <c r="AD54" s="31"/>
      <c r="AE54" s="26">
        <f t="shared" si="5"/>
        <v>6.2840619165354938E-2</v>
      </c>
    </row>
    <row r="55" spans="1:31" x14ac:dyDescent="0.2">
      <c r="A55" s="13" t="s">
        <v>124</v>
      </c>
      <c r="B55" s="6" t="s">
        <v>125</v>
      </c>
      <c r="C55" s="26">
        <f t="shared" ref="C55" si="267">+C56+C57+C58</f>
        <v>5.6913036472696519E-3</v>
      </c>
      <c r="D55" s="26">
        <f t="shared" ref="D55" si="268">+D56+D57+D58</f>
        <v>7.9280187266956952E-3</v>
      </c>
      <c r="E55" s="26">
        <f t="shared" ref="E55" si="269">+E56+E57+E58</f>
        <v>7.5468838555581086E-3</v>
      </c>
      <c r="F55" s="26">
        <f t="shared" ref="F55" si="270">+F56+F57+F58</f>
        <v>6.8012692273418341E-3</v>
      </c>
      <c r="G55" s="26">
        <f t="shared" ref="G55" si="271">+G56+G57+G58</f>
        <v>6.7109945261196067E-3</v>
      </c>
      <c r="H55" s="26">
        <f t="shared" ref="H55" si="272">+H56+H57+H58</f>
        <v>4.8497218744561034E-3</v>
      </c>
      <c r="I55" s="26">
        <f t="shared" ref="I55" si="273">+I56+I57+I58</f>
        <v>9.183960864712154E-3</v>
      </c>
      <c r="J55" s="26">
        <f t="shared" ref="J55" si="274">+J56+J57+J58</f>
        <v>9.3120391046513668E-3</v>
      </c>
      <c r="K55" s="26">
        <f t="shared" ref="K55" si="275">+K56+K57+K58</f>
        <v>5.6515836635899624E-3</v>
      </c>
      <c r="L55" s="26">
        <f t="shared" ref="L55" si="276">+L56+L57+L58</f>
        <v>5.0055217205929054E-3</v>
      </c>
      <c r="M55" s="26">
        <f t="shared" ref="M55" si="277">+M56+M57+M58</f>
        <v>5.3670627254249819E-3</v>
      </c>
      <c r="N55" s="26">
        <f t="shared" ref="N55" si="278">+N56+N57+N58</f>
        <v>4.3642650048334192E-3</v>
      </c>
      <c r="O55" s="26">
        <f t="shared" ref="O55" si="279">+O56+O57+O58</f>
        <v>4.9831677496031661E-3</v>
      </c>
      <c r="P55" s="26">
        <f t="shared" ref="P55" si="280">+P56+P57+P58</f>
        <v>3.2216829123910178E-3</v>
      </c>
      <c r="Q55" s="26">
        <f t="shared" ref="Q55:S55" si="281">+Q56+Q57+Q58</f>
        <v>5.78708556836381E-3</v>
      </c>
      <c r="R55" s="26">
        <f t="shared" si="281"/>
        <v>3.4395174699629635E-3</v>
      </c>
      <c r="S55" s="26">
        <f t="shared" si="281"/>
        <v>2.7494241193040461E-3</v>
      </c>
      <c r="T55" s="26">
        <f t="shared" ref="T55" si="282">+T56+T57+T58</f>
        <v>2.690644616121353E-3</v>
      </c>
      <c r="U55" s="26">
        <f t="shared" ref="U55" si="283">+U56+U57+U58</f>
        <v>4.113997061110819E-3</v>
      </c>
      <c r="V55" s="26">
        <f t="shared" ref="V55" si="284">+V56+V57+V58</f>
        <v>4.402136858440142E-3</v>
      </c>
      <c r="W55" s="26">
        <f t="shared" ref="W55" si="285">+W56+W57+W58</f>
        <v>7.4828368298368404E-3</v>
      </c>
      <c r="X55" s="26">
        <f t="shared" ref="X55" si="286">+X56+X57+X58</f>
        <v>9.8345384666746818E-3</v>
      </c>
      <c r="Y55" s="26">
        <f t="shared" ref="Y55" si="287">+Y56+Y57+Y58</f>
        <v>6.5113609823384102E-3</v>
      </c>
      <c r="Z55" s="26">
        <f t="shared" ref="Z55:AA55" si="288">+Z56+Z57+Z58</f>
        <v>5.8513571828543434E-3</v>
      </c>
      <c r="AA55" s="26">
        <f t="shared" si="288"/>
        <v>5.2746977140052855E-3</v>
      </c>
      <c r="AB55" s="26">
        <f t="shared" ref="AB55:AC55" si="289">+AB56+AB57+AB58</f>
        <v>5.6154914703639763E-3</v>
      </c>
      <c r="AC55" s="26">
        <f t="shared" si="289"/>
        <v>6.9932405273576284E-3</v>
      </c>
      <c r="AD55" s="31"/>
      <c r="AE55" s="26">
        <f t="shared" si="5"/>
        <v>0.22875899104637795</v>
      </c>
    </row>
    <row r="56" spans="1:31" x14ac:dyDescent="0.2">
      <c r="A56" s="13" t="s">
        <v>126</v>
      </c>
      <c r="B56" s="6" t="s">
        <v>127</v>
      </c>
      <c r="C56" s="26">
        <f>+'1990'!$G56</f>
        <v>0</v>
      </c>
      <c r="D56" s="26">
        <f>+'1991'!$G56</f>
        <v>0</v>
      </c>
      <c r="E56" s="26">
        <f>+'1992'!$G56</f>
        <v>0</v>
      </c>
      <c r="F56" s="26">
        <f>+'1993'!$G56</f>
        <v>0</v>
      </c>
      <c r="G56" s="26">
        <f>+'1994'!$G56</f>
        <v>0</v>
      </c>
      <c r="H56" s="26">
        <f>+'1995'!$G56</f>
        <v>0</v>
      </c>
      <c r="I56" s="26">
        <f>+'1996'!$G56</f>
        <v>0</v>
      </c>
      <c r="J56" s="26">
        <f>+'1997'!$G56</f>
        <v>0</v>
      </c>
      <c r="K56" s="26">
        <f>+'1998'!$G56</f>
        <v>0</v>
      </c>
      <c r="L56" s="26">
        <f>+'1999'!$G56</f>
        <v>0</v>
      </c>
      <c r="M56" s="26">
        <f>+'2000'!$G56</f>
        <v>0</v>
      </c>
      <c r="N56" s="26">
        <f>+'2001'!$G56</f>
        <v>0</v>
      </c>
      <c r="O56" s="26">
        <f>+'2002'!$G56</f>
        <v>0</v>
      </c>
      <c r="P56" s="26">
        <f>+'2003'!$G56</f>
        <v>0</v>
      </c>
      <c r="Q56" s="26">
        <f>+'2004'!$G56</f>
        <v>0</v>
      </c>
      <c r="R56" s="26">
        <f>+'2005'!$G56</f>
        <v>0</v>
      </c>
      <c r="S56" s="26">
        <f>+'2006'!$G56</f>
        <v>0</v>
      </c>
      <c r="T56" s="26">
        <f>+'2007'!$G56</f>
        <v>0</v>
      </c>
      <c r="U56" s="26">
        <f>+'2008'!$G56</f>
        <v>0</v>
      </c>
      <c r="V56" s="26">
        <f>+'2009'!$G56</f>
        <v>0</v>
      </c>
      <c r="W56" s="26">
        <f>+'2010'!$G56</f>
        <v>0</v>
      </c>
      <c r="X56" s="26">
        <f>+'2011'!$G56</f>
        <v>0</v>
      </c>
      <c r="Y56" s="26">
        <f>+'2012'!$G56</f>
        <v>0</v>
      </c>
      <c r="Z56" s="26">
        <f>+'2013'!$G56</f>
        <v>0</v>
      </c>
      <c r="AA56" s="26">
        <f>+'2014'!$G56</f>
        <v>0</v>
      </c>
      <c r="AB56" s="26">
        <f>+'2015'!$G56</f>
        <v>0</v>
      </c>
      <c r="AC56" s="26">
        <f>+'2016'!$G56</f>
        <v>0</v>
      </c>
      <c r="AD56" s="31"/>
      <c r="AE56" s="26" t="str">
        <f t="shared" si="5"/>
        <v/>
      </c>
    </row>
    <row r="57" spans="1:31" x14ac:dyDescent="0.2">
      <c r="A57" s="13" t="s">
        <v>128</v>
      </c>
      <c r="B57" s="6" t="s">
        <v>129</v>
      </c>
      <c r="C57" s="26">
        <f>+'1990'!$G57</f>
        <v>2.7436542526965119E-4</v>
      </c>
      <c r="D57" s="26">
        <f>+'1991'!$G57</f>
        <v>2.7275672669569383E-4</v>
      </c>
      <c r="E57" s="26">
        <f>+'1992'!$G57</f>
        <v>2.8335778421291404E-4</v>
      </c>
      <c r="F57" s="26">
        <f>+'1993'!$G57</f>
        <v>2.9604943306197479E-4</v>
      </c>
      <c r="G57" s="26">
        <f>+'1994'!$G57</f>
        <v>3.1760652611960763E-4</v>
      </c>
      <c r="H57" s="26">
        <f>+'1995'!$G57</f>
        <v>3.2046487445610297E-4</v>
      </c>
      <c r="I57" s="26">
        <f>+'1996'!$G57</f>
        <v>3.2068986471215581E-4</v>
      </c>
      <c r="J57" s="26">
        <f>+'1997'!$G57</f>
        <v>3.119411046513672E-4</v>
      </c>
      <c r="K57" s="26">
        <f>+'1998'!$G57</f>
        <v>3.0584566358996277E-4</v>
      </c>
      <c r="L57" s="26">
        <f>+'1999'!$G57</f>
        <v>2.9617172059290481E-4</v>
      </c>
      <c r="M57" s="26">
        <f>+'2000'!$G57</f>
        <v>2.823757254249822E-4</v>
      </c>
      <c r="N57" s="26">
        <f>+'2001'!$G57</f>
        <v>2.5750400483341978E-4</v>
      </c>
      <c r="O57" s="26">
        <f>+'2002'!$G57</f>
        <v>2.5571274960316563E-4</v>
      </c>
      <c r="P57" s="26">
        <f>+'2003'!$G57</f>
        <v>2.255843764548579E-4</v>
      </c>
      <c r="Q57" s="26">
        <f>+'2004'!$G57</f>
        <v>2.1145356836381053E-4</v>
      </c>
      <c r="R57" s="26">
        <f>+'2005'!$G57</f>
        <v>2.365014699629635E-4</v>
      </c>
      <c r="S57" s="26">
        <f>+'2006'!$G57</f>
        <v>2.4808911930404641E-4</v>
      </c>
      <c r="T57" s="26">
        <f>+'2007'!$G57</f>
        <v>2.2512361612135289E-4</v>
      </c>
      <c r="U57" s="26">
        <f>+'2008'!$G57</f>
        <v>2.5474706111081882E-4</v>
      </c>
      <c r="V57" s="26">
        <f>+'2009'!$G57</f>
        <v>2.651938584401415E-4</v>
      </c>
      <c r="W57" s="26">
        <f>+'2010'!$G57</f>
        <v>2.502738298368413E-4</v>
      </c>
      <c r="X57" s="26">
        <f>+'2011'!$G57</f>
        <v>2.8404246667468325E-4</v>
      </c>
      <c r="Y57" s="26">
        <f>+'2012'!$G57</f>
        <v>3.0055898233841057E-4</v>
      </c>
      <c r="Z57" s="26">
        <f>+'2013'!$G57</f>
        <v>2.9066218285434372E-4</v>
      </c>
      <c r="AA57" s="26">
        <f>+'2014'!$G57</f>
        <v>2.6026371400528572E-4</v>
      </c>
      <c r="AB57" s="26">
        <f>+'2015'!$G57</f>
        <v>2.9820747036397665E-4</v>
      </c>
      <c r="AC57" s="26">
        <f>+'2016'!$G57</f>
        <v>2.8516152735762873E-4</v>
      </c>
      <c r="AD57" s="31"/>
      <c r="AE57" s="26">
        <f t="shared" si="5"/>
        <v>3.9349353430254343E-2</v>
      </c>
    </row>
    <row r="58" spans="1:31" x14ac:dyDescent="0.2">
      <c r="A58" s="13" t="s">
        <v>130</v>
      </c>
      <c r="B58" s="6" t="s">
        <v>131</v>
      </c>
      <c r="C58" s="26">
        <f>+'1990'!$G58</f>
        <v>5.4169382220000005E-3</v>
      </c>
      <c r="D58" s="26">
        <f>+'1991'!$G58</f>
        <v>7.6552620000000012E-3</v>
      </c>
      <c r="E58" s="26">
        <f>+'1992'!$G58</f>
        <v>7.2635260713451947E-3</v>
      </c>
      <c r="F58" s="26">
        <f>+'1993'!$G58</f>
        <v>6.5052197942798594E-3</v>
      </c>
      <c r="G58" s="26">
        <f>+'1994'!$G58</f>
        <v>6.393387999999999E-3</v>
      </c>
      <c r="H58" s="26">
        <f>+'1995'!$G58</f>
        <v>4.5292570000000001E-3</v>
      </c>
      <c r="I58" s="26">
        <f>+'1996'!$G58</f>
        <v>8.863270999999999E-3</v>
      </c>
      <c r="J58" s="26">
        <f>+'1997'!$G58</f>
        <v>9.0000979999999998E-3</v>
      </c>
      <c r="K58" s="26">
        <f>+'1998'!$G58</f>
        <v>5.3457380000000001E-3</v>
      </c>
      <c r="L58" s="26">
        <f>+'1999'!$G58</f>
        <v>4.7093500000000002E-3</v>
      </c>
      <c r="M58" s="26">
        <f>+'2000'!$G58</f>
        <v>5.0846870000000001E-3</v>
      </c>
      <c r="N58" s="26">
        <f>+'2001'!$G58</f>
        <v>4.1067609999999996E-3</v>
      </c>
      <c r="O58" s="26">
        <f>+'2002'!$G58</f>
        <v>4.7274550000000002E-3</v>
      </c>
      <c r="P58" s="26">
        <f>+'2003'!$G58</f>
        <v>2.99609853593616E-3</v>
      </c>
      <c r="Q58" s="26">
        <f>+'2004'!$G58</f>
        <v>5.5756319999999996E-3</v>
      </c>
      <c r="R58" s="26">
        <f>+'2005'!$G58</f>
        <v>3.2030159999999999E-3</v>
      </c>
      <c r="S58" s="26">
        <f>+'2006'!$G58</f>
        <v>2.5013349999999999E-3</v>
      </c>
      <c r="T58" s="26">
        <f>+'2007'!$G58</f>
        <v>2.465521E-3</v>
      </c>
      <c r="U58" s="26">
        <f>+'2008'!$G58</f>
        <v>3.8592499999999998E-3</v>
      </c>
      <c r="V58" s="26">
        <f>+'2009'!$G58</f>
        <v>4.1369430000000006E-3</v>
      </c>
      <c r="W58" s="26">
        <f>+'2010'!$G58</f>
        <v>7.2325629999999991E-3</v>
      </c>
      <c r="X58" s="26">
        <f>+'2011'!$G58</f>
        <v>9.5504959999999986E-3</v>
      </c>
      <c r="Y58" s="26">
        <f>+'2012'!$G58</f>
        <v>6.2108019999999996E-3</v>
      </c>
      <c r="Z58" s="26">
        <f>+'2013'!$G58</f>
        <v>5.560695E-3</v>
      </c>
      <c r="AA58" s="26">
        <f>+'2014'!$G58</f>
        <v>5.0144339999999999E-3</v>
      </c>
      <c r="AB58" s="26">
        <f>+'2015'!$G58</f>
        <v>5.3172839999999994E-3</v>
      </c>
      <c r="AC58" s="26">
        <f>+'2016'!$G58</f>
        <v>6.7080789999999996E-3</v>
      </c>
      <c r="AD58" s="31"/>
      <c r="AE58" s="26">
        <f t="shared" si="5"/>
        <v>0.23835250192742535</v>
      </c>
    </row>
    <row r="59" spans="1:31" x14ac:dyDescent="0.2">
      <c r="A59" s="13" t="s">
        <v>132</v>
      </c>
      <c r="B59" s="6" t="s">
        <v>133</v>
      </c>
      <c r="C59" s="26">
        <f t="shared" ref="C59" si="290">+C60+C61</f>
        <v>0</v>
      </c>
      <c r="D59" s="26">
        <f t="shared" ref="D59" si="291">+D60+D61</f>
        <v>0</v>
      </c>
      <c r="E59" s="26">
        <f t="shared" ref="E59" si="292">+E60+E61</f>
        <v>0</v>
      </c>
      <c r="F59" s="26">
        <f t="shared" ref="F59" si="293">+F60+F61</f>
        <v>0</v>
      </c>
      <c r="G59" s="26">
        <f t="shared" ref="G59" si="294">+G60+G61</f>
        <v>0</v>
      </c>
      <c r="H59" s="26">
        <f t="shared" ref="H59" si="295">+H60+H61</f>
        <v>0</v>
      </c>
      <c r="I59" s="26">
        <f t="shared" ref="I59" si="296">+I60+I61</f>
        <v>0</v>
      </c>
      <c r="J59" s="26">
        <f t="shared" ref="J59" si="297">+J60+J61</f>
        <v>0</v>
      </c>
      <c r="K59" s="26">
        <f t="shared" ref="K59" si="298">+K60+K61</f>
        <v>0</v>
      </c>
      <c r="L59" s="26">
        <f t="shared" ref="L59" si="299">+L60+L61</f>
        <v>0</v>
      </c>
      <c r="M59" s="26">
        <f t="shared" ref="M59" si="300">+M60+M61</f>
        <v>0</v>
      </c>
      <c r="N59" s="26">
        <f t="shared" ref="N59" si="301">+N60+N61</f>
        <v>0</v>
      </c>
      <c r="O59" s="26">
        <f t="shared" ref="O59" si="302">+O60+O61</f>
        <v>0</v>
      </c>
      <c r="P59" s="26">
        <f t="shared" ref="P59" si="303">+P60+P61</f>
        <v>0</v>
      </c>
      <c r="Q59" s="26">
        <f t="shared" ref="Q59:S59" si="304">+Q60+Q61</f>
        <v>0</v>
      </c>
      <c r="R59" s="26">
        <f t="shared" si="304"/>
        <v>0</v>
      </c>
      <c r="S59" s="26">
        <f t="shared" si="304"/>
        <v>0</v>
      </c>
      <c r="T59" s="26">
        <f t="shared" ref="T59" si="305">+T60+T61</f>
        <v>0</v>
      </c>
      <c r="U59" s="26">
        <f t="shared" ref="U59" si="306">+U60+U61</f>
        <v>0</v>
      </c>
      <c r="V59" s="26">
        <f t="shared" ref="V59" si="307">+V60+V61</f>
        <v>0</v>
      </c>
      <c r="W59" s="26">
        <f t="shared" ref="W59" si="308">+W60+W61</f>
        <v>0</v>
      </c>
      <c r="X59" s="26">
        <f t="shared" ref="X59" si="309">+X60+X61</f>
        <v>0</v>
      </c>
      <c r="Y59" s="26">
        <f t="shared" ref="Y59" si="310">+Y60+Y61</f>
        <v>0</v>
      </c>
      <c r="Z59" s="26">
        <f t="shared" ref="Z59:AA59" si="311">+Z60+Z61</f>
        <v>0</v>
      </c>
      <c r="AA59" s="26">
        <f t="shared" si="311"/>
        <v>0</v>
      </c>
      <c r="AB59" s="26">
        <f t="shared" ref="AB59:AC59" si="312">+AB60+AB61</f>
        <v>0</v>
      </c>
      <c r="AC59" s="26">
        <f t="shared" si="312"/>
        <v>0</v>
      </c>
      <c r="AD59" s="31"/>
      <c r="AE59" s="26" t="str">
        <f t="shared" si="5"/>
        <v/>
      </c>
    </row>
    <row r="60" spans="1:31" x14ac:dyDescent="0.2">
      <c r="A60" s="13" t="s">
        <v>134</v>
      </c>
      <c r="B60" s="6" t="s">
        <v>127</v>
      </c>
      <c r="C60" s="26">
        <f>+'1990'!$G60</f>
        <v>0</v>
      </c>
      <c r="D60" s="26">
        <f>+'1991'!$G60</f>
        <v>0</v>
      </c>
      <c r="E60" s="26">
        <f>+'1992'!$G60</f>
        <v>0</v>
      </c>
      <c r="F60" s="26">
        <f>+'1993'!$G60</f>
        <v>0</v>
      </c>
      <c r="G60" s="26">
        <f>+'1994'!$G60</f>
        <v>0</v>
      </c>
      <c r="H60" s="26">
        <f>+'1995'!$G60</f>
        <v>0</v>
      </c>
      <c r="I60" s="26">
        <f>+'1996'!$G60</f>
        <v>0</v>
      </c>
      <c r="J60" s="26">
        <f>+'1997'!$G60</f>
        <v>0</v>
      </c>
      <c r="K60" s="26">
        <f>+'1998'!$G60</f>
        <v>0</v>
      </c>
      <c r="L60" s="26">
        <f>+'1999'!$G60</f>
        <v>0</v>
      </c>
      <c r="M60" s="26">
        <f>+'2000'!$G60</f>
        <v>0</v>
      </c>
      <c r="N60" s="26">
        <f>+'2001'!$G60</f>
        <v>0</v>
      </c>
      <c r="O60" s="26">
        <f>+'2002'!$G60</f>
        <v>0</v>
      </c>
      <c r="P60" s="26">
        <f>+'2003'!$G60</f>
        <v>0</v>
      </c>
      <c r="Q60" s="26">
        <f>+'2004'!$G60</f>
        <v>0</v>
      </c>
      <c r="R60" s="26">
        <f>+'2005'!$G60</f>
        <v>0</v>
      </c>
      <c r="S60" s="26">
        <f>+'2006'!$G60</f>
        <v>0</v>
      </c>
      <c r="T60" s="26">
        <f>+'2007'!$G60</f>
        <v>0</v>
      </c>
      <c r="U60" s="26">
        <f>+'2008'!$G60</f>
        <v>0</v>
      </c>
      <c r="V60" s="26">
        <f>+'2009'!$G60</f>
        <v>0</v>
      </c>
      <c r="W60" s="26">
        <f>+'2010'!$G60</f>
        <v>0</v>
      </c>
      <c r="X60" s="26">
        <f>+'2011'!$G60</f>
        <v>0</v>
      </c>
      <c r="Y60" s="26">
        <f>+'2012'!$G60</f>
        <v>0</v>
      </c>
      <c r="Z60" s="26">
        <f>+'2013'!$G60</f>
        <v>0</v>
      </c>
      <c r="AA60" s="26">
        <f>+'2014'!$G60</f>
        <v>0</v>
      </c>
      <c r="AB60" s="26">
        <f>+'2015'!$G60</f>
        <v>0</v>
      </c>
      <c r="AC60" s="26">
        <f>+'2016'!$G60</f>
        <v>0</v>
      </c>
      <c r="AD60" s="31"/>
      <c r="AE60" s="26" t="str">
        <f t="shared" si="5"/>
        <v/>
      </c>
    </row>
    <row r="61" spans="1:31" x14ac:dyDescent="0.2">
      <c r="A61" s="13" t="s">
        <v>135</v>
      </c>
      <c r="B61" s="6" t="s">
        <v>136</v>
      </c>
      <c r="C61" s="26">
        <f t="shared" ref="C61" si="313">+C62+C63+C64</f>
        <v>0</v>
      </c>
      <c r="D61" s="26">
        <f t="shared" ref="D61" si="314">+D62+D63+D64</f>
        <v>0</v>
      </c>
      <c r="E61" s="26">
        <f t="shared" ref="E61" si="315">+E62+E63+E64</f>
        <v>0</v>
      </c>
      <c r="F61" s="26">
        <f t="shared" ref="F61" si="316">+F62+F63+F64</f>
        <v>0</v>
      </c>
      <c r="G61" s="26">
        <f t="shared" ref="G61" si="317">+G62+G63+G64</f>
        <v>0</v>
      </c>
      <c r="H61" s="26">
        <f t="shared" ref="H61" si="318">+H62+H63+H64</f>
        <v>0</v>
      </c>
      <c r="I61" s="26">
        <f t="shared" ref="I61" si="319">+I62+I63+I64</f>
        <v>0</v>
      </c>
      <c r="J61" s="26">
        <f t="shared" ref="J61" si="320">+J62+J63+J64</f>
        <v>0</v>
      </c>
      <c r="K61" s="26">
        <f t="shared" ref="K61" si="321">+K62+K63+K64</f>
        <v>0</v>
      </c>
      <c r="L61" s="26">
        <f t="shared" ref="L61" si="322">+L62+L63+L64</f>
        <v>0</v>
      </c>
      <c r="M61" s="26">
        <f t="shared" ref="M61" si="323">+M62+M63+M64</f>
        <v>0</v>
      </c>
      <c r="N61" s="26">
        <f t="shared" ref="N61" si="324">+N62+N63+N64</f>
        <v>0</v>
      </c>
      <c r="O61" s="26">
        <f t="shared" ref="O61" si="325">+O62+O63+O64</f>
        <v>0</v>
      </c>
      <c r="P61" s="26">
        <f t="shared" ref="P61" si="326">+P62+P63+P64</f>
        <v>0</v>
      </c>
      <c r="Q61" s="26">
        <f t="shared" ref="Q61:S61" si="327">+Q62+Q63+Q64</f>
        <v>0</v>
      </c>
      <c r="R61" s="26">
        <f t="shared" si="327"/>
        <v>0</v>
      </c>
      <c r="S61" s="26">
        <f t="shared" si="327"/>
        <v>0</v>
      </c>
      <c r="T61" s="26">
        <f t="shared" ref="T61" si="328">+T62+T63+T64</f>
        <v>0</v>
      </c>
      <c r="U61" s="26">
        <f t="shared" ref="U61" si="329">+U62+U63+U64</f>
        <v>0</v>
      </c>
      <c r="V61" s="26">
        <f t="shared" ref="V61" si="330">+V62+V63+V64</f>
        <v>0</v>
      </c>
      <c r="W61" s="26">
        <f t="shared" ref="W61" si="331">+W62+W63+W64</f>
        <v>0</v>
      </c>
      <c r="X61" s="26">
        <f t="shared" ref="X61" si="332">+X62+X63+X64</f>
        <v>0</v>
      </c>
      <c r="Y61" s="26">
        <f t="shared" ref="Y61" si="333">+Y62+Y63+Y64</f>
        <v>0</v>
      </c>
      <c r="Z61" s="26">
        <f t="shared" ref="Z61:AA61" si="334">+Z62+Z63+Z64</f>
        <v>0</v>
      </c>
      <c r="AA61" s="26">
        <f t="shared" si="334"/>
        <v>0</v>
      </c>
      <c r="AB61" s="26">
        <f t="shared" ref="AB61:AC61" si="335">+AB62+AB63+AB64</f>
        <v>0</v>
      </c>
      <c r="AC61" s="26">
        <f t="shared" si="335"/>
        <v>0</v>
      </c>
      <c r="AD61" s="31"/>
      <c r="AE61" s="26" t="str">
        <f t="shared" si="5"/>
        <v/>
      </c>
    </row>
    <row r="62" spans="1:31" x14ac:dyDescent="0.2">
      <c r="A62" s="13" t="s">
        <v>137</v>
      </c>
      <c r="B62" s="6" t="s">
        <v>138</v>
      </c>
      <c r="C62" s="26">
        <f>+'1990'!$G62</f>
        <v>0</v>
      </c>
      <c r="D62" s="26">
        <f>+'1991'!$G62</f>
        <v>0</v>
      </c>
      <c r="E62" s="26">
        <f>+'1992'!$G62</f>
        <v>0</v>
      </c>
      <c r="F62" s="26">
        <f>+'1993'!$G62</f>
        <v>0</v>
      </c>
      <c r="G62" s="26">
        <f>+'1994'!$G62</f>
        <v>0</v>
      </c>
      <c r="H62" s="26">
        <f>+'1995'!$G62</f>
        <v>0</v>
      </c>
      <c r="I62" s="26">
        <f>+'1996'!$G62</f>
        <v>0</v>
      </c>
      <c r="J62" s="26">
        <f>+'1997'!$G62</f>
        <v>0</v>
      </c>
      <c r="K62" s="26">
        <f>+'1998'!$G62</f>
        <v>0</v>
      </c>
      <c r="L62" s="26">
        <f>+'1999'!$G62</f>
        <v>0</v>
      </c>
      <c r="M62" s="26">
        <f>+'2000'!$G62</f>
        <v>0</v>
      </c>
      <c r="N62" s="26">
        <f>+'2001'!$G62</f>
        <v>0</v>
      </c>
      <c r="O62" s="26">
        <f>+'2002'!$G62</f>
        <v>0</v>
      </c>
      <c r="P62" s="26">
        <f>+'2003'!$G62</f>
        <v>0</v>
      </c>
      <c r="Q62" s="26">
        <f>+'2004'!$G62</f>
        <v>0</v>
      </c>
      <c r="R62" s="26">
        <f>+'2005'!$G62</f>
        <v>0</v>
      </c>
      <c r="S62" s="26">
        <f>+'2006'!$G62</f>
        <v>0</v>
      </c>
      <c r="T62" s="26">
        <f>+'2007'!$G62</f>
        <v>0</v>
      </c>
      <c r="U62" s="26">
        <f>+'2008'!$G62</f>
        <v>0</v>
      </c>
      <c r="V62" s="26">
        <f>+'2009'!$G62</f>
        <v>0</v>
      </c>
      <c r="W62" s="26">
        <f>+'2010'!$G62</f>
        <v>0</v>
      </c>
      <c r="X62" s="26">
        <f>+'2011'!$G62</f>
        <v>0</v>
      </c>
      <c r="Y62" s="26">
        <f>+'2012'!$G62</f>
        <v>0</v>
      </c>
      <c r="Z62" s="26">
        <f>+'2013'!$G62</f>
        <v>0</v>
      </c>
      <c r="AA62" s="26">
        <f>+'2014'!$G62</f>
        <v>0</v>
      </c>
      <c r="AB62" s="26">
        <f>+'2015'!$G62</f>
        <v>0</v>
      </c>
      <c r="AC62" s="26">
        <f>+'2016'!$G62</f>
        <v>0</v>
      </c>
      <c r="AD62" s="31"/>
      <c r="AE62" s="26" t="str">
        <f t="shared" si="5"/>
        <v/>
      </c>
    </row>
    <row r="63" spans="1:31" x14ac:dyDescent="0.2">
      <c r="A63" s="13" t="s">
        <v>139</v>
      </c>
      <c r="B63" s="6" t="s">
        <v>140</v>
      </c>
      <c r="C63" s="26">
        <f>+'1990'!$G63</f>
        <v>0</v>
      </c>
      <c r="D63" s="26">
        <f>+'1991'!$G63</f>
        <v>0</v>
      </c>
      <c r="E63" s="26">
        <f>+'1992'!$G63</f>
        <v>0</v>
      </c>
      <c r="F63" s="26">
        <f>+'1993'!$G63</f>
        <v>0</v>
      </c>
      <c r="G63" s="26">
        <f>+'1994'!$G63</f>
        <v>0</v>
      </c>
      <c r="H63" s="26">
        <f>+'1995'!$G63</f>
        <v>0</v>
      </c>
      <c r="I63" s="26">
        <f>+'1996'!$G63</f>
        <v>0</v>
      </c>
      <c r="J63" s="26">
        <f>+'1997'!$G63</f>
        <v>0</v>
      </c>
      <c r="K63" s="26">
        <f>+'1998'!$G63</f>
        <v>0</v>
      </c>
      <c r="L63" s="26">
        <f>+'1999'!$G63</f>
        <v>0</v>
      </c>
      <c r="M63" s="26">
        <f>+'2000'!$G63</f>
        <v>0</v>
      </c>
      <c r="N63" s="26">
        <f>+'2001'!$G63</f>
        <v>0</v>
      </c>
      <c r="O63" s="26">
        <f>+'2002'!$G63</f>
        <v>0</v>
      </c>
      <c r="P63" s="26">
        <f>+'2003'!$G63</f>
        <v>0</v>
      </c>
      <c r="Q63" s="26">
        <f>+'2004'!$G63</f>
        <v>0</v>
      </c>
      <c r="R63" s="26">
        <f>+'2005'!$G63</f>
        <v>0</v>
      </c>
      <c r="S63" s="26">
        <f>+'2006'!$G63</f>
        <v>0</v>
      </c>
      <c r="T63" s="26">
        <f>+'2007'!$G63</f>
        <v>0</v>
      </c>
      <c r="U63" s="26">
        <f>+'2008'!$G63</f>
        <v>0</v>
      </c>
      <c r="V63" s="26">
        <f>+'2009'!$G63</f>
        <v>0</v>
      </c>
      <c r="W63" s="26">
        <f>+'2010'!$G63</f>
        <v>0</v>
      </c>
      <c r="X63" s="26">
        <f>+'2011'!$G63</f>
        <v>0</v>
      </c>
      <c r="Y63" s="26">
        <f>+'2012'!$G63</f>
        <v>0</v>
      </c>
      <c r="Z63" s="26">
        <f>+'2013'!$G63</f>
        <v>0</v>
      </c>
      <c r="AA63" s="26">
        <f>+'2014'!$G63</f>
        <v>0</v>
      </c>
      <c r="AB63" s="26">
        <f>+'2015'!$G63</f>
        <v>0</v>
      </c>
      <c r="AC63" s="26">
        <f>+'2016'!$G63</f>
        <v>0</v>
      </c>
      <c r="AD63" s="31"/>
      <c r="AE63" s="26" t="str">
        <f t="shared" si="5"/>
        <v/>
      </c>
    </row>
    <row r="64" spans="1:31" x14ac:dyDescent="0.2">
      <c r="A64" s="13" t="s">
        <v>141</v>
      </c>
      <c r="B64" s="6" t="s">
        <v>142</v>
      </c>
      <c r="C64" s="26">
        <f>+'1990'!$G64</f>
        <v>0</v>
      </c>
      <c r="D64" s="26">
        <f>+'1991'!$G64</f>
        <v>0</v>
      </c>
      <c r="E64" s="26">
        <f>+'1992'!$G64</f>
        <v>0</v>
      </c>
      <c r="F64" s="26">
        <f>+'1993'!$G64</f>
        <v>0</v>
      </c>
      <c r="G64" s="26">
        <f>+'1994'!$G64</f>
        <v>0</v>
      </c>
      <c r="H64" s="26">
        <f>+'1995'!$G64</f>
        <v>0</v>
      </c>
      <c r="I64" s="26">
        <f>+'1996'!$G64</f>
        <v>0</v>
      </c>
      <c r="J64" s="26">
        <f>+'1997'!$G64</f>
        <v>0</v>
      </c>
      <c r="K64" s="26">
        <f>+'1998'!$G64</f>
        <v>0</v>
      </c>
      <c r="L64" s="26">
        <f>+'1999'!$G64</f>
        <v>0</v>
      </c>
      <c r="M64" s="26">
        <f>+'2000'!$G64</f>
        <v>0</v>
      </c>
      <c r="N64" s="26">
        <f>+'2001'!$G64</f>
        <v>0</v>
      </c>
      <c r="O64" s="26">
        <f>+'2002'!$G64</f>
        <v>0</v>
      </c>
      <c r="P64" s="26">
        <f>+'2003'!$G64</f>
        <v>0</v>
      </c>
      <c r="Q64" s="26">
        <f>+'2004'!$G64</f>
        <v>0</v>
      </c>
      <c r="R64" s="26">
        <f>+'2005'!$G64</f>
        <v>0</v>
      </c>
      <c r="S64" s="26">
        <f>+'2006'!$G64</f>
        <v>0</v>
      </c>
      <c r="T64" s="26">
        <f>+'2007'!$G64</f>
        <v>0</v>
      </c>
      <c r="U64" s="26">
        <f>+'2008'!$G64</f>
        <v>0</v>
      </c>
      <c r="V64" s="26">
        <f>+'2009'!$G64</f>
        <v>0</v>
      </c>
      <c r="W64" s="26">
        <f>+'2010'!$G64</f>
        <v>0</v>
      </c>
      <c r="X64" s="26">
        <f>+'2011'!$G64</f>
        <v>0</v>
      </c>
      <c r="Y64" s="26">
        <f>+'2012'!$G64</f>
        <v>0</v>
      </c>
      <c r="Z64" s="26">
        <f>+'2013'!$G64</f>
        <v>0</v>
      </c>
      <c r="AA64" s="26">
        <f>+'2014'!$G64</f>
        <v>0</v>
      </c>
      <c r="AB64" s="26">
        <f>+'2015'!$G64</f>
        <v>0</v>
      </c>
      <c r="AC64" s="26">
        <f>+'2016'!$G64</f>
        <v>0</v>
      </c>
      <c r="AD64" s="31"/>
      <c r="AE64" s="26" t="str">
        <f t="shared" si="5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5"/>
        <v/>
      </c>
    </row>
    <row r="66" spans="1:31" x14ac:dyDescent="0.2">
      <c r="A66" s="13" t="s">
        <v>145</v>
      </c>
      <c r="B66" s="6" t="s">
        <v>146</v>
      </c>
      <c r="C66" s="26">
        <f t="shared" ref="C66" si="336">+C67+C79+C100</f>
        <v>0</v>
      </c>
      <c r="D66" s="26">
        <f t="shared" ref="D66" si="337">+D67+D79+D100</f>
        <v>0</v>
      </c>
      <c r="E66" s="26">
        <f t="shared" ref="E66" si="338">+E67+E79+E100</f>
        <v>0</v>
      </c>
      <c r="F66" s="26">
        <f t="shared" ref="F66" si="339">+F67+F79+F100</f>
        <v>0</v>
      </c>
      <c r="G66" s="26">
        <f t="shared" ref="G66" si="340">+G67+G79+G100</f>
        <v>0</v>
      </c>
      <c r="H66" s="26">
        <f t="shared" ref="H66" si="341">+H67+H79+H100</f>
        <v>0</v>
      </c>
      <c r="I66" s="26">
        <f t="shared" ref="I66" si="342">+I67+I79+I100</f>
        <v>0</v>
      </c>
      <c r="J66" s="26">
        <f t="shared" ref="J66" si="343">+J67+J79+J100</f>
        <v>0</v>
      </c>
      <c r="K66" s="26">
        <f t="shared" ref="K66" si="344">+K67+K79+K100</f>
        <v>0</v>
      </c>
      <c r="L66" s="26">
        <f t="shared" ref="L66" si="345">+L67+L79+L100</f>
        <v>0</v>
      </c>
      <c r="M66" s="26">
        <f t="shared" ref="M66" si="346">+M67+M79+M100</f>
        <v>0</v>
      </c>
      <c r="N66" s="26">
        <f t="shared" ref="N66" si="347">+N67+N79+N100</f>
        <v>0</v>
      </c>
      <c r="O66" s="26">
        <f t="shared" ref="O66" si="348">+O67+O79+O100</f>
        <v>0</v>
      </c>
      <c r="P66" s="26">
        <f t="shared" ref="P66" si="349">+P67+P79+P100</f>
        <v>0</v>
      </c>
      <c r="Q66" s="26">
        <f t="shared" ref="Q66:S66" si="350">+Q67+Q79+Q100</f>
        <v>0</v>
      </c>
      <c r="R66" s="26">
        <f t="shared" si="350"/>
        <v>0</v>
      </c>
      <c r="S66" s="26">
        <f t="shared" si="350"/>
        <v>0</v>
      </c>
      <c r="T66" s="26">
        <f t="shared" ref="T66" si="351">+T67+T79+T100</f>
        <v>0</v>
      </c>
      <c r="U66" s="26">
        <f t="shared" ref="U66" si="352">+U67+U79+U100</f>
        <v>0</v>
      </c>
      <c r="V66" s="26">
        <f t="shared" ref="V66" si="353">+V67+V79+V100</f>
        <v>0</v>
      </c>
      <c r="W66" s="26">
        <f t="shared" ref="W66" si="354">+W67+W79+W100</f>
        <v>0</v>
      </c>
      <c r="X66" s="26">
        <f t="shared" ref="X66" si="355">+X67+X79+X100</f>
        <v>0</v>
      </c>
      <c r="Y66" s="26">
        <f t="shared" ref="Y66" si="356">+Y67+Y79+Y100</f>
        <v>0</v>
      </c>
      <c r="Z66" s="26">
        <f t="shared" ref="Z66:AA66" si="357">+Z67+Z79+Z100</f>
        <v>0</v>
      </c>
      <c r="AA66" s="26">
        <f t="shared" si="357"/>
        <v>0</v>
      </c>
      <c r="AB66" s="26">
        <f t="shared" ref="AB66:AC66" si="358">+AB67+AB79+AB100</f>
        <v>0</v>
      </c>
      <c r="AC66" s="26">
        <f t="shared" si="358"/>
        <v>0</v>
      </c>
      <c r="AD66" s="31"/>
      <c r="AE66" s="26" t="str">
        <f t="shared" si="5"/>
        <v/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359">+D68+D77+D78</f>
        <v>0</v>
      </c>
      <c r="E67" s="26">
        <f t="shared" si="359"/>
        <v>0</v>
      </c>
      <c r="F67" s="26">
        <f t="shared" si="359"/>
        <v>0</v>
      </c>
      <c r="G67" s="26">
        <f t="shared" si="359"/>
        <v>0</v>
      </c>
      <c r="H67" s="26">
        <f t="shared" si="359"/>
        <v>0</v>
      </c>
      <c r="I67" s="26">
        <f t="shared" si="359"/>
        <v>0</v>
      </c>
      <c r="J67" s="26">
        <f t="shared" si="359"/>
        <v>0</v>
      </c>
      <c r="K67" s="26">
        <f t="shared" si="359"/>
        <v>0</v>
      </c>
      <c r="L67" s="26">
        <f t="shared" si="359"/>
        <v>0</v>
      </c>
      <c r="M67" s="26">
        <f t="shared" si="359"/>
        <v>0</v>
      </c>
      <c r="N67" s="26">
        <f t="shared" si="359"/>
        <v>0</v>
      </c>
      <c r="O67" s="26">
        <f t="shared" si="359"/>
        <v>0</v>
      </c>
      <c r="P67" s="26">
        <f t="shared" si="359"/>
        <v>0</v>
      </c>
      <c r="Q67" s="26">
        <f t="shared" si="359"/>
        <v>0</v>
      </c>
      <c r="R67" s="26">
        <f t="shared" si="359"/>
        <v>0</v>
      </c>
      <c r="S67" s="26">
        <f t="shared" si="359"/>
        <v>0</v>
      </c>
      <c r="T67" s="26">
        <f t="shared" si="359"/>
        <v>0</v>
      </c>
      <c r="U67" s="26">
        <f t="shared" si="359"/>
        <v>0</v>
      </c>
      <c r="V67" s="26">
        <f t="shared" si="359"/>
        <v>0</v>
      </c>
      <c r="W67" s="26">
        <f t="shared" si="359"/>
        <v>0</v>
      </c>
      <c r="X67" s="26">
        <f t="shared" si="359"/>
        <v>0</v>
      </c>
      <c r="Y67" s="26">
        <f t="shared" si="359"/>
        <v>0</v>
      </c>
      <c r="Z67" s="26">
        <f t="shared" si="359"/>
        <v>0</v>
      </c>
      <c r="AA67" s="26">
        <f t="shared" si="359"/>
        <v>0</v>
      </c>
      <c r="AB67" s="26">
        <f t="shared" si="359"/>
        <v>0</v>
      </c>
      <c r="AC67" s="26">
        <f t="shared" si="359"/>
        <v>0</v>
      </c>
      <c r="AD67" s="31"/>
      <c r="AE67" s="26" t="str">
        <f t="shared" si="5"/>
        <v/>
      </c>
    </row>
    <row r="68" spans="1:31" x14ac:dyDescent="0.2">
      <c r="A68" s="13" t="s">
        <v>149</v>
      </c>
      <c r="B68" s="6" t="s">
        <v>150</v>
      </c>
      <c r="C68" s="26">
        <f t="shared" ref="C68" si="360">+C69+C74</f>
        <v>0</v>
      </c>
      <c r="D68" s="26">
        <f t="shared" ref="D68" si="361">+D69+D74</f>
        <v>0</v>
      </c>
      <c r="E68" s="26">
        <f t="shared" ref="E68" si="362">+E69+E74</f>
        <v>0</v>
      </c>
      <c r="F68" s="26">
        <f t="shared" ref="F68" si="363">+F69+F74</f>
        <v>0</v>
      </c>
      <c r="G68" s="26">
        <f t="shared" ref="G68" si="364">+G69+G74</f>
        <v>0</v>
      </c>
      <c r="H68" s="26">
        <f t="shared" ref="H68" si="365">+H69+H74</f>
        <v>0</v>
      </c>
      <c r="I68" s="26">
        <f t="shared" ref="I68" si="366">+I69+I74</f>
        <v>0</v>
      </c>
      <c r="J68" s="26">
        <f t="shared" ref="J68" si="367">+J69+J74</f>
        <v>0</v>
      </c>
      <c r="K68" s="26">
        <f t="shared" ref="K68" si="368">+K69+K74</f>
        <v>0</v>
      </c>
      <c r="L68" s="26">
        <f t="shared" ref="L68" si="369">+L69+L74</f>
        <v>0</v>
      </c>
      <c r="M68" s="26">
        <f t="shared" ref="M68" si="370">+M69+M74</f>
        <v>0</v>
      </c>
      <c r="N68" s="26">
        <f t="shared" ref="N68" si="371">+N69+N74</f>
        <v>0</v>
      </c>
      <c r="O68" s="26">
        <f t="shared" ref="O68" si="372">+O69+O74</f>
        <v>0</v>
      </c>
      <c r="P68" s="26">
        <f t="shared" ref="P68" si="373">+P69+P74</f>
        <v>0</v>
      </c>
      <c r="Q68" s="26">
        <f t="shared" ref="Q68:S68" si="374">+Q69+Q74</f>
        <v>0</v>
      </c>
      <c r="R68" s="26">
        <f t="shared" si="374"/>
        <v>0</v>
      </c>
      <c r="S68" s="26">
        <f t="shared" si="374"/>
        <v>0</v>
      </c>
      <c r="T68" s="26">
        <f t="shared" ref="T68" si="375">+T69+T74</f>
        <v>0</v>
      </c>
      <c r="U68" s="26">
        <f t="shared" ref="U68" si="376">+U69+U74</f>
        <v>0</v>
      </c>
      <c r="V68" s="26">
        <f t="shared" ref="V68" si="377">+V69+V74</f>
        <v>0</v>
      </c>
      <c r="W68" s="26">
        <f t="shared" ref="W68" si="378">+W69+W74</f>
        <v>0</v>
      </c>
      <c r="X68" s="26">
        <f t="shared" ref="X68" si="379">+X69+X74</f>
        <v>0</v>
      </c>
      <c r="Y68" s="26">
        <f t="shared" ref="Y68" si="380">+Y69+Y74</f>
        <v>0</v>
      </c>
      <c r="Z68" s="26">
        <f t="shared" ref="Z68:AA68" si="381">+Z69+Z74</f>
        <v>0</v>
      </c>
      <c r="AA68" s="26">
        <f t="shared" si="381"/>
        <v>0</v>
      </c>
      <c r="AB68" s="26">
        <f t="shared" ref="AB68:AC68" si="382">+AB69+AB74</f>
        <v>0</v>
      </c>
      <c r="AC68" s="26">
        <f t="shared" si="382"/>
        <v>0</v>
      </c>
      <c r="AD68" s="31"/>
      <c r="AE68" s="26" t="str">
        <f t="shared" si="5"/>
        <v/>
      </c>
    </row>
    <row r="69" spans="1:31" x14ac:dyDescent="0.2">
      <c r="A69" s="13" t="s">
        <v>151</v>
      </c>
      <c r="B69" s="6" t="s">
        <v>152</v>
      </c>
      <c r="C69" s="26">
        <f>+C70+C71+C72+C73</f>
        <v>0</v>
      </c>
      <c r="D69" s="26">
        <f t="shared" ref="D69:Z69" si="383">+D70+D71+D72+D73</f>
        <v>0</v>
      </c>
      <c r="E69" s="26">
        <f t="shared" si="383"/>
        <v>0</v>
      </c>
      <c r="F69" s="26">
        <f t="shared" si="383"/>
        <v>0</v>
      </c>
      <c r="G69" s="26">
        <f t="shared" si="383"/>
        <v>0</v>
      </c>
      <c r="H69" s="26">
        <f t="shared" si="383"/>
        <v>0</v>
      </c>
      <c r="I69" s="26">
        <f t="shared" si="383"/>
        <v>0</v>
      </c>
      <c r="J69" s="26">
        <f t="shared" si="383"/>
        <v>0</v>
      </c>
      <c r="K69" s="26">
        <f t="shared" si="383"/>
        <v>0</v>
      </c>
      <c r="L69" s="26">
        <f t="shared" si="383"/>
        <v>0</v>
      </c>
      <c r="M69" s="26">
        <f t="shared" si="383"/>
        <v>0</v>
      </c>
      <c r="N69" s="26">
        <f t="shared" si="383"/>
        <v>0</v>
      </c>
      <c r="O69" s="26">
        <f t="shared" si="383"/>
        <v>0</v>
      </c>
      <c r="P69" s="26">
        <f t="shared" si="383"/>
        <v>0</v>
      </c>
      <c r="Q69" s="26">
        <f t="shared" si="383"/>
        <v>0</v>
      </c>
      <c r="R69" s="26">
        <f t="shared" ref="R69:S69" si="384">+R70+R71+R72+R73</f>
        <v>0</v>
      </c>
      <c r="S69" s="26">
        <f t="shared" si="384"/>
        <v>0</v>
      </c>
      <c r="T69" s="26">
        <f t="shared" si="383"/>
        <v>0</v>
      </c>
      <c r="U69" s="26">
        <f t="shared" si="383"/>
        <v>0</v>
      </c>
      <c r="V69" s="26">
        <f t="shared" si="383"/>
        <v>0</v>
      </c>
      <c r="W69" s="26">
        <f t="shared" si="383"/>
        <v>0</v>
      </c>
      <c r="X69" s="26">
        <f t="shared" si="383"/>
        <v>0</v>
      </c>
      <c r="Y69" s="26">
        <f t="shared" si="383"/>
        <v>0</v>
      </c>
      <c r="Z69" s="26">
        <f t="shared" si="383"/>
        <v>0</v>
      </c>
      <c r="AA69" s="26">
        <f t="shared" ref="AA69:AB69" si="385">+AA70+AA71+AA72+AA73</f>
        <v>0</v>
      </c>
      <c r="AB69" s="26">
        <f t="shared" si="385"/>
        <v>0</v>
      </c>
      <c r="AC69" s="26">
        <f t="shared" ref="AC69" si="386">+AC70+AC71+AC72+AC73</f>
        <v>0</v>
      </c>
      <c r="AD69" s="31"/>
      <c r="AE69" s="26" t="str">
        <f t="shared" ref="AE69:AE109" si="387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387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387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387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387"/>
        <v/>
      </c>
    </row>
    <row r="74" spans="1:31" x14ac:dyDescent="0.2">
      <c r="A74" s="13" t="s">
        <v>161</v>
      </c>
      <c r="B74" s="6" t="s">
        <v>162</v>
      </c>
      <c r="C74" s="26">
        <f t="shared" ref="C74" si="388">+C75+C76</f>
        <v>0</v>
      </c>
      <c r="D74" s="26">
        <f t="shared" ref="D74" si="389">+D75+D76</f>
        <v>0</v>
      </c>
      <c r="E74" s="26">
        <f t="shared" ref="E74" si="390">+E75+E76</f>
        <v>0</v>
      </c>
      <c r="F74" s="26">
        <f t="shared" ref="F74" si="391">+F75+F76</f>
        <v>0</v>
      </c>
      <c r="G74" s="26">
        <f t="shared" ref="G74" si="392">+G75+G76</f>
        <v>0</v>
      </c>
      <c r="H74" s="26">
        <f t="shared" ref="H74" si="393">+H75+H76</f>
        <v>0</v>
      </c>
      <c r="I74" s="26">
        <f t="shared" ref="I74" si="394">+I75+I76</f>
        <v>0</v>
      </c>
      <c r="J74" s="26">
        <f t="shared" ref="J74" si="395">+J75+J76</f>
        <v>0</v>
      </c>
      <c r="K74" s="26">
        <f t="shared" ref="K74" si="396">+K75+K76</f>
        <v>0</v>
      </c>
      <c r="L74" s="26">
        <f t="shared" ref="L74" si="397">+L75+L76</f>
        <v>0</v>
      </c>
      <c r="M74" s="26">
        <f t="shared" ref="M74" si="398">+M75+M76</f>
        <v>0</v>
      </c>
      <c r="N74" s="26">
        <f t="shared" ref="N74" si="399">+N75+N76</f>
        <v>0</v>
      </c>
      <c r="O74" s="26">
        <f t="shared" ref="O74" si="400">+O75+O76</f>
        <v>0</v>
      </c>
      <c r="P74" s="26">
        <f t="shared" ref="P74" si="401">+P75+P76</f>
        <v>0</v>
      </c>
      <c r="Q74" s="26">
        <f t="shared" ref="Q74:S74" si="402">+Q75+Q76</f>
        <v>0</v>
      </c>
      <c r="R74" s="26">
        <f t="shared" si="402"/>
        <v>0</v>
      </c>
      <c r="S74" s="26">
        <f t="shared" si="402"/>
        <v>0</v>
      </c>
      <c r="T74" s="26">
        <f t="shared" ref="T74" si="403">+T75+T76</f>
        <v>0</v>
      </c>
      <c r="U74" s="26">
        <f t="shared" ref="U74" si="404">+U75+U76</f>
        <v>0</v>
      </c>
      <c r="V74" s="26">
        <f t="shared" ref="V74" si="405">+V75+V76</f>
        <v>0</v>
      </c>
      <c r="W74" s="26">
        <f t="shared" ref="W74" si="406">+W75+W76</f>
        <v>0</v>
      </c>
      <c r="X74" s="26">
        <f t="shared" ref="X74" si="407">+X75+X76</f>
        <v>0</v>
      </c>
      <c r="Y74" s="26">
        <f t="shared" ref="Y74" si="408">+Y75+Y76</f>
        <v>0</v>
      </c>
      <c r="Z74" s="26">
        <f t="shared" ref="Z74:AA74" si="409">+Z75+Z76</f>
        <v>0</v>
      </c>
      <c r="AA74" s="26">
        <f t="shared" si="409"/>
        <v>0</v>
      </c>
      <c r="AB74" s="26">
        <f t="shared" ref="AB74:AC74" si="410">+AB75+AB76</f>
        <v>0</v>
      </c>
      <c r="AC74" s="26">
        <f t="shared" si="410"/>
        <v>0</v>
      </c>
      <c r="AD74" s="31"/>
      <c r="AE74" s="26" t="str">
        <f t="shared" si="387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387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387"/>
        <v/>
      </c>
    </row>
    <row r="77" spans="1:31" x14ac:dyDescent="0.2">
      <c r="A77" s="13" t="s">
        <v>165</v>
      </c>
      <c r="B77" s="6" t="s">
        <v>166</v>
      </c>
      <c r="C77" s="26">
        <f>+'1990'!$G77</f>
        <v>0</v>
      </c>
      <c r="D77" s="26">
        <f>+'1991'!$G77</f>
        <v>0</v>
      </c>
      <c r="E77" s="26">
        <f>+'1992'!$G77</f>
        <v>0</v>
      </c>
      <c r="F77" s="26">
        <f>+'1993'!$G77</f>
        <v>0</v>
      </c>
      <c r="G77" s="26">
        <f>+'1994'!$G77</f>
        <v>0</v>
      </c>
      <c r="H77" s="26">
        <f>+'1995'!$G77</f>
        <v>0</v>
      </c>
      <c r="I77" s="26">
        <f>+'1996'!$G77</f>
        <v>0</v>
      </c>
      <c r="J77" s="26">
        <f>+'1997'!$G77</f>
        <v>0</v>
      </c>
      <c r="K77" s="26">
        <f>+'1998'!$G77</f>
        <v>0</v>
      </c>
      <c r="L77" s="26">
        <f>+'1999'!$G77</f>
        <v>0</v>
      </c>
      <c r="M77" s="26">
        <f>+'2000'!$G77</f>
        <v>0</v>
      </c>
      <c r="N77" s="26">
        <f>+'2001'!$G77</f>
        <v>0</v>
      </c>
      <c r="O77" s="26">
        <f>+'2002'!$G77</f>
        <v>0</v>
      </c>
      <c r="P77" s="26">
        <f>+'2003'!$G77</f>
        <v>0</v>
      </c>
      <c r="Q77" s="26">
        <f>+'2004'!$G77</f>
        <v>0</v>
      </c>
      <c r="R77" s="26">
        <f>+'2005'!$G77</f>
        <v>0</v>
      </c>
      <c r="S77" s="26">
        <f>+'2006'!$G77</f>
        <v>0</v>
      </c>
      <c r="T77" s="26">
        <f>+'2007'!$G77</f>
        <v>0</v>
      </c>
      <c r="U77" s="26">
        <f>+'2008'!$G77</f>
        <v>0</v>
      </c>
      <c r="V77" s="26">
        <f>+'2009'!$G77</f>
        <v>0</v>
      </c>
      <c r="W77" s="26">
        <f>+'2010'!$G77</f>
        <v>0</v>
      </c>
      <c r="X77" s="26">
        <f>+'2011'!$G77</f>
        <v>0</v>
      </c>
      <c r="Y77" s="26">
        <f>+'2012'!$G77</f>
        <v>0</v>
      </c>
      <c r="Z77" s="26">
        <f>+'2013'!$G77</f>
        <v>0</v>
      </c>
      <c r="AA77" s="26">
        <f>+'2014'!$G77</f>
        <v>0</v>
      </c>
      <c r="AB77" s="26">
        <f>+'2015'!$G77</f>
        <v>0</v>
      </c>
      <c r="AC77" s="26">
        <f>+'2016'!$G77</f>
        <v>0</v>
      </c>
      <c r="AD77" s="31"/>
      <c r="AE77" s="26" t="str">
        <f t="shared" si="387"/>
        <v/>
      </c>
    </row>
    <row r="78" spans="1:31" x14ac:dyDescent="0.2">
      <c r="A78" s="13" t="s">
        <v>244</v>
      </c>
      <c r="B78" s="6" t="s">
        <v>187</v>
      </c>
      <c r="C78" s="26">
        <f>+'1990'!$G78</f>
        <v>0</v>
      </c>
      <c r="D78" s="26">
        <f>+'1991'!$G78</f>
        <v>0</v>
      </c>
      <c r="E78" s="26">
        <f>+'1992'!$G78</f>
        <v>0</v>
      </c>
      <c r="F78" s="26">
        <f>+'1993'!$G78</f>
        <v>0</v>
      </c>
      <c r="G78" s="26">
        <f>+'1994'!$G78</f>
        <v>0</v>
      </c>
      <c r="H78" s="26">
        <f>+'1995'!$G78</f>
        <v>0</v>
      </c>
      <c r="I78" s="26">
        <f>+'1996'!$G78</f>
        <v>0</v>
      </c>
      <c r="J78" s="26">
        <f>+'1997'!$G78</f>
        <v>0</v>
      </c>
      <c r="K78" s="26">
        <f>+'1998'!$G78</f>
        <v>0</v>
      </c>
      <c r="L78" s="26">
        <f>+'1999'!$G78</f>
        <v>0</v>
      </c>
      <c r="M78" s="26">
        <f>+'2000'!$G78</f>
        <v>0</v>
      </c>
      <c r="N78" s="26">
        <f>+'2001'!$G78</f>
        <v>0</v>
      </c>
      <c r="O78" s="26">
        <f>+'2002'!$G78</f>
        <v>0</v>
      </c>
      <c r="P78" s="26">
        <f>+'2003'!$G78</f>
        <v>0</v>
      </c>
      <c r="Q78" s="26">
        <f>+'2004'!$G78</f>
        <v>0</v>
      </c>
      <c r="R78" s="26">
        <f>+'2005'!$G78</f>
        <v>0</v>
      </c>
      <c r="S78" s="26">
        <f>+'2006'!$G78</f>
        <v>0</v>
      </c>
      <c r="T78" s="26">
        <f>+'2007'!$G78</f>
        <v>0</v>
      </c>
      <c r="U78" s="26">
        <f>+'2008'!$G78</f>
        <v>0</v>
      </c>
      <c r="V78" s="26">
        <f>+'2009'!$G78</f>
        <v>0</v>
      </c>
      <c r="W78" s="26">
        <f>+'2010'!$G78</f>
        <v>0</v>
      </c>
      <c r="X78" s="26">
        <f>+'2011'!$G78</f>
        <v>0</v>
      </c>
      <c r="Y78" s="26">
        <f>+'2012'!$G78</f>
        <v>0</v>
      </c>
      <c r="Z78" s="26">
        <f>+'2013'!$G78</f>
        <v>0</v>
      </c>
      <c r="AA78" s="26">
        <f>+'2014'!$G78</f>
        <v>0</v>
      </c>
      <c r="AB78" s="26">
        <f>+'2015'!$G78</f>
        <v>0</v>
      </c>
      <c r="AC78" s="26">
        <f>+'2016'!$G78</f>
        <v>0</v>
      </c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" si="411">+C80+C90</f>
        <v>0</v>
      </c>
      <c r="D79" s="26">
        <f t="shared" ref="D79" si="412">+D80+D90</f>
        <v>0</v>
      </c>
      <c r="E79" s="26">
        <f t="shared" ref="E79" si="413">+E80+E90</f>
        <v>0</v>
      </c>
      <c r="F79" s="26">
        <f t="shared" ref="F79" si="414">+F80+F90</f>
        <v>0</v>
      </c>
      <c r="G79" s="26">
        <f t="shared" ref="G79" si="415">+G80+G90</f>
        <v>0</v>
      </c>
      <c r="H79" s="26">
        <f t="shared" ref="H79" si="416">+H80+H90</f>
        <v>0</v>
      </c>
      <c r="I79" s="26">
        <f t="shared" ref="I79" si="417">+I80+I90</f>
        <v>0</v>
      </c>
      <c r="J79" s="26">
        <f t="shared" ref="J79" si="418">+J80+J90</f>
        <v>0</v>
      </c>
      <c r="K79" s="26">
        <f t="shared" ref="K79" si="419">+K80+K90</f>
        <v>0</v>
      </c>
      <c r="L79" s="26">
        <f t="shared" ref="L79" si="420">+L80+L90</f>
        <v>0</v>
      </c>
      <c r="M79" s="26">
        <f t="shared" ref="M79" si="421">+M80+M90</f>
        <v>0</v>
      </c>
      <c r="N79" s="26">
        <f t="shared" ref="N79" si="422">+N80+N90</f>
        <v>0</v>
      </c>
      <c r="O79" s="26">
        <f t="shared" ref="O79" si="423">+O80+O90</f>
        <v>0</v>
      </c>
      <c r="P79" s="26">
        <f t="shared" ref="P79" si="424">+P80+P90</f>
        <v>0</v>
      </c>
      <c r="Q79" s="26">
        <f t="shared" ref="Q79:S79" si="425">+Q80+Q90</f>
        <v>0</v>
      </c>
      <c r="R79" s="26">
        <f t="shared" si="425"/>
        <v>0</v>
      </c>
      <c r="S79" s="26">
        <f t="shared" si="425"/>
        <v>0</v>
      </c>
      <c r="T79" s="26">
        <f t="shared" ref="T79" si="426">+T80+T90</f>
        <v>0</v>
      </c>
      <c r="U79" s="26">
        <f t="shared" ref="U79" si="427">+U80+U90</f>
        <v>0</v>
      </c>
      <c r="V79" s="26">
        <f t="shared" ref="V79" si="428">+V80+V90</f>
        <v>0</v>
      </c>
      <c r="W79" s="26">
        <f t="shared" ref="W79" si="429">+W80+W90</f>
        <v>0</v>
      </c>
      <c r="X79" s="26">
        <f t="shared" ref="X79" si="430">+X80+X90</f>
        <v>0</v>
      </c>
      <c r="Y79" s="26">
        <f t="shared" ref="Y79" si="431">+Y80+Y90</f>
        <v>0</v>
      </c>
      <c r="Z79" s="26">
        <f t="shared" ref="Z79:AA79" si="432">+Z80+Z90</f>
        <v>0</v>
      </c>
      <c r="AA79" s="26">
        <f t="shared" si="432"/>
        <v>0</v>
      </c>
      <c r="AB79" s="26">
        <f t="shared" ref="AB79:AC79" si="433">+AB80+AB90</f>
        <v>0</v>
      </c>
      <c r="AC79" s="26">
        <f t="shared" si="433"/>
        <v>0</v>
      </c>
      <c r="AD79" s="31"/>
      <c r="AE79" s="26" t="str">
        <f t="shared" si="387"/>
        <v/>
      </c>
    </row>
    <row r="80" spans="1:31" x14ac:dyDescent="0.2">
      <c r="A80" s="13" t="s">
        <v>169</v>
      </c>
      <c r="B80" s="6" t="s">
        <v>170</v>
      </c>
      <c r="C80" s="26">
        <f t="shared" ref="C80" si="434">+C81+C82+C83</f>
        <v>0</v>
      </c>
      <c r="D80" s="26">
        <f t="shared" ref="D80" si="435">+D81+D82+D83</f>
        <v>0</v>
      </c>
      <c r="E80" s="26">
        <f t="shared" ref="E80" si="436">+E81+E82+E83</f>
        <v>0</v>
      </c>
      <c r="F80" s="26">
        <f t="shared" ref="F80" si="437">+F81+F82+F83</f>
        <v>0</v>
      </c>
      <c r="G80" s="26">
        <f t="shared" ref="G80" si="438">+G81+G82+G83</f>
        <v>0</v>
      </c>
      <c r="H80" s="26">
        <f t="shared" ref="H80" si="439">+H81+H82+H83</f>
        <v>0</v>
      </c>
      <c r="I80" s="26">
        <f t="shared" ref="I80" si="440">+I81+I82+I83</f>
        <v>0</v>
      </c>
      <c r="J80" s="26">
        <f t="shared" ref="J80" si="441">+J81+J82+J83</f>
        <v>0</v>
      </c>
      <c r="K80" s="26">
        <f t="shared" ref="K80" si="442">+K81+K82+K83</f>
        <v>0</v>
      </c>
      <c r="L80" s="26">
        <f t="shared" ref="L80" si="443">+L81+L82+L83</f>
        <v>0</v>
      </c>
      <c r="M80" s="26">
        <f t="shared" ref="M80" si="444">+M81+M82+M83</f>
        <v>0</v>
      </c>
      <c r="N80" s="26">
        <f t="shared" ref="N80" si="445">+N81+N82+N83</f>
        <v>0</v>
      </c>
      <c r="O80" s="26">
        <f t="shared" ref="O80" si="446">+O81+O82+O83</f>
        <v>0</v>
      </c>
      <c r="P80" s="26">
        <f t="shared" ref="P80" si="447">+P81+P82+P83</f>
        <v>0</v>
      </c>
      <c r="Q80" s="26">
        <f t="shared" ref="Q80:S80" si="448">+Q81+Q82+Q83</f>
        <v>0</v>
      </c>
      <c r="R80" s="26">
        <f t="shared" si="448"/>
        <v>0</v>
      </c>
      <c r="S80" s="26">
        <f t="shared" si="448"/>
        <v>0</v>
      </c>
      <c r="T80" s="26">
        <f t="shared" ref="T80" si="449">+T81+T82+T83</f>
        <v>0</v>
      </c>
      <c r="U80" s="26">
        <f t="shared" ref="U80" si="450">+U81+U82+U83</f>
        <v>0</v>
      </c>
      <c r="V80" s="26">
        <f t="shared" ref="V80" si="451">+V81+V82+V83</f>
        <v>0</v>
      </c>
      <c r="W80" s="26">
        <f t="shared" ref="W80" si="452">+W81+W82+W83</f>
        <v>0</v>
      </c>
      <c r="X80" s="26">
        <f t="shared" ref="X80" si="453">+X81+X82+X83</f>
        <v>0</v>
      </c>
      <c r="Y80" s="26">
        <f t="shared" ref="Y80" si="454">+Y81+Y82+Y83</f>
        <v>0</v>
      </c>
      <c r="Z80" s="26">
        <f t="shared" ref="Z80:AA80" si="455">+Z81+Z82+Z83</f>
        <v>0</v>
      </c>
      <c r="AA80" s="26">
        <f t="shared" si="455"/>
        <v>0</v>
      </c>
      <c r="AB80" s="26">
        <f t="shared" ref="AB80:AC80" si="456">+AB81+AB82+AB83</f>
        <v>0</v>
      </c>
      <c r="AC80" s="26">
        <f t="shared" si="456"/>
        <v>0</v>
      </c>
      <c r="AD80" s="31"/>
      <c r="AE80" s="26" t="str">
        <f t="shared" si="387"/>
        <v/>
      </c>
    </row>
    <row r="81" spans="1:31" x14ac:dyDescent="0.2">
      <c r="A81" s="13" t="s">
        <v>171</v>
      </c>
      <c r="B81" s="6" t="s">
        <v>172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31"/>
      <c r="AE81" s="26" t="str">
        <f t="shared" si="387"/>
        <v/>
      </c>
    </row>
    <row r="82" spans="1:31" x14ac:dyDescent="0.2">
      <c r="A82" s="13" t="s">
        <v>173</v>
      </c>
      <c r="B82" s="6" t="s">
        <v>174</v>
      </c>
      <c r="C82" s="26">
        <f>+'1990'!$G82</f>
        <v>0</v>
      </c>
      <c r="D82" s="26">
        <f>+'1991'!$G82</f>
        <v>0</v>
      </c>
      <c r="E82" s="26">
        <f>+'1992'!$G82</f>
        <v>0</v>
      </c>
      <c r="F82" s="26">
        <f>+'1993'!$G82</f>
        <v>0</v>
      </c>
      <c r="G82" s="26">
        <f>+'1994'!$G82</f>
        <v>0</v>
      </c>
      <c r="H82" s="26">
        <f>+'1995'!$G82</f>
        <v>0</v>
      </c>
      <c r="I82" s="26">
        <f>+'1996'!$G82</f>
        <v>0</v>
      </c>
      <c r="J82" s="26">
        <f>+'1997'!$G82</f>
        <v>0</v>
      </c>
      <c r="K82" s="26">
        <f>+'1998'!$G82</f>
        <v>0</v>
      </c>
      <c r="L82" s="26">
        <f>+'1999'!$G82</f>
        <v>0</v>
      </c>
      <c r="M82" s="26">
        <f>+'2000'!$G82</f>
        <v>0</v>
      </c>
      <c r="N82" s="26">
        <f>+'2001'!$G82</f>
        <v>0</v>
      </c>
      <c r="O82" s="26">
        <f>+'2002'!$G82</f>
        <v>0</v>
      </c>
      <c r="P82" s="26">
        <f>+'2003'!$G82</f>
        <v>0</v>
      </c>
      <c r="Q82" s="26">
        <f>+'2004'!$G82</f>
        <v>0</v>
      </c>
      <c r="R82" s="26">
        <f>+'2005'!$G82</f>
        <v>0</v>
      </c>
      <c r="S82" s="26">
        <f>+'2006'!$G82</f>
        <v>0</v>
      </c>
      <c r="T82" s="26">
        <f>+'2007'!$G82</f>
        <v>0</v>
      </c>
      <c r="U82" s="26">
        <f>+'2008'!$G82</f>
        <v>0</v>
      </c>
      <c r="V82" s="26">
        <f>+'2009'!$G82</f>
        <v>0</v>
      </c>
      <c r="W82" s="26">
        <f>+'2010'!$G82</f>
        <v>0</v>
      </c>
      <c r="X82" s="26">
        <f>+'2011'!$G82</f>
        <v>0</v>
      </c>
      <c r="Y82" s="26">
        <f>+'2012'!$G82</f>
        <v>0</v>
      </c>
      <c r="Z82" s="26">
        <f>+'2013'!$G82</f>
        <v>0</v>
      </c>
      <c r="AA82" s="26">
        <f>+'2014'!$G82</f>
        <v>0</v>
      </c>
      <c r="AB82" s="26">
        <f>+'2015'!$G82</f>
        <v>0</v>
      </c>
      <c r="AC82" s="26">
        <f>+'2016'!$G82</f>
        <v>0</v>
      </c>
      <c r="AD82" s="31"/>
      <c r="AE82" s="26" t="str">
        <f t="shared" si="387"/>
        <v/>
      </c>
    </row>
    <row r="83" spans="1:31" x14ac:dyDescent="0.2">
      <c r="A83" s="13" t="s">
        <v>175</v>
      </c>
      <c r="B83" s="6" t="s">
        <v>176</v>
      </c>
      <c r="C83" s="26">
        <f t="shared" ref="C83" si="457">+C84+C85+C86+C87+C88+C89</f>
        <v>0</v>
      </c>
      <c r="D83" s="26">
        <f t="shared" ref="D83" si="458">+D84+D85+D86+D87+D88+D89</f>
        <v>0</v>
      </c>
      <c r="E83" s="26">
        <f t="shared" ref="E83" si="459">+E84+E85+E86+E87+E88+E89</f>
        <v>0</v>
      </c>
      <c r="F83" s="26">
        <f t="shared" ref="F83" si="460">+F84+F85+F86+F87+F88+F89</f>
        <v>0</v>
      </c>
      <c r="G83" s="26">
        <f t="shared" ref="G83" si="461">+G84+G85+G86+G87+G88+G89</f>
        <v>0</v>
      </c>
      <c r="H83" s="26">
        <f t="shared" ref="H83" si="462">+H84+H85+H86+H87+H88+H89</f>
        <v>0</v>
      </c>
      <c r="I83" s="26">
        <f t="shared" ref="I83" si="463">+I84+I85+I86+I87+I88+I89</f>
        <v>0</v>
      </c>
      <c r="J83" s="26">
        <f t="shared" ref="J83" si="464">+J84+J85+J86+J87+J88+J89</f>
        <v>0</v>
      </c>
      <c r="K83" s="26">
        <f t="shared" ref="K83" si="465">+K84+K85+K86+K87+K88+K89</f>
        <v>0</v>
      </c>
      <c r="L83" s="26">
        <f t="shared" ref="L83" si="466">+L84+L85+L86+L87+L88+L89</f>
        <v>0</v>
      </c>
      <c r="M83" s="26">
        <f t="shared" ref="M83" si="467">+M84+M85+M86+M87+M88+M89</f>
        <v>0</v>
      </c>
      <c r="N83" s="26">
        <f t="shared" ref="N83" si="468">+N84+N85+N86+N87+N88+N89</f>
        <v>0</v>
      </c>
      <c r="O83" s="26">
        <f t="shared" ref="O83" si="469">+O84+O85+O86+O87+O88+O89</f>
        <v>0</v>
      </c>
      <c r="P83" s="26">
        <f t="shared" ref="P83" si="470">+P84+P85+P86+P87+P88+P89</f>
        <v>0</v>
      </c>
      <c r="Q83" s="26">
        <f t="shared" ref="Q83:S83" si="471">+Q84+Q85+Q86+Q87+Q88+Q89</f>
        <v>0</v>
      </c>
      <c r="R83" s="26">
        <f t="shared" si="471"/>
        <v>0</v>
      </c>
      <c r="S83" s="26">
        <f t="shared" si="471"/>
        <v>0</v>
      </c>
      <c r="T83" s="26">
        <f t="shared" ref="T83" si="472">+T84+T85+T86+T87+T88+T89</f>
        <v>0</v>
      </c>
      <c r="U83" s="26">
        <f t="shared" ref="U83" si="473">+U84+U85+U86+U87+U88+U89</f>
        <v>0</v>
      </c>
      <c r="V83" s="26">
        <f t="shared" ref="V83" si="474">+V84+V85+V86+V87+V88+V89</f>
        <v>0</v>
      </c>
      <c r="W83" s="26">
        <f t="shared" ref="W83" si="475">+W84+W85+W86+W87+W88+W89</f>
        <v>0</v>
      </c>
      <c r="X83" s="26">
        <f t="shared" ref="X83" si="476">+X84+X85+X86+X87+X88+X89</f>
        <v>0</v>
      </c>
      <c r="Y83" s="26">
        <f t="shared" ref="Y83" si="477">+Y84+Y85+Y86+Y87+Y88+Y89</f>
        <v>0</v>
      </c>
      <c r="Z83" s="26">
        <f t="shared" ref="Z83:AA83" si="478">+Z84+Z85+Z86+Z87+Z88+Z89</f>
        <v>0</v>
      </c>
      <c r="AA83" s="26">
        <f t="shared" si="478"/>
        <v>0</v>
      </c>
      <c r="AB83" s="26">
        <f t="shared" ref="AB83:AC83" si="479">+AB84+AB85+AB86+AB87+AB88+AB89</f>
        <v>0</v>
      </c>
      <c r="AC83" s="26">
        <f t="shared" si="479"/>
        <v>0</v>
      </c>
      <c r="AD83" s="31"/>
      <c r="AE83" s="26" t="str">
        <f t="shared" si="387"/>
        <v/>
      </c>
    </row>
    <row r="84" spans="1:31" x14ac:dyDescent="0.2">
      <c r="A84" s="13" t="s">
        <v>177</v>
      </c>
      <c r="B84" s="6" t="s">
        <v>178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31"/>
      <c r="AE84" s="26" t="str">
        <f t="shared" si="387"/>
        <v/>
      </c>
    </row>
    <row r="85" spans="1:31" x14ac:dyDescent="0.2">
      <c r="A85" s="13" t="s">
        <v>179</v>
      </c>
      <c r="B85" s="6" t="s">
        <v>180</v>
      </c>
      <c r="C85" s="26">
        <f>+'1990'!$G85</f>
        <v>0</v>
      </c>
      <c r="D85" s="26">
        <f>+'1991'!$G85</f>
        <v>0</v>
      </c>
      <c r="E85" s="26">
        <f>+'1992'!$G85</f>
        <v>0</v>
      </c>
      <c r="F85" s="26">
        <f>+'1993'!$G85</f>
        <v>0</v>
      </c>
      <c r="G85" s="26">
        <f>+'1994'!$G85</f>
        <v>0</v>
      </c>
      <c r="H85" s="26">
        <f>+'1995'!$G85</f>
        <v>0</v>
      </c>
      <c r="I85" s="26">
        <f>+'1996'!$G85</f>
        <v>0</v>
      </c>
      <c r="J85" s="26">
        <f>+'1997'!$G85</f>
        <v>0</v>
      </c>
      <c r="K85" s="26">
        <f>+'1998'!$G85</f>
        <v>0</v>
      </c>
      <c r="L85" s="26">
        <f>+'1999'!$G85</f>
        <v>0</v>
      </c>
      <c r="M85" s="26">
        <f>+'2000'!$G85</f>
        <v>0</v>
      </c>
      <c r="N85" s="26">
        <f>+'2001'!$G85</f>
        <v>0</v>
      </c>
      <c r="O85" s="26">
        <f>+'2002'!$G85</f>
        <v>0</v>
      </c>
      <c r="P85" s="26">
        <f>+'2003'!$G85</f>
        <v>0</v>
      </c>
      <c r="Q85" s="26">
        <f>+'2004'!$G85</f>
        <v>0</v>
      </c>
      <c r="R85" s="26">
        <f>+'2005'!$G85</f>
        <v>0</v>
      </c>
      <c r="S85" s="26">
        <f>+'2006'!$G85</f>
        <v>0</v>
      </c>
      <c r="T85" s="26">
        <f>+'2007'!$G85</f>
        <v>0</v>
      </c>
      <c r="U85" s="26">
        <f>+'2008'!$G85</f>
        <v>0</v>
      </c>
      <c r="V85" s="26">
        <f>+'2009'!$G85</f>
        <v>0</v>
      </c>
      <c r="W85" s="26">
        <f>+'2010'!$G85</f>
        <v>0</v>
      </c>
      <c r="X85" s="26">
        <f>+'2011'!$G85</f>
        <v>0</v>
      </c>
      <c r="Y85" s="26">
        <f>+'2012'!$G85</f>
        <v>0</v>
      </c>
      <c r="Z85" s="26">
        <f>+'2013'!$G85</f>
        <v>0</v>
      </c>
      <c r="AA85" s="26">
        <f>+'2014'!$G85</f>
        <v>0</v>
      </c>
      <c r="AB85" s="26">
        <f>+'2015'!$G85</f>
        <v>0</v>
      </c>
      <c r="AC85" s="26">
        <f>+'2016'!$G85</f>
        <v>0</v>
      </c>
      <c r="AD85" s="31"/>
      <c r="AE85" s="26" t="str">
        <f t="shared" si="387"/>
        <v/>
      </c>
    </row>
    <row r="86" spans="1:31" x14ac:dyDescent="0.2">
      <c r="A86" s="13" t="s">
        <v>181</v>
      </c>
      <c r="B86" s="6" t="s">
        <v>75</v>
      </c>
      <c r="C86" s="26">
        <f>+'1990'!$G86</f>
        <v>0</v>
      </c>
      <c r="D86" s="26">
        <f>+'1991'!$G86</f>
        <v>0</v>
      </c>
      <c r="E86" s="26">
        <f>+'1992'!$G86</f>
        <v>0</v>
      </c>
      <c r="F86" s="26">
        <f>+'1993'!$G86</f>
        <v>0</v>
      </c>
      <c r="G86" s="26">
        <f>+'1994'!$G86</f>
        <v>0</v>
      </c>
      <c r="H86" s="26">
        <f>+'1995'!$G86</f>
        <v>0</v>
      </c>
      <c r="I86" s="26">
        <f>+'1996'!$G86</f>
        <v>0</v>
      </c>
      <c r="J86" s="26">
        <f>+'1997'!$G86</f>
        <v>0</v>
      </c>
      <c r="K86" s="26">
        <f>+'1998'!$G86</f>
        <v>0</v>
      </c>
      <c r="L86" s="26">
        <f>+'1999'!$G86</f>
        <v>0</v>
      </c>
      <c r="M86" s="26">
        <f>+'2000'!$G86</f>
        <v>0</v>
      </c>
      <c r="N86" s="26">
        <f>+'2001'!$G86</f>
        <v>0</v>
      </c>
      <c r="O86" s="26">
        <f>+'2002'!$G86</f>
        <v>0</v>
      </c>
      <c r="P86" s="26">
        <f>+'2003'!$G86</f>
        <v>0</v>
      </c>
      <c r="Q86" s="26">
        <f>+'2004'!$G86</f>
        <v>0</v>
      </c>
      <c r="R86" s="26">
        <f>+'2005'!$G86</f>
        <v>0</v>
      </c>
      <c r="S86" s="26">
        <f>+'2006'!$G86</f>
        <v>0</v>
      </c>
      <c r="T86" s="26">
        <f>+'2007'!$G86</f>
        <v>0</v>
      </c>
      <c r="U86" s="26">
        <f>+'2008'!$G86</f>
        <v>0</v>
      </c>
      <c r="V86" s="26">
        <f>+'2009'!$G86</f>
        <v>0</v>
      </c>
      <c r="W86" s="26">
        <f>+'2010'!$G86</f>
        <v>0</v>
      </c>
      <c r="X86" s="26">
        <f>+'2011'!$G86</f>
        <v>0</v>
      </c>
      <c r="Y86" s="26">
        <f>+'2012'!$G86</f>
        <v>0</v>
      </c>
      <c r="Z86" s="26">
        <f>+'2013'!$G86</f>
        <v>0</v>
      </c>
      <c r="AA86" s="26">
        <f>+'2014'!$G86</f>
        <v>0</v>
      </c>
      <c r="AB86" s="26">
        <f>+'2015'!$G86</f>
        <v>0</v>
      </c>
      <c r="AC86" s="26">
        <f>+'2016'!$G86</f>
        <v>0</v>
      </c>
      <c r="AD86" s="31"/>
      <c r="AE86" s="26" t="str">
        <f t="shared" si="387"/>
        <v/>
      </c>
    </row>
    <row r="87" spans="1:31" x14ac:dyDescent="0.2">
      <c r="A87" s="13" t="s">
        <v>182</v>
      </c>
      <c r="B87" s="6" t="s">
        <v>183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31"/>
      <c r="AE87" s="26" t="str">
        <f t="shared" si="387"/>
        <v/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387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387"/>
        <v/>
      </c>
    </row>
    <row r="90" spans="1:31" x14ac:dyDescent="0.2">
      <c r="A90" s="13" t="s">
        <v>188</v>
      </c>
      <c r="B90" s="6" t="s">
        <v>189</v>
      </c>
      <c r="C90" s="26">
        <f t="shared" ref="C90" si="480">+C91+C92+C93</f>
        <v>0</v>
      </c>
      <c r="D90" s="26">
        <f t="shared" ref="D90" si="481">+D91+D92+D93</f>
        <v>0</v>
      </c>
      <c r="E90" s="26">
        <f t="shared" ref="E90" si="482">+E91+E92+E93</f>
        <v>0</v>
      </c>
      <c r="F90" s="26">
        <f t="shared" ref="F90" si="483">+F91+F92+F93</f>
        <v>0</v>
      </c>
      <c r="G90" s="26">
        <f t="shared" ref="G90" si="484">+G91+G92+G93</f>
        <v>0</v>
      </c>
      <c r="H90" s="26">
        <f t="shared" ref="H90" si="485">+H91+H92+H93</f>
        <v>0</v>
      </c>
      <c r="I90" s="26">
        <f t="shared" ref="I90" si="486">+I91+I92+I93</f>
        <v>0</v>
      </c>
      <c r="J90" s="26">
        <f t="shared" ref="J90" si="487">+J91+J92+J93</f>
        <v>0</v>
      </c>
      <c r="K90" s="26">
        <f t="shared" ref="K90" si="488">+K91+K92+K93</f>
        <v>0</v>
      </c>
      <c r="L90" s="26">
        <f t="shared" ref="L90" si="489">+L91+L92+L93</f>
        <v>0</v>
      </c>
      <c r="M90" s="26">
        <f t="shared" ref="M90" si="490">+M91+M92+M93</f>
        <v>0</v>
      </c>
      <c r="N90" s="26">
        <f t="shared" ref="N90" si="491">+N91+N92+N93</f>
        <v>0</v>
      </c>
      <c r="O90" s="26">
        <f t="shared" ref="O90" si="492">+O91+O92+O93</f>
        <v>0</v>
      </c>
      <c r="P90" s="26">
        <f t="shared" ref="P90" si="493">+P91+P92+P93</f>
        <v>0</v>
      </c>
      <c r="Q90" s="26">
        <f t="shared" ref="Q90:S90" si="494">+Q91+Q92+Q93</f>
        <v>0</v>
      </c>
      <c r="R90" s="26">
        <f t="shared" si="494"/>
        <v>0</v>
      </c>
      <c r="S90" s="26">
        <f t="shared" si="494"/>
        <v>0</v>
      </c>
      <c r="T90" s="26">
        <f t="shared" ref="T90" si="495">+T91+T92+T93</f>
        <v>0</v>
      </c>
      <c r="U90" s="26">
        <f t="shared" ref="U90" si="496">+U91+U92+U93</f>
        <v>0</v>
      </c>
      <c r="V90" s="26">
        <f t="shared" ref="V90" si="497">+V91+V92+V93</f>
        <v>0</v>
      </c>
      <c r="W90" s="26">
        <f t="shared" ref="W90" si="498">+W91+W92+W93</f>
        <v>0</v>
      </c>
      <c r="X90" s="26">
        <f t="shared" ref="X90" si="499">+X91+X92+X93</f>
        <v>0</v>
      </c>
      <c r="Y90" s="26">
        <f t="shared" ref="Y90" si="500">+Y91+Y92+Y93</f>
        <v>0</v>
      </c>
      <c r="Z90" s="26">
        <f t="shared" ref="Z90:AA90" si="501">+Z91+Z92+Z93</f>
        <v>0</v>
      </c>
      <c r="AA90" s="26">
        <f t="shared" si="501"/>
        <v>0</v>
      </c>
      <c r="AB90" s="26">
        <f t="shared" ref="AB90:AC90" si="502">+AB91+AB92+AB93</f>
        <v>0</v>
      </c>
      <c r="AC90" s="26">
        <f t="shared" si="502"/>
        <v>0</v>
      </c>
      <c r="AD90" s="31"/>
      <c r="AE90" s="26" t="str">
        <f t="shared" si="387"/>
        <v/>
      </c>
    </row>
    <row r="91" spans="1:31" x14ac:dyDescent="0.2">
      <c r="A91" s="13" t="s">
        <v>190</v>
      </c>
      <c r="B91" s="6" t="s">
        <v>172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31"/>
      <c r="AE91" s="26" t="str">
        <f t="shared" si="387"/>
        <v/>
      </c>
    </row>
    <row r="92" spans="1:31" x14ac:dyDescent="0.2">
      <c r="A92" s="13" t="s">
        <v>191</v>
      </c>
      <c r="B92" s="6" t="s">
        <v>174</v>
      </c>
      <c r="C92" s="26">
        <f>+'1990'!$G92</f>
        <v>0</v>
      </c>
      <c r="D92" s="26">
        <f>+'1991'!$G92</f>
        <v>0</v>
      </c>
      <c r="E92" s="26">
        <f>+'1992'!$G92</f>
        <v>0</v>
      </c>
      <c r="F92" s="26">
        <f>+'1993'!$G92</f>
        <v>0</v>
      </c>
      <c r="G92" s="26">
        <f>+'1994'!$G92</f>
        <v>0</v>
      </c>
      <c r="H92" s="26">
        <f>+'1995'!$G92</f>
        <v>0</v>
      </c>
      <c r="I92" s="26">
        <f>+'1996'!$G92</f>
        <v>0</v>
      </c>
      <c r="J92" s="26">
        <f>+'1997'!$G92</f>
        <v>0</v>
      </c>
      <c r="K92" s="26">
        <f>+'1998'!$G92</f>
        <v>0</v>
      </c>
      <c r="L92" s="26">
        <f>+'1999'!$G92</f>
        <v>0</v>
      </c>
      <c r="M92" s="26">
        <f>+'2000'!$G92</f>
        <v>0</v>
      </c>
      <c r="N92" s="26">
        <f>+'2001'!$G92</f>
        <v>0</v>
      </c>
      <c r="O92" s="26">
        <f>+'2002'!$G92</f>
        <v>0</v>
      </c>
      <c r="P92" s="26">
        <f>+'2003'!$G92</f>
        <v>0</v>
      </c>
      <c r="Q92" s="26">
        <f>+'2004'!$G92</f>
        <v>0</v>
      </c>
      <c r="R92" s="26">
        <f>+'2005'!$G92</f>
        <v>0</v>
      </c>
      <c r="S92" s="26">
        <f>+'2006'!$G92</f>
        <v>0</v>
      </c>
      <c r="T92" s="26">
        <f>+'2007'!$G92</f>
        <v>0</v>
      </c>
      <c r="U92" s="26">
        <f>+'2008'!$G92</f>
        <v>0</v>
      </c>
      <c r="V92" s="26">
        <f>+'2009'!$G92</f>
        <v>0</v>
      </c>
      <c r="W92" s="26">
        <f>+'2010'!$G92</f>
        <v>0</v>
      </c>
      <c r="X92" s="26">
        <f>+'2011'!$G92</f>
        <v>0</v>
      </c>
      <c r="Y92" s="26">
        <f>+'2012'!$G92</f>
        <v>0</v>
      </c>
      <c r="Z92" s="26">
        <f>+'2013'!$G92</f>
        <v>0</v>
      </c>
      <c r="AA92" s="26">
        <f>+'2014'!$G92</f>
        <v>0</v>
      </c>
      <c r="AB92" s="26">
        <f>+'2015'!$G92</f>
        <v>0</v>
      </c>
      <c r="AC92" s="26">
        <f>+'2016'!$G92</f>
        <v>0</v>
      </c>
      <c r="AD92" s="31"/>
      <c r="AE92" s="26" t="str">
        <f t="shared" si="387"/>
        <v/>
      </c>
    </row>
    <row r="93" spans="1:31" x14ac:dyDescent="0.2">
      <c r="A93" s="13" t="s">
        <v>192</v>
      </c>
      <c r="B93" s="6" t="s">
        <v>176</v>
      </c>
      <c r="C93" s="26">
        <f t="shared" ref="C93" si="503">+C94+C95+C96+C97+C98+C99</f>
        <v>0</v>
      </c>
      <c r="D93" s="26">
        <f t="shared" ref="D93" si="504">+D94+D95+D96+D97+D98+D99</f>
        <v>0</v>
      </c>
      <c r="E93" s="26">
        <f t="shared" ref="E93" si="505">+E94+E95+E96+E97+E98+E99</f>
        <v>0</v>
      </c>
      <c r="F93" s="26">
        <f t="shared" ref="F93" si="506">+F94+F95+F96+F97+F98+F99</f>
        <v>0</v>
      </c>
      <c r="G93" s="26">
        <f t="shared" ref="G93" si="507">+G94+G95+G96+G97+G98+G99</f>
        <v>0</v>
      </c>
      <c r="H93" s="26">
        <f t="shared" ref="H93" si="508">+H94+H95+H96+H97+H98+H99</f>
        <v>0</v>
      </c>
      <c r="I93" s="26">
        <f t="shared" ref="I93" si="509">+I94+I95+I96+I97+I98+I99</f>
        <v>0</v>
      </c>
      <c r="J93" s="26">
        <f t="shared" ref="J93" si="510">+J94+J95+J96+J97+J98+J99</f>
        <v>0</v>
      </c>
      <c r="K93" s="26">
        <f t="shared" ref="K93" si="511">+K94+K95+K96+K97+K98+K99</f>
        <v>0</v>
      </c>
      <c r="L93" s="26">
        <f t="shared" ref="L93" si="512">+L94+L95+L96+L97+L98+L99</f>
        <v>0</v>
      </c>
      <c r="M93" s="26">
        <f t="shared" ref="M93" si="513">+M94+M95+M96+M97+M98+M99</f>
        <v>0</v>
      </c>
      <c r="N93" s="26">
        <f t="shared" ref="N93" si="514">+N94+N95+N96+N97+N98+N99</f>
        <v>0</v>
      </c>
      <c r="O93" s="26">
        <f t="shared" ref="O93" si="515">+O94+O95+O96+O97+O98+O99</f>
        <v>0</v>
      </c>
      <c r="P93" s="26">
        <f t="shared" ref="P93" si="516">+P94+P95+P96+P97+P98+P99</f>
        <v>0</v>
      </c>
      <c r="Q93" s="26">
        <f t="shared" ref="Q93:S93" si="517">+Q94+Q95+Q96+Q97+Q98+Q99</f>
        <v>0</v>
      </c>
      <c r="R93" s="26">
        <f t="shared" si="517"/>
        <v>0</v>
      </c>
      <c r="S93" s="26">
        <f t="shared" si="517"/>
        <v>0</v>
      </c>
      <c r="T93" s="26">
        <f t="shared" ref="T93" si="518">+T94+T95+T96+T97+T98+T99</f>
        <v>0</v>
      </c>
      <c r="U93" s="26">
        <f t="shared" ref="U93" si="519">+U94+U95+U96+U97+U98+U99</f>
        <v>0</v>
      </c>
      <c r="V93" s="26">
        <f t="shared" ref="V93" si="520">+V94+V95+V96+V97+V98+V99</f>
        <v>0</v>
      </c>
      <c r="W93" s="26">
        <f t="shared" ref="W93" si="521">+W94+W95+W96+W97+W98+W99</f>
        <v>0</v>
      </c>
      <c r="X93" s="26">
        <f t="shared" ref="X93" si="522">+X94+X95+X96+X97+X98+X99</f>
        <v>0</v>
      </c>
      <c r="Y93" s="26">
        <f t="shared" ref="Y93" si="523">+Y94+Y95+Y96+Y97+Y98+Y99</f>
        <v>0</v>
      </c>
      <c r="Z93" s="26">
        <f t="shared" ref="Z93:AA93" si="524">+Z94+Z95+Z96+Z97+Z98+Z99</f>
        <v>0</v>
      </c>
      <c r="AA93" s="26">
        <f t="shared" si="524"/>
        <v>0</v>
      </c>
      <c r="AB93" s="26">
        <f t="shared" ref="AB93:AC93" si="525">+AB94+AB95+AB96+AB97+AB98+AB99</f>
        <v>0</v>
      </c>
      <c r="AC93" s="26">
        <f t="shared" si="525"/>
        <v>0</v>
      </c>
      <c r="AD93" s="31"/>
      <c r="AE93" s="26" t="str">
        <f t="shared" si="387"/>
        <v/>
      </c>
    </row>
    <row r="94" spans="1:31" x14ac:dyDescent="0.2">
      <c r="A94" s="13" t="s">
        <v>193</v>
      </c>
      <c r="B94" s="6" t="s">
        <v>178</v>
      </c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31"/>
      <c r="AE94" s="26" t="str">
        <f t="shared" si="387"/>
        <v/>
      </c>
    </row>
    <row r="95" spans="1:31" x14ac:dyDescent="0.2">
      <c r="A95" s="13" t="s">
        <v>194</v>
      </c>
      <c r="B95" s="6" t="s">
        <v>180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31"/>
      <c r="AE95" s="26" t="str">
        <f t="shared" si="387"/>
        <v/>
      </c>
    </row>
    <row r="96" spans="1:31" x14ac:dyDescent="0.2">
      <c r="A96" s="13" t="s">
        <v>195</v>
      </c>
      <c r="B96" s="6" t="s">
        <v>196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31"/>
      <c r="AE96" s="26" t="str">
        <f t="shared" si="387"/>
        <v/>
      </c>
    </row>
    <row r="97" spans="1:31" x14ac:dyDescent="0.2">
      <c r="A97" s="13" t="s">
        <v>197</v>
      </c>
      <c r="B97" s="6" t="s">
        <v>198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31"/>
      <c r="AE97" s="26" t="str">
        <f t="shared" si="387"/>
        <v/>
      </c>
    </row>
    <row r="98" spans="1:31" x14ac:dyDescent="0.2">
      <c r="A98" s="13" t="s">
        <v>199</v>
      </c>
      <c r="B98" s="6" t="s">
        <v>200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31"/>
      <c r="AE98" s="26" t="str">
        <f t="shared" si="387"/>
        <v/>
      </c>
    </row>
    <row r="99" spans="1:31" x14ac:dyDescent="0.2">
      <c r="A99" s="13" t="s">
        <v>201</v>
      </c>
      <c r="B99" s="6" t="s">
        <v>187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31"/>
      <c r="AE99" s="26" t="str">
        <f t="shared" si="387"/>
        <v/>
      </c>
    </row>
    <row r="100" spans="1:31" x14ac:dyDescent="0.2">
      <c r="A100" s="13" t="s">
        <v>202</v>
      </c>
      <c r="B100" s="6" t="s">
        <v>203</v>
      </c>
      <c r="C100" s="26">
        <f>+'1990'!$G100</f>
        <v>0</v>
      </c>
      <c r="D100" s="26">
        <f>+'1991'!$G100</f>
        <v>0</v>
      </c>
      <c r="E100" s="26">
        <f>+'1992'!$G100</f>
        <v>0</v>
      </c>
      <c r="F100" s="26">
        <f>+'1993'!$G100</f>
        <v>0</v>
      </c>
      <c r="G100" s="26">
        <f>+'1994'!$G100</f>
        <v>0</v>
      </c>
      <c r="H100" s="26">
        <f>+'1995'!$G100</f>
        <v>0</v>
      </c>
      <c r="I100" s="26">
        <f>+'1996'!$G100</f>
        <v>0</v>
      </c>
      <c r="J100" s="26">
        <f>+'1997'!$G100</f>
        <v>0</v>
      </c>
      <c r="K100" s="26">
        <f>+'1998'!$G100</f>
        <v>0</v>
      </c>
      <c r="L100" s="26">
        <f>+'1999'!$G100</f>
        <v>0</v>
      </c>
      <c r="M100" s="26">
        <f>+'2000'!$G100</f>
        <v>0</v>
      </c>
      <c r="N100" s="26">
        <f>+'2001'!$G100</f>
        <v>0</v>
      </c>
      <c r="O100" s="26">
        <f>+'2002'!$G100</f>
        <v>0</v>
      </c>
      <c r="P100" s="26">
        <f>+'2003'!$G100</f>
        <v>0</v>
      </c>
      <c r="Q100" s="26">
        <f>+'2004'!$G100</f>
        <v>0</v>
      </c>
      <c r="R100" s="26">
        <f>+'2005'!$G100</f>
        <v>0</v>
      </c>
      <c r="S100" s="26">
        <f>+'2006'!$G100</f>
        <v>0</v>
      </c>
      <c r="T100" s="26">
        <f>+'2007'!$G100</f>
        <v>0</v>
      </c>
      <c r="U100" s="26">
        <f>+'2008'!$G100</f>
        <v>0</v>
      </c>
      <c r="V100" s="26">
        <f>+'2009'!$G100</f>
        <v>0</v>
      </c>
      <c r="W100" s="26">
        <f>+'2010'!$G100</f>
        <v>0</v>
      </c>
      <c r="X100" s="26">
        <f>+'2011'!$G100</f>
        <v>0</v>
      </c>
      <c r="Y100" s="26">
        <f>+'2012'!$G100</f>
        <v>0</v>
      </c>
      <c r="Z100" s="26">
        <f>+'2013'!$G100</f>
        <v>0</v>
      </c>
      <c r="AA100" s="26">
        <f>+'2014'!$G100</f>
        <v>0</v>
      </c>
      <c r="AB100" s="26">
        <f>+'2015'!$G100</f>
        <v>0</v>
      </c>
      <c r="AC100" s="26">
        <f>+'2016'!$G100</f>
        <v>0</v>
      </c>
      <c r="AD100" s="31"/>
      <c r="AE100" s="26" t="str">
        <f t="shared" si="387"/>
        <v/>
      </c>
    </row>
    <row r="101" spans="1:31" x14ac:dyDescent="0.2">
      <c r="A101" s="13" t="s">
        <v>204</v>
      </c>
      <c r="B101" s="6" t="s">
        <v>205</v>
      </c>
      <c r="C101" s="26">
        <f t="shared" ref="C101" si="526">+C102+C106+C109</f>
        <v>0</v>
      </c>
      <c r="D101" s="26">
        <f t="shared" ref="D101" si="527">+D102+D106+D109</f>
        <v>0</v>
      </c>
      <c r="E101" s="26">
        <f t="shared" ref="E101" si="528">+E102+E106+E109</f>
        <v>0</v>
      </c>
      <c r="F101" s="26">
        <f t="shared" ref="F101" si="529">+F102+F106+F109</f>
        <v>0</v>
      </c>
      <c r="G101" s="26">
        <f t="shared" ref="G101" si="530">+G102+G106+G109</f>
        <v>0</v>
      </c>
      <c r="H101" s="26">
        <f t="shared" ref="H101" si="531">+H102+H106+H109</f>
        <v>0</v>
      </c>
      <c r="I101" s="26">
        <f t="shared" ref="I101" si="532">+I102+I106+I109</f>
        <v>0</v>
      </c>
      <c r="J101" s="26">
        <f t="shared" ref="J101" si="533">+J102+J106+J109</f>
        <v>0</v>
      </c>
      <c r="K101" s="26">
        <f t="shared" ref="K101" si="534">+K102+K106+K109</f>
        <v>0</v>
      </c>
      <c r="L101" s="26">
        <f t="shared" ref="L101" si="535">+L102+L106+L109</f>
        <v>0</v>
      </c>
      <c r="M101" s="26">
        <f t="shared" ref="M101" si="536">+M102+M106+M109</f>
        <v>0</v>
      </c>
      <c r="N101" s="26">
        <f t="shared" ref="N101" si="537">+N102+N106+N109</f>
        <v>0</v>
      </c>
      <c r="O101" s="26">
        <f t="shared" ref="O101" si="538">+O102+O106+O109</f>
        <v>0</v>
      </c>
      <c r="P101" s="26">
        <f t="shared" ref="P101" si="539">+P102+P106+P109</f>
        <v>0</v>
      </c>
      <c r="Q101" s="26">
        <f t="shared" ref="Q101:S101" si="540">+Q102+Q106+Q109</f>
        <v>0</v>
      </c>
      <c r="R101" s="26">
        <f t="shared" si="540"/>
        <v>0</v>
      </c>
      <c r="S101" s="26">
        <f t="shared" si="540"/>
        <v>0</v>
      </c>
      <c r="T101" s="26">
        <f t="shared" ref="T101" si="541">+T102+T106+T109</f>
        <v>0</v>
      </c>
      <c r="U101" s="26">
        <f t="shared" ref="U101" si="542">+U102+U106+U109</f>
        <v>0</v>
      </c>
      <c r="V101" s="26">
        <f t="shared" ref="V101" si="543">+V102+V106+V109</f>
        <v>0</v>
      </c>
      <c r="W101" s="26">
        <f t="shared" ref="W101" si="544">+W102+W106+W109</f>
        <v>0</v>
      </c>
      <c r="X101" s="26">
        <f t="shared" ref="X101" si="545">+X102+X106+X109</f>
        <v>0</v>
      </c>
      <c r="Y101" s="26">
        <f t="shared" ref="Y101" si="546">+Y102+Y106+Y109</f>
        <v>0</v>
      </c>
      <c r="Z101" s="26">
        <f t="shared" ref="Z101:AA101" si="547">+Z102+Z106+Z109</f>
        <v>0</v>
      </c>
      <c r="AA101" s="26">
        <f t="shared" si="547"/>
        <v>0</v>
      </c>
      <c r="AB101" s="26">
        <f t="shared" ref="AB101:AC101" si="548">+AB102+AB106+AB109</f>
        <v>0</v>
      </c>
      <c r="AC101" s="26">
        <f t="shared" si="548"/>
        <v>0</v>
      </c>
      <c r="AD101" s="31"/>
      <c r="AE101" s="26" t="str">
        <f t="shared" si="387"/>
        <v/>
      </c>
    </row>
    <row r="102" spans="1:31" x14ac:dyDescent="0.2">
      <c r="A102" s="13" t="s">
        <v>206</v>
      </c>
      <c r="B102" s="6" t="s">
        <v>207</v>
      </c>
      <c r="C102" s="26">
        <f t="shared" ref="C102" si="549">+C103+C104+C105</f>
        <v>0</v>
      </c>
      <c r="D102" s="26">
        <f t="shared" ref="D102" si="550">+D103+D104+D105</f>
        <v>0</v>
      </c>
      <c r="E102" s="26">
        <f t="shared" ref="E102" si="551">+E103+E104+E105</f>
        <v>0</v>
      </c>
      <c r="F102" s="26">
        <f t="shared" ref="F102" si="552">+F103+F104+F105</f>
        <v>0</v>
      </c>
      <c r="G102" s="26">
        <f t="shared" ref="G102" si="553">+G103+G104+G105</f>
        <v>0</v>
      </c>
      <c r="H102" s="26">
        <f t="shared" ref="H102" si="554">+H103+H104+H105</f>
        <v>0</v>
      </c>
      <c r="I102" s="26">
        <f t="shared" ref="I102" si="555">+I103+I104+I105</f>
        <v>0</v>
      </c>
      <c r="J102" s="26">
        <f t="shared" ref="J102" si="556">+J103+J104+J105</f>
        <v>0</v>
      </c>
      <c r="K102" s="26">
        <f t="shared" ref="K102" si="557">+K103+K104+K105</f>
        <v>0</v>
      </c>
      <c r="L102" s="26">
        <f t="shared" ref="L102" si="558">+L103+L104+L105</f>
        <v>0</v>
      </c>
      <c r="M102" s="26">
        <f t="shared" ref="M102" si="559">+M103+M104+M105</f>
        <v>0</v>
      </c>
      <c r="N102" s="26">
        <f t="shared" ref="N102" si="560">+N103+N104+N105</f>
        <v>0</v>
      </c>
      <c r="O102" s="26">
        <f t="shared" ref="O102" si="561">+O103+O104+O105</f>
        <v>0</v>
      </c>
      <c r="P102" s="26">
        <f t="shared" ref="P102" si="562">+P103+P104+P105</f>
        <v>0</v>
      </c>
      <c r="Q102" s="26">
        <f t="shared" ref="Q102:S102" si="563">+Q103+Q104+Q105</f>
        <v>0</v>
      </c>
      <c r="R102" s="26">
        <f t="shared" si="563"/>
        <v>0</v>
      </c>
      <c r="S102" s="26">
        <f t="shared" si="563"/>
        <v>0</v>
      </c>
      <c r="T102" s="26">
        <f t="shared" ref="T102" si="564">+T103+T104+T105</f>
        <v>0</v>
      </c>
      <c r="U102" s="26">
        <f t="shared" ref="U102" si="565">+U103+U104+U105</f>
        <v>0</v>
      </c>
      <c r="V102" s="26">
        <f t="shared" ref="V102" si="566">+V103+V104+V105</f>
        <v>0</v>
      </c>
      <c r="W102" s="26">
        <f t="shared" ref="W102" si="567">+W103+W104+W105</f>
        <v>0</v>
      </c>
      <c r="X102" s="26">
        <f t="shared" ref="X102" si="568">+X103+X104+X105</f>
        <v>0</v>
      </c>
      <c r="Y102" s="26">
        <f t="shared" ref="Y102" si="569">+Y103+Y104+Y105</f>
        <v>0</v>
      </c>
      <c r="Z102" s="26">
        <f t="shared" ref="Z102:AA102" si="570">+Z103+Z104+Z105</f>
        <v>0</v>
      </c>
      <c r="AA102" s="26">
        <f t="shared" si="570"/>
        <v>0</v>
      </c>
      <c r="AB102" s="26">
        <f t="shared" ref="AB102:AC102" si="571">+AB103+AB104+AB105</f>
        <v>0</v>
      </c>
      <c r="AC102" s="26">
        <f t="shared" si="571"/>
        <v>0</v>
      </c>
      <c r="AD102" s="31"/>
      <c r="AE102" s="26" t="str">
        <f t="shared" si="387"/>
        <v/>
      </c>
    </row>
    <row r="103" spans="1:31" x14ac:dyDescent="0.2">
      <c r="A103" s="13" t="s">
        <v>208</v>
      </c>
      <c r="B103" s="6" t="s">
        <v>209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31"/>
      <c r="AE103" s="26" t="str">
        <f t="shared" si="387"/>
        <v/>
      </c>
    </row>
    <row r="104" spans="1:31" x14ac:dyDescent="0.2">
      <c r="A104" s="13" t="s">
        <v>210</v>
      </c>
      <c r="B104" s="6" t="s">
        <v>211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31"/>
      <c r="AE104" s="26" t="str">
        <f t="shared" si="387"/>
        <v/>
      </c>
    </row>
    <row r="105" spans="1:31" x14ac:dyDescent="0.2">
      <c r="A105" s="13" t="s">
        <v>212</v>
      </c>
      <c r="B105" s="6" t="s">
        <v>213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31"/>
      <c r="AE105" s="26" t="str">
        <f t="shared" si="387"/>
        <v/>
      </c>
    </row>
    <row r="106" spans="1:31" x14ac:dyDescent="0.2">
      <c r="A106" s="13" t="s">
        <v>214</v>
      </c>
      <c r="B106" s="6" t="s">
        <v>215</v>
      </c>
      <c r="C106" s="26">
        <f t="shared" ref="C106" si="572">+C107+C108</f>
        <v>0</v>
      </c>
      <c r="D106" s="26">
        <f t="shared" ref="D106" si="573">+D107+D108</f>
        <v>0</v>
      </c>
      <c r="E106" s="26">
        <f t="shared" ref="E106" si="574">+E107+E108</f>
        <v>0</v>
      </c>
      <c r="F106" s="26">
        <f t="shared" ref="F106" si="575">+F107+F108</f>
        <v>0</v>
      </c>
      <c r="G106" s="26">
        <f t="shared" ref="G106" si="576">+G107+G108</f>
        <v>0</v>
      </c>
      <c r="H106" s="26">
        <f t="shared" ref="H106" si="577">+H107+H108</f>
        <v>0</v>
      </c>
      <c r="I106" s="26">
        <f t="shared" ref="I106" si="578">+I107+I108</f>
        <v>0</v>
      </c>
      <c r="J106" s="26">
        <f t="shared" ref="J106" si="579">+J107+J108</f>
        <v>0</v>
      </c>
      <c r="K106" s="26">
        <f t="shared" ref="K106" si="580">+K107+K108</f>
        <v>0</v>
      </c>
      <c r="L106" s="26">
        <f t="shared" ref="L106" si="581">+L107+L108</f>
        <v>0</v>
      </c>
      <c r="M106" s="26">
        <f t="shared" ref="M106" si="582">+M107+M108</f>
        <v>0</v>
      </c>
      <c r="N106" s="26">
        <f t="shared" ref="N106" si="583">+N107+N108</f>
        <v>0</v>
      </c>
      <c r="O106" s="26">
        <f t="shared" ref="O106" si="584">+O107+O108</f>
        <v>0</v>
      </c>
      <c r="P106" s="26">
        <f t="shared" ref="P106" si="585">+P107+P108</f>
        <v>0</v>
      </c>
      <c r="Q106" s="26">
        <f t="shared" ref="Q106:S106" si="586">+Q107+Q108</f>
        <v>0</v>
      </c>
      <c r="R106" s="26">
        <f t="shared" si="586"/>
        <v>0</v>
      </c>
      <c r="S106" s="26">
        <f t="shared" si="586"/>
        <v>0</v>
      </c>
      <c r="T106" s="26">
        <f t="shared" ref="T106" si="587">+T107+T108</f>
        <v>0</v>
      </c>
      <c r="U106" s="26">
        <f t="shared" ref="U106" si="588">+U107+U108</f>
        <v>0</v>
      </c>
      <c r="V106" s="26">
        <f t="shared" ref="V106" si="589">+V107+V108</f>
        <v>0</v>
      </c>
      <c r="W106" s="26">
        <f t="shared" ref="W106" si="590">+W107+W108</f>
        <v>0</v>
      </c>
      <c r="X106" s="26">
        <f t="shared" ref="X106" si="591">+X107+X108</f>
        <v>0</v>
      </c>
      <c r="Y106" s="26">
        <f t="shared" ref="Y106" si="592">+Y107+Y108</f>
        <v>0</v>
      </c>
      <c r="Z106" s="26">
        <f t="shared" ref="Z106:AA106" si="593">+Z107+Z108</f>
        <v>0</v>
      </c>
      <c r="AA106" s="26">
        <f t="shared" si="593"/>
        <v>0</v>
      </c>
      <c r="AB106" s="26">
        <f t="shared" ref="AB106:AC106" si="594">+AB107+AB108</f>
        <v>0</v>
      </c>
      <c r="AC106" s="26">
        <f t="shared" si="594"/>
        <v>0</v>
      </c>
      <c r="AD106" s="31"/>
      <c r="AE106" s="26" t="str">
        <f t="shared" si="387"/>
        <v/>
      </c>
    </row>
    <row r="107" spans="1:31" x14ac:dyDescent="0.2">
      <c r="A107" s="13" t="s">
        <v>216</v>
      </c>
      <c r="B107" s="6" t="s">
        <v>217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31"/>
      <c r="AE107" s="26" t="str">
        <f t="shared" si="387"/>
        <v/>
      </c>
    </row>
    <row r="108" spans="1:31" x14ac:dyDescent="0.2">
      <c r="A108" s="13" t="s">
        <v>218</v>
      </c>
      <c r="B108" s="6" t="s">
        <v>219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31"/>
      <c r="AE108" s="26" t="str">
        <f t="shared" si="387"/>
        <v/>
      </c>
    </row>
    <row r="109" spans="1:31" x14ac:dyDescent="0.2">
      <c r="A109" s="13" t="s">
        <v>220</v>
      </c>
      <c r="B109" s="6" t="s">
        <v>187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31"/>
      <c r="AE109" s="26" t="str">
        <f t="shared" si="387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595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 t="shared" ref="C112" si="596">+C113+C114</f>
        <v>2.4681080000000001E-2</v>
      </c>
      <c r="D112" s="26">
        <f t="shared" ref="D112" si="597">+D113+D114</f>
        <v>3.2173119999999999E-2</v>
      </c>
      <c r="E112" s="26">
        <f t="shared" ref="E112" si="598">+E113+E114</f>
        <v>3.3240520000000003E-2</v>
      </c>
      <c r="F112" s="26">
        <f t="shared" ref="F112" si="599">+F113+F114</f>
        <v>3.6507919999999999E-2</v>
      </c>
      <c r="G112" s="26">
        <f t="shared" ref="G112" si="600">+G113+G114</f>
        <v>4.5815800000000004E-2</v>
      </c>
      <c r="H112" s="26">
        <f t="shared" ref="H112" si="601">+H113+H114</f>
        <v>4.8255579999999999E-2</v>
      </c>
      <c r="I112" s="26">
        <f t="shared" ref="I112" si="602">+I113+I114</f>
        <v>4.07147E-2</v>
      </c>
      <c r="J112" s="26">
        <f t="shared" ref="J112" si="603">+J113+J114</f>
        <v>5.1897020000000002E-2</v>
      </c>
      <c r="K112" s="26">
        <f t="shared" ref="K112" si="604">+K113+K114</f>
        <v>6.3919679999999993E-2</v>
      </c>
      <c r="L112" s="26">
        <f t="shared" ref="L112" si="605">+L113+L114</f>
        <v>6.6034120000000002E-2</v>
      </c>
      <c r="M112" s="26">
        <f t="shared" ref="M112" si="606">+M113+M114</f>
        <v>8.2026119999999994E-2</v>
      </c>
      <c r="N112" s="26">
        <f t="shared" ref="N112" si="607">+N113+N114</f>
        <v>8.7573499999999999E-2</v>
      </c>
      <c r="O112" s="26">
        <f t="shared" ref="O112" si="608">+O113+O114</f>
        <v>9.6460840000000006E-2</v>
      </c>
      <c r="P112" s="26">
        <f t="shared" ref="P112" si="609">+P113+P114</f>
        <v>0.10442488000000001</v>
      </c>
      <c r="Q112" s="26">
        <f t="shared" ref="Q112:S112" si="610">+Q113+Q114</f>
        <v>0.11243494</v>
      </c>
      <c r="R112" s="26">
        <f t="shared" si="610"/>
        <v>0.11937961999999999</v>
      </c>
      <c r="S112" s="26">
        <f t="shared" si="610"/>
        <v>0.13982724000000002</v>
      </c>
      <c r="T112" s="26">
        <f t="shared" ref="T112" si="611">+T113+T114</f>
        <v>0.14042258000000002</v>
      </c>
      <c r="U112" s="26">
        <f t="shared" ref="U112" si="612">+U113+U114</f>
        <v>0.13886178000000002</v>
      </c>
      <c r="V112" s="26">
        <f t="shared" ref="V112" si="613">+V113+V114</f>
        <v>0.10807346000000001</v>
      </c>
      <c r="W112" s="26">
        <f t="shared" ref="W112" si="614">+W113+W114</f>
        <v>9.692402E-2</v>
      </c>
      <c r="X112" s="26">
        <f t="shared" ref="X112" si="615">+X113+X114</f>
        <v>9.9101839999999997E-2</v>
      </c>
      <c r="Y112" s="26">
        <f t="shared" ref="Y112" si="616">+Y113+Y114</f>
        <v>7.4571239999999997E-2</v>
      </c>
      <c r="Z112" s="26">
        <f t="shared" ref="Z112:AA112" si="617">+Z113+Z114</f>
        <v>7.014774E-2</v>
      </c>
      <c r="AA112" s="26">
        <f t="shared" si="617"/>
        <v>6.9667447065466598E-2</v>
      </c>
      <c r="AB112" s="26">
        <f t="shared" ref="AB112:AC112" si="618">+AB113+AB114</f>
        <v>6.2389409997491596E-2</v>
      </c>
      <c r="AC112" s="26">
        <f t="shared" si="618"/>
        <v>6.136891613438674E-2</v>
      </c>
      <c r="AD112" s="31"/>
      <c r="AE112" s="26">
        <f t="shared" ref="AE112:AE116" si="619">+IF(C112=0,"",IF(C112&lt;0,IF(AC112&lt;0,(AC112-C112)/C112,(AC112-C112)/ABS(C112)),(AC112-C112)/C112))</f>
        <v>1.4864761239940367</v>
      </c>
    </row>
    <row r="113" spans="1:31" x14ac:dyDescent="0.2">
      <c r="A113" s="13" t="s">
        <v>225</v>
      </c>
      <c r="B113" s="6" t="s">
        <v>226</v>
      </c>
      <c r="C113" s="26">
        <f>+'1990'!$G113</f>
        <v>9.35976E-3</v>
      </c>
      <c r="D113" s="26">
        <f>+'1991'!$G113</f>
        <v>1.5540739999999999E-2</v>
      </c>
      <c r="E113" s="26">
        <f>+'1992'!$G113</f>
        <v>1.5911600000000001E-2</v>
      </c>
      <c r="F113" s="26">
        <f>+'1993'!$G113</f>
        <v>1.6538520000000001E-2</v>
      </c>
      <c r="G113" s="26">
        <f>+'1994'!$G113</f>
        <v>1.833982E-2</v>
      </c>
      <c r="H113" s="26">
        <f>+'1995'!$G113</f>
        <v>1.794248E-2</v>
      </c>
      <c r="I113" s="26">
        <f>+'1996'!$G113</f>
        <v>1.7960139999999999E-2</v>
      </c>
      <c r="J113" s="26">
        <f>+'1997'!$G113</f>
        <v>2.0776900000000001E-2</v>
      </c>
      <c r="K113" s="26">
        <f>+'1998'!$G113</f>
        <v>2.9854099999999998E-2</v>
      </c>
      <c r="L113" s="26">
        <f>+'1999'!$G113</f>
        <v>3.066646E-2</v>
      </c>
      <c r="M113" s="26">
        <f>+'2000'!$G113</f>
        <v>2.927132E-2</v>
      </c>
      <c r="N113" s="26">
        <f>+'2001'!$G113</f>
        <v>2.9288979999999999E-2</v>
      </c>
      <c r="O113" s="26">
        <f>+'2002'!$G113</f>
        <v>3.32958E-2</v>
      </c>
      <c r="P113" s="26">
        <f>+'2003'!$G113</f>
        <v>2.9987860000000002E-2</v>
      </c>
      <c r="Q113" s="26">
        <f>+'2004'!$G113</f>
        <v>3.1675380000000003E-2</v>
      </c>
      <c r="R113" s="26">
        <f>+'2005'!$G113</f>
        <v>3.0984919999999999E-2</v>
      </c>
      <c r="S113" s="26">
        <f>+'2006'!$G113</f>
        <v>3.3888440000000006E-2</v>
      </c>
      <c r="T113" s="26">
        <f>+'2007'!$G113</f>
        <v>3.8052540000000003E-2</v>
      </c>
      <c r="U113" s="26">
        <f>+'2008'!$G113</f>
        <v>3.9710260000000004E-2</v>
      </c>
      <c r="V113" s="26">
        <f>+'2009'!$G113</f>
        <v>3.719128E-2</v>
      </c>
      <c r="W113" s="26">
        <f>+'2010'!$G113</f>
        <v>3.7375459999999999E-2</v>
      </c>
      <c r="X113" s="26">
        <f>+'2011'!$G113</f>
        <v>4.0214779999999999E-2</v>
      </c>
      <c r="Y113" s="26">
        <f>+'2012'!$G113</f>
        <v>3.84935E-2</v>
      </c>
      <c r="Z113" s="26">
        <f>+'2013'!$G113</f>
        <v>3.844852E-2</v>
      </c>
      <c r="AA113" s="26">
        <f>+'2014'!$G113</f>
        <v>3.8870362485562596E-2</v>
      </c>
      <c r="AB113" s="26">
        <f>+'2015'!$G113</f>
        <v>3.9178673481610603E-2</v>
      </c>
      <c r="AC113" s="26">
        <f>+'2016'!$G113</f>
        <v>4.1389918973593801E-2</v>
      </c>
      <c r="AD113" s="31"/>
      <c r="AE113" s="26">
        <f t="shared" si="619"/>
        <v>3.4221132778611629</v>
      </c>
    </row>
    <row r="114" spans="1:31" x14ac:dyDescent="0.2">
      <c r="A114" s="13" t="s">
        <v>227</v>
      </c>
      <c r="B114" s="6" t="s">
        <v>228</v>
      </c>
      <c r="C114" s="26">
        <f>+'1990'!$G114</f>
        <v>1.5321319999999999E-2</v>
      </c>
      <c r="D114" s="26">
        <f>+'1991'!$G114</f>
        <v>1.6632380000000002E-2</v>
      </c>
      <c r="E114" s="26">
        <f>+'1992'!$G114</f>
        <v>1.7328920000000001E-2</v>
      </c>
      <c r="F114" s="26">
        <f>+'1993'!$G114</f>
        <v>1.9969399999999998E-2</v>
      </c>
      <c r="G114" s="26">
        <f>+'1994'!$G114</f>
        <v>2.7475980000000001E-2</v>
      </c>
      <c r="H114" s="26">
        <f>+'1995'!$G114</f>
        <v>3.0313099999999999E-2</v>
      </c>
      <c r="I114" s="26">
        <f>+'1996'!$G114</f>
        <v>2.275456E-2</v>
      </c>
      <c r="J114" s="26">
        <f>+'1997'!$G114</f>
        <v>3.1120120000000001E-2</v>
      </c>
      <c r="K114" s="26">
        <f>+'1998'!$G114</f>
        <v>3.4065579999999998E-2</v>
      </c>
      <c r="L114" s="26">
        <f>+'1999'!$G114</f>
        <v>3.5367659999999995E-2</v>
      </c>
      <c r="M114" s="26">
        <f>+'2000'!$G114</f>
        <v>5.2754799999999998E-2</v>
      </c>
      <c r="N114" s="26">
        <f>+'2001'!$G114</f>
        <v>5.8284520000000006E-2</v>
      </c>
      <c r="O114" s="26">
        <f>+'2002'!$G114</f>
        <v>6.3165040000000006E-2</v>
      </c>
      <c r="P114" s="26">
        <f>+'2003'!$G114</f>
        <v>7.4437020000000007E-2</v>
      </c>
      <c r="Q114" s="26">
        <f>+'2004'!$G114</f>
        <v>8.0759559999999994E-2</v>
      </c>
      <c r="R114" s="26">
        <f>+'2005'!$G114</f>
        <v>8.8394699999999993E-2</v>
      </c>
      <c r="S114" s="26">
        <f>+'2006'!$G114</f>
        <v>0.1059388</v>
      </c>
      <c r="T114" s="26">
        <f>+'2007'!$G114</f>
        <v>0.10237004000000001</v>
      </c>
      <c r="U114" s="26">
        <f>+'2008'!$G114</f>
        <v>9.9151520000000007E-2</v>
      </c>
      <c r="V114" s="26">
        <f>+'2009'!$G114</f>
        <v>7.0882180000000003E-2</v>
      </c>
      <c r="W114" s="26">
        <f>+'2010'!$G114</f>
        <v>5.954856E-2</v>
      </c>
      <c r="X114" s="26">
        <f>+'2011'!$G114</f>
        <v>5.8887059999999998E-2</v>
      </c>
      <c r="Y114" s="26">
        <f>+'2012'!$G114</f>
        <v>3.6077739999999997E-2</v>
      </c>
      <c r="Z114" s="26">
        <f>+'2013'!$G114</f>
        <v>3.169922E-2</v>
      </c>
      <c r="AA114" s="26">
        <f>+'2014'!$G114</f>
        <v>3.0797084579904002E-2</v>
      </c>
      <c r="AB114" s="26">
        <f>+'2015'!$G114</f>
        <v>2.321073651588099E-2</v>
      </c>
      <c r="AC114" s="26">
        <f>+'2016'!$G114</f>
        <v>1.997899716079294E-2</v>
      </c>
      <c r="AD114" s="31"/>
      <c r="AE114" s="26">
        <f t="shared" si="619"/>
        <v>0.30399973114541962</v>
      </c>
    </row>
    <row r="115" spans="1:31" x14ac:dyDescent="0.2">
      <c r="A115" s="13" t="s">
        <v>229</v>
      </c>
      <c r="B115" s="6" t="s">
        <v>144</v>
      </c>
      <c r="C115" s="26">
        <f>+'1990'!$G115</f>
        <v>0</v>
      </c>
      <c r="D115" s="26">
        <f>+'1991'!$G115</f>
        <v>0</v>
      </c>
      <c r="E115" s="26">
        <f>+'1992'!$G115</f>
        <v>0</v>
      </c>
      <c r="F115" s="26">
        <f>+'1993'!$G115</f>
        <v>0</v>
      </c>
      <c r="G115" s="26">
        <f>+'1994'!$G115</f>
        <v>0</v>
      </c>
      <c r="H115" s="26">
        <f>+'1995'!$G115</f>
        <v>0</v>
      </c>
      <c r="I115" s="26">
        <f>+'1996'!$G115</f>
        <v>0</v>
      </c>
      <c r="J115" s="26">
        <f>+'1997'!$G115</f>
        <v>0</v>
      </c>
      <c r="K115" s="26">
        <f>+'1998'!$G115</f>
        <v>0</v>
      </c>
      <c r="L115" s="26">
        <f>+'1999'!$G115</f>
        <v>0</v>
      </c>
      <c r="M115" s="26">
        <f>+'2000'!$G115</f>
        <v>0</v>
      </c>
      <c r="N115" s="26">
        <f>+'2001'!$G115</f>
        <v>0</v>
      </c>
      <c r="O115" s="26">
        <f>+'2002'!$G115</f>
        <v>0</v>
      </c>
      <c r="P115" s="26">
        <f>+'2003'!$G115</f>
        <v>0</v>
      </c>
      <c r="Q115" s="26">
        <f>+'2004'!$G115</f>
        <v>0</v>
      </c>
      <c r="R115" s="26">
        <f>+'2005'!$G115</f>
        <v>0</v>
      </c>
      <c r="S115" s="26">
        <f>+'2006'!$G115</f>
        <v>0</v>
      </c>
      <c r="T115" s="26">
        <f>+'2007'!$G115</f>
        <v>0</v>
      </c>
      <c r="U115" s="26">
        <f>+'2008'!$G115</f>
        <v>0</v>
      </c>
      <c r="V115" s="26">
        <f>+'2009'!$G115</f>
        <v>0</v>
      </c>
      <c r="W115" s="26">
        <f>+'2010'!$G115</f>
        <v>0</v>
      </c>
      <c r="X115" s="26">
        <f>+'2011'!$G115</f>
        <v>0</v>
      </c>
      <c r="Y115" s="26">
        <f>+'2012'!$G115</f>
        <v>0</v>
      </c>
      <c r="Z115" s="26">
        <f>+'2013'!$G115</f>
        <v>0</v>
      </c>
      <c r="AA115" s="26">
        <f>+'2014'!$G115</f>
        <v>0</v>
      </c>
      <c r="AB115" s="26">
        <f>+'2015'!$G115</f>
        <v>0</v>
      </c>
      <c r="AC115" s="26">
        <f>+'2016'!$G115</f>
        <v>0</v>
      </c>
      <c r="AD115" s="31"/>
      <c r="AE115" s="26" t="str">
        <f t="shared" si="619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619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" si="620">+C128+C134+C138</f>
        <v>1.0803189172057053</v>
      </c>
      <c r="D127" s="26">
        <f t="shared" ref="D127" si="621">+D128+D134+D138</f>
        <v>1.1099247642724528</v>
      </c>
      <c r="E127" s="26">
        <f t="shared" ref="E127" si="622">+E128+E134+E138</f>
        <v>1.1907103524729366</v>
      </c>
      <c r="F127" s="26">
        <f t="shared" ref="F127" si="623">+F128+F134+F138</f>
        <v>1.2081774089061099</v>
      </c>
      <c r="G127" s="26">
        <f t="shared" ref="G127" si="624">+G128+G134+G138</f>
        <v>1.3099857622529743</v>
      </c>
      <c r="H127" s="26">
        <f t="shared" ref="H127" si="625">+H128+H134+H138</f>
        <v>1.4494549396572656</v>
      </c>
      <c r="I127" s="26">
        <f t="shared" ref="I127" si="626">+I128+I134+I138</f>
        <v>1.6377571194263925</v>
      </c>
      <c r="J127" s="26">
        <f t="shared" ref="J127" si="627">+J128+J134+J138</f>
        <v>1.7734272849118144</v>
      </c>
      <c r="K127" s="26">
        <f t="shared" ref="K127" si="628">+K128+K134+K138</f>
        <v>1.8658774663174529</v>
      </c>
      <c r="L127" s="26">
        <f t="shared" ref="L127" si="629">+L128+L134+L138</f>
        <v>1.9669979689485126</v>
      </c>
      <c r="M127" s="26">
        <f t="shared" ref="M127" si="630">+M128+M134+M138</f>
        <v>1.9675524958079313</v>
      </c>
      <c r="N127" s="26">
        <f t="shared" ref="N127" si="631">+N128+N134+N138</f>
        <v>1.8860987973631707</v>
      </c>
      <c r="O127" s="26">
        <f t="shared" ref="O127" si="632">+O128+O134+O138</f>
        <v>1.9550298218441076</v>
      </c>
      <c r="P127" s="26">
        <f t="shared" ref="P127" si="633">+P128+P134+P138</f>
        <v>1.9238937318146399</v>
      </c>
      <c r="Q127" s="26">
        <f t="shared" ref="Q127:S127" si="634">+Q128+Q134+Q138</f>
        <v>2.0282843630490799</v>
      </c>
      <c r="R127" s="26">
        <f t="shared" si="634"/>
        <v>2.1690723561426197</v>
      </c>
      <c r="S127" s="26">
        <f t="shared" si="634"/>
        <v>2.2347100930083461</v>
      </c>
      <c r="T127" s="26">
        <f t="shared" ref="T127" si="635">+T128+T134+T138</f>
        <v>2.4867460643400658</v>
      </c>
      <c r="U127" s="26">
        <f t="shared" ref="U127" si="636">+U128+U134+U138</f>
        <v>2.6278834916210325</v>
      </c>
      <c r="V127" s="26">
        <f t="shared" ref="V127" si="637">+V128+V134+V138</f>
        <v>2.6496525034179208</v>
      </c>
      <c r="W127" s="26">
        <f t="shared" ref="W127" si="638">+W128+W134+W138</f>
        <v>2.4585228139172166</v>
      </c>
      <c r="X127" s="26">
        <f t="shared" ref="X127" si="639">+X128+X134+X138</f>
        <v>2.6498108432221334</v>
      </c>
      <c r="Y127" s="26">
        <f t="shared" ref="Y127" si="640">+Y128+Y134+Y138</f>
        <v>3.2658655938826104</v>
      </c>
      <c r="Z127" s="26">
        <f t="shared" ref="Z127:AA127" si="641">+Z128+Z134+Z138</f>
        <v>3.5047204759842332</v>
      </c>
      <c r="AA127" s="26">
        <f t="shared" si="641"/>
        <v>3.58595908918406</v>
      </c>
      <c r="AB127" s="26">
        <f t="shared" ref="AB127:AC127" si="642">+AB128+AB134+AB138</f>
        <v>3.544553746212566</v>
      </c>
      <c r="AC127" s="26">
        <f t="shared" si="642"/>
        <v>3.7796279768979266</v>
      </c>
      <c r="AD127" s="31"/>
      <c r="AE127" s="26">
        <f t="shared" ref="AE127:AE141" si="643">+IF(C127=0,"",IF(C127&lt;0,IF(AC127&lt;0,(AC127-C127)/C127,(AC127-C127)/ABS(C127)),(AC127-C127)/C127))</f>
        <v>2.4986224129760761</v>
      </c>
    </row>
    <row r="128" spans="1:31" x14ac:dyDescent="0.2">
      <c r="A128" s="11" t="s">
        <v>26</v>
      </c>
      <c r="B128" s="6" t="s">
        <v>27</v>
      </c>
      <c r="C128" s="26">
        <f t="shared" ref="C128" si="644">+C129+C130+C131+C132+C133</f>
        <v>1.0803189172057053</v>
      </c>
      <c r="D128" s="26">
        <f t="shared" ref="D128" si="645">+D129+D130+D131+D132+D133</f>
        <v>1.1099247642724528</v>
      </c>
      <c r="E128" s="26">
        <f t="shared" ref="E128" si="646">+E129+E130+E131+E132+E133</f>
        <v>1.1907103524729366</v>
      </c>
      <c r="F128" s="26">
        <f t="shared" ref="F128" si="647">+F129+F130+F131+F132+F133</f>
        <v>1.2081774089061099</v>
      </c>
      <c r="G128" s="26">
        <f t="shared" ref="G128" si="648">+G129+G130+G131+G132+G133</f>
        <v>1.3099857622529743</v>
      </c>
      <c r="H128" s="26">
        <f t="shared" ref="H128" si="649">+H129+H130+H131+H132+H133</f>
        <v>1.4494549396572656</v>
      </c>
      <c r="I128" s="26">
        <f t="shared" ref="I128" si="650">+I129+I130+I131+I132+I133</f>
        <v>1.6377571194263925</v>
      </c>
      <c r="J128" s="26">
        <f t="shared" ref="J128" si="651">+J129+J130+J131+J132+J133</f>
        <v>1.7734272849118144</v>
      </c>
      <c r="K128" s="26">
        <f t="shared" ref="K128" si="652">+K129+K130+K131+K132+K133</f>
        <v>1.8658774663174529</v>
      </c>
      <c r="L128" s="26">
        <f t="shared" ref="L128" si="653">+L129+L130+L131+L132+L133</f>
        <v>1.9669979689485126</v>
      </c>
      <c r="M128" s="26">
        <f t="shared" ref="M128" si="654">+M129+M130+M131+M132+M133</f>
        <v>1.9675524958079313</v>
      </c>
      <c r="N128" s="26">
        <f t="shared" ref="N128" si="655">+N129+N130+N131+N132+N133</f>
        <v>1.8860987973631707</v>
      </c>
      <c r="O128" s="26">
        <f t="shared" ref="O128" si="656">+O129+O130+O131+O132+O133</f>
        <v>1.9550298218441076</v>
      </c>
      <c r="P128" s="26">
        <f t="shared" ref="P128" si="657">+P129+P130+P131+P132+P133</f>
        <v>1.9238937318146399</v>
      </c>
      <c r="Q128" s="26">
        <f t="shared" ref="Q128:S128" si="658">+Q129+Q130+Q131+Q132+Q133</f>
        <v>2.0282843630490799</v>
      </c>
      <c r="R128" s="26">
        <f t="shared" si="658"/>
        <v>2.1690723561426197</v>
      </c>
      <c r="S128" s="26">
        <f t="shared" si="658"/>
        <v>2.2347100930083461</v>
      </c>
      <c r="T128" s="26">
        <f t="shared" ref="T128" si="659">+T129+T130+T131+T132+T133</f>
        <v>2.4867460643400658</v>
      </c>
      <c r="U128" s="26">
        <f t="shared" ref="U128" si="660">+U129+U130+U131+U132+U133</f>
        <v>2.6278834916210325</v>
      </c>
      <c r="V128" s="26">
        <f t="shared" ref="V128" si="661">+V129+V130+V131+V132+V133</f>
        <v>2.6496525034179208</v>
      </c>
      <c r="W128" s="26">
        <f t="shared" ref="W128" si="662">+W129+W130+W131+W132+W133</f>
        <v>2.4585228139172166</v>
      </c>
      <c r="X128" s="26">
        <f t="shared" ref="X128" si="663">+X129+X130+X131+X132+X133</f>
        <v>2.6498108432221334</v>
      </c>
      <c r="Y128" s="26">
        <f t="shared" ref="Y128" si="664">+Y129+Y130+Y131+Y132+Y133</f>
        <v>3.2658655938826104</v>
      </c>
      <c r="Z128" s="26">
        <f t="shared" ref="Z128:AA128" si="665">+Z129+Z130+Z131+Z132+Z133</f>
        <v>3.5047204759842332</v>
      </c>
      <c r="AA128" s="26">
        <f t="shared" si="665"/>
        <v>3.58595908918406</v>
      </c>
      <c r="AB128" s="26">
        <f t="shared" ref="AB128:AC128" si="666">+AB129+AB130+AB131+AB132+AB133</f>
        <v>3.544553746212566</v>
      </c>
      <c r="AC128" s="26">
        <f t="shared" si="666"/>
        <v>3.7796279768979266</v>
      </c>
      <c r="AD128" s="31"/>
      <c r="AE128" s="26">
        <f t="shared" si="643"/>
        <v>2.4986224129760761</v>
      </c>
    </row>
    <row r="129" spans="1:31" x14ac:dyDescent="0.2">
      <c r="A129" s="11" t="s">
        <v>28</v>
      </c>
      <c r="B129" s="6" t="s">
        <v>29</v>
      </c>
      <c r="C129" s="26">
        <f t="shared" ref="C129:Z129" si="667">+C7</f>
        <v>6.2943396999999998E-2</v>
      </c>
      <c r="D129" s="26">
        <f t="shared" si="667"/>
        <v>4.4101901999999998E-2</v>
      </c>
      <c r="E129" s="26">
        <f t="shared" si="667"/>
        <v>1.4913793E-2</v>
      </c>
      <c r="F129" s="26">
        <f t="shared" si="667"/>
        <v>3.4044906E-2</v>
      </c>
      <c r="G129" s="26">
        <f t="shared" si="667"/>
        <v>4.2239938000000005E-2</v>
      </c>
      <c r="H129" s="26">
        <f t="shared" si="667"/>
        <v>9.4280608000000002E-2</v>
      </c>
      <c r="I129" s="26">
        <f t="shared" si="667"/>
        <v>0.15728052399999998</v>
      </c>
      <c r="J129" s="26">
        <f t="shared" si="667"/>
        <v>0.18758422499999997</v>
      </c>
      <c r="K129" s="26">
        <f t="shared" si="667"/>
        <v>0.19905884399999996</v>
      </c>
      <c r="L129" s="26">
        <f t="shared" si="667"/>
        <v>0.21974256</v>
      </c>
      <c r="M129" s="26">
        <f t="shared" si="667"/>
        <v>0.15824422299999999</v>
      </c>
      <c r="N129" s="26">
        <f t="shared" si="667"/>
        <v>0.10876728099999999</v>
      </c>
      <c r="O129" s="26">
        <f t="shared" si="667"/>
        <v>0.12712772299999997</v>
      </c>
      <c r="P129" s="26">
        <f t="shared" si="667"/>
        <v>0.13100138199999997</v>
      </c>
      <c r="Q129" s="26">
        <f t="shared" si="667"/>
        <v>0.16460882899999998</v>
      </c>
      <c r="R129" s="26">
        <f t="shared" ref="R129:S129" si="668">+R7</f>
        <v>0.16767781800000001</v>
      </c>
      <c r="S129" s="26">
        <f t="shared" si="668"/>
        <v>0.19973943499999999</v>
      </c>
      <c r="T129" s="26">
        <f t="shared" si="667"/>
        <v>0.29631294099999994</v>
      </c>
      <c r="U129" s="26">
        <f t="shared" si="667"/>
        <v>0.31563952099999998</v>
      </c>
      <c r="V129" s="26">
        <f t="shared" si="667"/>
        <v>0.29095907900000001</v>
      </c>
      <c r="W129" s="26">
        <f t="shared" si="667"/>
        <v>0.29251380100000002</v>
      </c>
      <c r="X129" s="26">
        <f t="shared" si="667"/>
        <v>0.35841973299999996</v>
      </c>
      <c r="Y129" s="26">
        <f t="shared" si="667"/>
        <v>0.44028895099999998</v>
      </c>
      <c r="Z129" s="26">
        <f t="shared" si="667"/>
        <v>0.48617011500000007</v>
      </c>
      <c r="AA129" s="26">
        <f t="shared" ref="AA129:AB129" si="669">+AA7</f>
        <v>0.47161378800000003</v>
      </c>
      <c r="AB129" s="26">
        <f t="shared" si="669"/>
        <v>0.58385946199999994</v>
      </c>
      <c r="AC129" s="26">
        <f t="shared" ref="AC129" si="670">+AC7</f>
        <v>0.62485005700000007</v>
      </c>
      <c r="AD129" s="31"/>
      <c r="AE129" s="26">
        <f t="shared" si="643"/>
        <v>8.9271740449597932</v>
      </c>
    </row>
    <row r="130" spans="1:31" x14ac:dyDescent="0.2">
      <c r="A130" s="11" t="s">
        <v>46</v>
      </c>
      <c r="B130" s="6" t="s">
        <v>47</v>
      </c>
      <c r="C130" s="26">
        <f t="shared" ref="C130:Z130" si="671">+C16</f>
        <v>0.26075715699999996</v>
      </c>
      <c r="D130" s="26">
        <f t="shared" si="671"/>
        <v>0.27281755699999999</v>
      </c>
      <c r="E130" s="26">
        <f t="shared" si="671"/>
        <v>0.32820311600000002</v>
      </c>
      <c r="F130" s="26">
        <f t="shared" si="671"/>
        <v>0.25890066099999998</v>
      </c>
      <c r="G130" s="26">
        <f t="shared" si="671"/>
        <v>0.27879817600000001</v>
      </c>
      <c r="H130" s="26">
        <f t="shared" si="671"/>
        <v>0.261260135</v>
      </c>
      <c r="I130" s="26">
        <f t="shared" si="671"/>
        <v>0.27346335599999999</v>
      </c>
      <c r="J130" s="26">
        <f t="shared" si="671"/>
        <v>0.28725578400000001</v>
      </c>
      <c r="K130" s="26">
        <f t="shared" si="671"/>
        <v>0.30476136100000001</v>
      </c>
      <c r="L130" s="26">
        <f t="shared" si="671"/>
        <v>0.31735486199999996</v>
      </c>
      <c r="M130" s="26">
        <f t="shared" si="671"/>
        <v>0.33031403500000001</v>
      </c>
      <c r="N130" s="26">
        <f t="shared" si="671"/>
        <v>0.33068264999999997</v>
      </c>
      <c r="O130" s="26">
        <f t="shared" si="671"/>
        <v>0.32738864599999995</v>
      </c>
      <c r="P130" s="26">
        <f t="shared" si="671"/>
        <v>0.28592254207200096</v>
      </c>
      <c r="Q130" s="26">
        <f t="shared" si="671"/>
        <v>0.31722402900000002</v>
      </c>
      <c r="R130" s="26">
        <f t="shared" ref="R130:S130" si="672">+R16</f>
        <v>0.36441419200000003</v>
      </c>
      <c r="S130" s="26">
        <f t="shared" si="672"/>
        <v>0.39325597900000003</v>
      </c>
      <c r="T130" s="26">
        <f t="shared" si="671"/>
        <v>0.44385874799999991</v>
      </c>
      <c r="U130" s="26">
        <f t="shared" si="671"/>
        <v>0.46300572299999998</v>
      </c>
      <c r="V130" s="26">
        <f t="shared" si="671"/>
        <v>0.45590368100000006</v>
      </c>
      <c r="W130" s="26">
        <f t="shared" si="671"/>
        <v>0.40163612999999998</v>
      </c>
      <c r="X130" s="26">
        <f t="shared" si="671"/>
        <v>0.46950435800000001</v>
      </c>
      <c r="Y130" s="26">
        <f t="shared" si="671"/>
        <v>0.94599885400000006</v>
      </c>
      <c r="Z130" s="26">
        <f t="shared" si="671"/>
        <v>1.0255937230000001</v>
      </c>
      <c r="AA130" s="26">
        <f t="shared" ref="AA130:AB130" si="673">+AA16</f>
        <v>1.152932694</v>
      </c>
      <c r="AB130" s="26">
        <f t="shared" si="673"/>
        <v>0.86305545999999989</v>
      </c>
      <c r="AC130" s="26">
        <f t="shared" ref="AC130" si="674">+AC16</f>
        <v>0.92746850599999997</v>
      </c>
      <c r="AD130" s="31"/>
      <c r="AE130" s="26">
        <f t="shared" si="643"/>
        <v>2.5568285705768763</v>
      </c>
    </row>
    <row r="131" spans="1:31" x14ac:dyDescent="0.2">
      <c r="A131" s="13" t="s">
        <v>74</v>
      </c>
      <c r="B131" s="6" t="s">
        <v>75</v>
      </c>
      <c r="C131" s="26">
        <f t="shared" ref="C131:Z131" si="675">+C30</f>
        <v>0.43815925842843562</v>
      </c>
      <c r="D131" s="26">
        <f t="shared" si="675"/>
        <v>0.45717463954575716</v>
      </c>
      <c r="E131" s="26">
        <f t="shared" si="675"/>
        <v>0.49625899131737844</v>
      </c>
      <c r="F131" s="26">
        <f t="shared" si="675"/>
        <v>0.54790491066876812</v>
      </c>
      <c r="G131" s="26">
        <f t="shared" si="675"/>
        <v>0.5997925567268545</v>
      </c>
      <c r="H131" s="26">
        <f t="shared" si="675"/>
        <v>0.68556864378280968</v>
      </c>
      <c r="I131" s="26">
        <f t="shared" si="675"/>
        <v>0.77462651356168022</v>
      </c>
      <c r="J131" s="26">
        <f t="shared" si="675"/>
        <v>0.84203649280716319</v>
      </c>
      <c r="K131" s="26">
        <f t="shared" si="675"/>
        <v>0.91426813465386303</v>
      </c>
      <c r="L131" s="26">
        <f t="shared" si="675"/>
        <v>0.97285638522791973</v>
      </c>
      <c r="M131" s="26">
        <f t="shared" si="675"/>
        <v>1.0175893270825065</v>
      </c>
      <c r="N131" s="26">
        <f t="shared" si="675"/>
        <v>0.97818024635833745</v>
      </c>
      <c r="O131" s="26">
        <f t="shared" si="675"/>
        <v>1.0288477810945045</v>
      </c>
      <c r="P131" s="26">
        <f t="shared" si="675"/>
        <v>1.037170776952248</v>
      </c>
      <c r="Q131" s="26">
        <f t="shared" si="675"/>
        <v>1.0677622934807161</v>
      </c>
      <c r="R131" s="26">
        <f t="shared" ref="R131:S131" si="676">+R30</f>
        <v>1.1609578146726565</v>
      </c>
      <c r="S131" s="26">
        <f t="shared" si="676"/>
        <v>1.1641389868890422</v>
      </c>
      <c r="T131" s="26">
        <f t="shared" si="675"/>
        <v>1.2652344957239443</v>
      </c>
      <c r="U131" s="26">
        <f t="shared" si="675"/>
        <v>1.3623079275599215</v>
      </c>
      <c r="V131" s="26">
        <f t="shared" si="675"/>
        <v>1.4134263835594805</v>
      </c>
      <c r="W131" s="26">
        <f t="shared" si="675"/>
        <v>1.47682947708738</v>
      </c>
      <c r="X131" s="26">
        <f t="shared" si="675"/>
        <v>1.5226115897554584</v>
      </c>
      <c r="Y131" s="26">
        <f t="shared" si="675"/>
        <v>1.5834323439002724</v>
      </c>
      <c r="Z131" s="26">
        <f t="shared" si="675"/>
        <v>1.6943696118013785</v>
      </c>
      <c r="AA131" s="26">
        <f t="shared" ref="AA131:AB131" si="677">+AA30</f>
        <v>1.6501083524700548</v>
      </c>
      <c r="AB131" s="26">
        <f t="shared" si="677"/>
        <v>1.7909229517422023</v>
      </c>
      <c r="AC131" s="26">
        <f t="shared" ref="AC131" si="678">+AC30</f>
        <v>1.918698527370569</v>
      </c>
      <c r="AD131" s="31"/>
      <c r="AE131" s="26">
        <f t="shared" si="643"/>
        <v>3.3789980251757004</v>
      </c>
    </row>
    <row r="132" spans="1:31" x14ac:dyDescent="0.2">
      <c r="A132" s="11" t="s">
        <v>118</v>
      </c>
      <c r="B132" s="6" t="s">
        <v>119</v>
      </c>
      <c r="C132" s="26">
        <f t="shared" ref="C132:Z132" si="679">+C52</f>
        <v>0.31845910477726969</v>
      </c>
      <c r="D132" s="26">
        <f t="shared" si="679"/>
        <v>0.33583066572669573</v>
      </c>
      <c r="E132" s="26">
        <f t="shared" si="679"/>
        <v>0.35133445215555814</v>
      </c>
      <c r="F132" s="26">
        <f t="shared" si="679"/>
        <v>0.36732693123734184</v>
      </c>
      <c r="G132" s="26">
        <f t="shared" si="679"/>
        <v>0.3891550915261196</v>
      </c>
      <c r="H132" s="26">
        <f t="shared" si="679"/>
        <v>0.40834555287445606</v>
      </c>
      <c r="I132" s="26">
        <f t="shared" si="679"/>
        <v>0.43238672586471216</v>
      </c>
      <c r="J132" s="26">
        <f t="shared" si="679"/>
        <v>0.45655078310465136</v>
      </c>
      <c r="K132" s="26">
        <f t="shared" si="679"/>
        <v>0.44778912666358994</v>
      </c>
      <c r="L132" s="26">
        <f t="shared" si="679"/>
        <v>0.45704416172059298</v>
      </c>
      <c r="M132" s="26">
        <f t="shared" si="679"/>
        <v>0.46140491072542494</v>
      </c>
      <c r="N132" s="26">
        <f t="shared" si="679"/>
        <v>0.46846862000483347</v>
      </c>
      <c r="O132" s="26">
        <f t="shared" si="679"/>
        <v>0.47166567174960317</v>
      </c>
      <c r="P132" s="26">
        <f t="shared" si="679"/>
        <v>0.46979903079039098</v>
      </c>
      <c r="Q132" s="26">
        <f t="shared" si="679"/>
        <v>0.4786892115683638</v>
      </c>
      <c r="R132" s="26">
        <f t="shared" ref="R132:S132" si="680">+R52</f>
        <v>0.47602253146996293</v>
      </c>
      <c r="S132" s="26">
        <f t="shared" si="680"/>
        <v>0.47757569211930406</v>
      </c>
      <c r="T132" s="26">
        <f t="shared" si="679"/>
        <v>0.48133987961612135</v>
      </c>
      <c r="U132" s="26">
        <f t="shared" si="679"/>
        <v>0.48693032006111087</v>
      </c>
      <c r="V132" s="26">
        <f t="shared" si="679"/>
        <v>0.48936335985844021</v>
      </c>
      <c r="W132" s="26">
        <f t="shared" si="679"/>
        <v>0.28754340582983684</v>
      </c>
      <c r="X132" s="26">
        <f t="shared" si="679"/>
        <v>0.29927516246667474</v>
      </c>
      <c r="Y132" s="26">
        <f t="shared" si="679"/>
        <v>0.29614544498233841</v>
      </c>
      <c r="Z132" s="26">
        <f t="shared" si="679"/>
        <v>0.29858702618285432</v>
      </c>
      <c r="AA132" s="26">
        <f t="shared" ref="AA132:AB132" si="681">+AA52</f>
        <v>0.3113042547140053</v>
      </c>
      <c r="AB132" s="26">
        <f t="shared" si="681"/>
        <v>0.30671587247036397</v>
      </c>
      <c r="AC132" s="26">
        <f t="shared" ref="AC132" si="682">+AC52</f>
        <v>0.30861088652735763</v>
      </c>
      <c r="AD132" s="31"/>
      <c r="AE132" s="26">
        <f t="shared" si="643"/>
        <v>-3.0924593149251924E-2</v>
      </c>
    </row>
    <row r="133" spans="1:31" x14ac:dyDescent="0.2">
      <c r="A133" s="11" t="s">
        <v>132</v>
      </c>
      <c r="B133" s="6" t="s">
        <v>133</v>
      </c>
      <c r="C133" s="26">
        <f t="shared" ref="C133:Z133" si="683">+C59</f>
        <v>0</v>
      </c>
      <c r="D133" s="26">
        <f t="shared" si="683"/>
        <v>0</v>
      </c>
      <c r="E133" s="26">
        <f t="shared" si="683"/>
        <v>0</v>
      </c>
      <c r="F133" s="26">
        <f t="shared" si="683"/>
        <v>0</v>
      </c>
      <c r="G133" s="26">
        <f t="shared" si="683"/>
        <v>0</v>
      </c>
      <c r="H133" s="26">
        <f t="shared" si="683"/>
        <v>0</v>
      </c>
      <c r="I133" s="26">
        <f t="shared" si="683"/>
        <v>0</v>
      </c>
      <c r="J133" s="26">
        <f t="shared" si="683"/>
        <v>0</v>
      </c>
      <c r="K133" s="26">
        <f t="shared" si="683"/>
        <v>0</v>
      </c>
      <c r="L133" s="26">
        <f t="shared" si="683"/>
        <v>0</v>
      </c>
      <c r="M133" s="26">
        <f t="shared" si="683"/>
        <v>0</v>
      </c>
      <c r="N133" s="26">
        <f t="shared" si="683"/>
        <v>0</v>
      </c>
      <c r="O133" s="26">
        <f t="shared" si="683"/>
        <v>0</v>
      </c>
      <c r="P133" s="26">
        <f t="shared" si="683"/>
        <v>0</v>
      </c>
      <c r="Q133" s="26">
        <f t="shared" si="683"/>
        <v>0</v>
      </c>
      <c r="R133" s="26">
        <f t="shared" ref="R133:S133" si="684">+R59</f>
        <v>0</v>
      </c>
      <c r="S133" s="26">
        <f t="shared" si="684"/>
        <v>0</v>
      </c>
      <c r="T133" s="26">
        <f t="shared" si="683"/>
        <v>0</v>
      </c>
      <c r="U133" s="26">
        <f t="shared" si="683"/>
        <v>0</v>
      </c>
      <c r="V133" s="26">
        <f t="shared" si="683"/>
        <v>0</v>
      </c>
      <c r="W133" s="26">
        <f t="shared" si="683"/>
        <v>0</v>
      </c>
      <c r="X133" s="26">
        <f t="shared" si="683"/>
        <v>0</v>
      </c>
      <c r="Y133" s="26">
        <f t="shared" si="683"/>
        <v>0</v>
      </c>
      <c r="Z133" s="26">
        <f t="shared" si="683"/>
        <v>0</v>
      </c>
      <c r="AA133" s="26">
        <f t="shared" ref="AA133:AB133" si="685">+AA59</f>
        <v>0</v>
      </c>
      <c r="AB133" s="26">
        <f t="shared" si="685"/>
        <v>0</v>
      </c>
      <c r="AC133" s="26">
        <f t="shared" ref="AC133" si="686">+AC59</f>
        <v>0</v>
      </c>
      <c r="AD133" s="31"/>
      <c r="AE133" s="26" t="str">
        <f t="shared" si="643"/>
        <v/>
      </c>
    </row>
    <row r="134" spans="1:31" x14ac:dyDescent="0.2">
      <c r="A134" s="13" t="s">
        <v>145</v>
      </c>
      <c r="B134" s="6" t="s">
        <v>146</v>
      </c>
      <c r="C134" s="26">
        <f t="shared" ref="C134" si="687">+C135+C136+C137</f>
        <v>0</v>
      </c>
      <c r="D134" s="26">
        <f t="shared" ref="D134" si="688">+D135+D136+D137</f>
        <v>0</v>
      </c>
      <c r="E134" s="26">
        <f t="shared" ref="E134" si="689">+E135+E136+E137</f>
        <v>0</v>
      </c>
      <c r="F134" s="26">
        <f t="shared" ref="F134" si="690">+F135+F136+F137</f>
        <v>0</v>
      </c>
      <c r="G134" s="26">
        <f t="shared" ref="G134" si="691">+G135+G136+G137</f>
        <v>0</v>
      </c>
      <c r="H134" s="26">
        <f t="shared" ref="H134" si="692">+H135+H136+H137</f>
        <v>0</v>
      </c>
      <c r="I134" s="26">
        <f t="shared" ref="I134" si="693">+I135+I136+I137</f>
        <v>0</v>
      </c>
      <c r="J134" s="26">
        <f t="shared" ref="J134" si="694">+J135+J136+J137</f>
        <v>0</v>
      </c>
      <c r="K134" s="26">
        <f t="shared" ref="K134" si="695">+K135+K136+K137</f>
        <v>0</v>
      </c>
      <c r="L134" s="26">
        <f t="shared" ref="L134" si="696">+L135+L136+L137</f>
        <v>0</v>
      </c>
      <c r="M134" s="26">
        <f t="shared" ref="M134" si="697">+M135+M136+M137</f>
        <v>0</v>
      </c>
      <c r="N134" s="26">
        <f t="shared" ref="N134" si="698">+N135+N136+N137</f>
        <v>0</v>
      </c>
      <c r="O134" s="26">
        <f t="shared" ref="O134" si="699">+O135+O136+O137</f>
        <v>0</v>
      </c>
      <c r="P134" s="26">
        <f t="shared" ref="P134" si="700">+P135+P136+P137</f>
        <v>0</v>
      </c>
      <c r="Q134" s="26">
        <f t="shared" ref="Q134:S134" si="701">+Q135+Q136+Q137</f>
        <v>0</v>
      </c>
      <c r="R134" s="26">
        <f t="shared" si="701"/>
        <v>0</v>
      </c>
      <c r="S134" s="26">
        <f t="shared" si="701"/>
        <v>0</v>
      </c>
      <c r="T134" s="26">
        <f t="shared" ref="T134" si="702">+T135+T136+T137</f>
        <v>0</v>
      </c>
      <c r="U134" s="26">
        <f t="shared" ref="U134" si="703">+U135+U136+U137</f>
        <v>0</v>
      </c>
      <c r="V134" s="26">
        <f t="shared" ref="V134" si="704">+V135+V136+V137</f>
        <v>0</v>
      </c>
      <c r="W134" s="26">
        <f t="shared" ref="W134" si="705">+W135+W136+W137</f>
        <v>0</v>
      </c>
      <c r="X134" s="26">
        <f t="shared" ref="X134" si="706">+X135+X136+X137</f>
        <v>0</v>
      </c>
      <c r="Y134" s="26">
        <f t="shared" ref="Y134" si="707">+Y135+Y136+Y137</f>
        <v>0</v>
      </c>
      <c r="Z134" s="26">
        <f t="shared" ref="Z134:AA134" si="708">+Z135+Z136+Z137</f>
        <v>0</v>
      </c>
      <c r="AA134" s="26">
        <f t="shared" si="708"/>
        <v>0</v>
      </c>
      <c r="AB134" s="26">
        <f t="shared" ref="AB134:AC134" si="709">+AB135+AB136+AB137</f>
        <v>0</v>
      </c>
      <c r="AC134" s="26">
        <f t="shared" si="709"/>
        <v>0</v>
      </c>
      <c r="AD134" s="31"/>
      <c r="AE134" s="26" t="str">
        <f t="shared" si="643"/>
        <v/>
      </c>
    </row>
    <row r="135" spans="1:31" x14ac:dyDescent="0.2">
      <c r="A135" s="13" t="s">
        <v>147</v>
      </c>
      <c r="B135" s="6" t="s">
        <v>148</v>
      </c>
      <c r="C135" s="26">
        <f t="shared" ref="C135:Z135" si="710">+C67</f>
        <v>0</v>
      </c>
      <c r="D135" s="26">
        <f t="shared" si="710"/>
        <v>0</v>
      </c>
      <c r="E135" s="26">
        <f t="shared" si="710"/>
        <v>0</v>
      </c>
      <c r="F135" s="26">
        <f t="shared" si="710"/>
        <v>0</v>
      </c>
      <c r="G135" s="26">
        <f t="shared" si="710"/>
        <v>0</v>
      </c>
      <c r="H135" s="26">
        <f t="shared" si="710"/>
        <v>0</v>
      </c>
      <c r="I135" s="26">
        <f t="shared" si="710"/>
        <v>0</v>
      </c>
      <c r="J135" s="26">
        <f t="shared" si="710"/>
        <v>0</v>
      </c>
      <c r="K135" s="26">
        <f t="shared" si="710"/>
        <v>0</v>
      </c>
      <c r="L135" s="26">
        <f t="shared" si="710"/>
        <v>0</v>
      </c>
      <c r="M135" s="26">
        <f t="shared" si="710"/>
        <v>0</v>
      </c>
      <c r="N135" s="26">
        <f t="shared" si="710"/>
        <v>0</v>
      </c>
      <c r="O135" s="26">
        <f t="shared" si="710"/>
        <v>0</v>
      </c>
      <c r="P135" s="26">
        <f t="shared" si="710"/>
        <v>0</v>
      </c>
      <c r="Q135" s="26">
        <f t="shared" si="710"/>
        <v>0</v>
      </c>
      <c r="R135" s="26">
        <f t="shared" ref="R135:S135" si="711">+R67</f>
        <v>0</v>
      </c>
      <c r="S135" s="26">
        <f t="shared" si="711"/>
        <v>0</v>
      </c>
      <c r="T135" s="26">
        <f t="shared" si="710"/>
        <v>0</v>
      </c>
      <c r="U135" s="26">
        <f t="shared" si="710"/>
        <v>0</v>
      </c>
      <c r="V135" s="26">
        <f t="shared" si="710"/>
        <v>0</v>
      </c>
      <c r="W135" s="26">
        <f t="shared" si="710"/>
        <v>0</v>
      </c>
      <c r="X135" s="26">
        <f t="shared" si="710"/>
        <v>0</v>
      </c>
      <c r="Y135" s="26">
        <f t="shared" si="710"/>
        <v>0</v>
      </c>
      <c r="Z135" s="26">
        <f t="shared" si="710"/>
        <v>0</v>
      </c>
      <c r="AA135" s="26">
        <f t="shared" ref="AA135:AB135" si="712">+AA67</f>
        <v>0</v>
      </c>
      <c r="AB135" s="26">
        <f t="shared" si="712"/>
        <v>0</v>
      </c>
      <c r="AC135" s="26">
        <f t="shared" ref="AC135" si="713">+AC67</f>
        <v>0</v>
      </c>
      <c r="AD135" s="31"/>
      <c r="AE135" s="26" t="str">
        <f t="shared" si="643"/>
        <v/>
      </c>
    </row>
    <row r="136" spans="1:31" x14ac:dyDescent="0.2">
      <c r="A136" s="11" t="s">
        <v>167</v>
      </c>
      <c r="B136" s="6" t="s">
        <v>168</v>
      </c>
      <c r="C136" s="26">
        <f t="shared" ref="C136:Z136" si="714">+C79</f>
        <v>0</v>
      </c>
      <c r="D136" s="26">
        <f t="shared" si="714"/>
        <v>0</v>
      </c>
      <c r="E136" s="26">
        <f t="shared" si="714"/>
        <v>0</v>
      </c>
      <c r="F136" s="26">
        <f t="shared" si="714"/>
        <v>0</v>
      </c>
      <c r="G136" s="26">
        <f t="shared" si="714"/>
        <v>0</v>
      </c>
      <c r="H136" s="26">
        <f t="shared" si="714"/>
        <v>0</v>
      </c>
      <c r="I136" s="26">
        <f t="shared" si="714"/>
        <v>0</v>
      </c>
      <c r="J136" s="26">
        <f t="shared" si="714"/>
        <v>0</v>
      </c>
      <c r="K136" s="26">
        <f t="shared" si="714"/>
        <v>0</v>
      </c>
      <c r="L136" s="26">
        <f t="shared" si="714"/>
        <v>0</v>
      </c>
      <c r="M136" s="26">
        <f t="shared" si="714"/>
        <v>0</v>
      </c>
      <c r="N136" s="26">
        <f t="shared" si="714"/>
        <v>0</v>
      </c>
      <c r="O136" s="26">
        <f t="shared" si="714"/>
        <v>0</v>
      </c>
      <c r="P136" s="26">
        <f t="shared" si="714"/>
        <v>0</v>
      </c>
      <c r="Q136" s="26">
        <f t="shared" si="714"/>
        <v>0</v>
      </c>
      <c r="R136" s="26">
        <f t="shared" ref="R136:S136" si="715">+R79</f>
        <v>0</v>
      </c>
      <c r="S136" s="26">
        <f t="shared" si="715"/>
        <v>0</v>
      </c>
      <c r="T136" s="26">
        <f t="shared" si="714"/>
        <v>0</v>
      </c>
      <c r="U136" s="26">
        <f t="shared" si="714"/>
        <v>0</v>
      </c>
      <c r="V136" s="26">
        <f t="shared" si="714"/>
        <v>0</v>
      </c>
      <c r="W136" s="26">
        <f t="shared" si="714"/>
        <v>0</v>
      </c>
      <c r="X136" s="26">
        <f t="shared" si="714"/>
        <v>0</v>
      </c>
      <c r="Y136" s="26">
        <f t="shared" si="714"/>
        <v>0</v>
      </c>
      <c r="Z136" s="26">
        <f t="shared" si="714"/>
        <v>0</v>
      </c>
      <c r="AA136" s="26">
        <f t="shared" ref="AA136:AB136" si="716">+AA79</f>
        <v>0</v>
      </c>
      <c r="AB136" s="26">
        <f t="shared" si="716"/>
        <v>0</v>
      </c>
      <c r="AC136" s="26">
        <f t="shared" ref="AC136" si="717">+AC79</f>
        <v>0</v>
      </c>
      <c r="AD136" s="31"/>
      <c r="AE136" s="26" t="str">
        <f t="shared" si="643"/>
        <v/>
      </c>
    </row>
    <row r="137" spans="1:31" x14ac:dyDescent="0.2">
      <c r="A137" s="11" t="s">
        <v>202</v>
      </c>
      <c r="B137" s="6" t="s">
        <v>203</v>
      </c>
      <c r="C137" s="26">
        <f t="shared" ref="C137:Z137" si="718">+C100</f>
        <v>0</v>
      </c>
      <c r="D137" s="26">
        <f t="shared" si="718"/>
        <v>0</v>
      </c>
      <c r="E137" s="26">
        <f t="shared" si="718"/>
        <v>0</v>
      </c>
      <c r="F137" s="26">
        <f t="shared" si="718"/>
        <v>0</v>
      </c>
      <c r="G137" s="26">
        <f t="shared" si="718"/>
        <v>0</v>
      </c>
      <c r="H137" s="26">
        <f t="shared" si="718"/>
        <v>0</v>
      </c>
      <c r="I137" s="26">
        <f t="shared" si="718"/>
        <v>0</v>
      </c>
      <c r="J137" s="26">
        <f t="shared" si="718"/>
        <v>0</v>
      </c>
      <c r="K137" s="26">
        <f t="shared" si="718"/>
        <v>0</v>
      </c>
      <c r="L137" s="26">
        <f t="shared" si="718"/>
        <v>0</v>
      </c>
      <c r="M137" s="26">
        <f t="shared" si="718"/>
        <v>0</v>
      </c>
      <c r="N137" s="26">
        <f t="shared" si="718"/>
        <v>0</v>
      </c>
      <c r="O137" s="26">
        <f t="shared" si="718"/>
        <v>0</v>
      </c>
      <c r="P137" s="26">
        <f t="shared" si="718"/>
        <v>0</v>
      </c>
      <c r="Q137" s="26">
        <f t="shared" si="718"/>
        <v>0</v>
      </c>
      <c r="R137" s="26">
        <f t="shared" ref="R137:S137" si="719">+R100</f>
        <v>0</v>
      </c>
      <c r="S137" s="26">
        <f t="shared" si="719"/>
        <v>0</v>
      </c>
      <c r="T137" s="26">
        <f t="shared" si="718"/>
        <v>0</v>
      </c>
      <c r="U137" s="26">
        <f t="shared" si="718"/>
        <v>0</v>
      </c>
      <c r="V137" s="26">
        <f t="shared" si="718"/>
        <v>0</v>
      </c>
      <c r="W137" s="26">
        <f t="shared" si="718"/>
        <v>0</v>
      </c>
      <c r="X137" s="26">
        <f t="shared" si="718"/>
        <v>0</v>
      </c>
      <c r="Y137" s="26">
        <f t="shared" si="718"/>
        <v>0</v>
      </c>
      <c r="Z137" s="26">
        <f t="shared" si="718"/>
        <v>0</v>
      </c>
      <c r="AA137" s="26">
        <f t="shared" ref="AA137:AB137" si="720">+AA100</f>
        <v>0</v>
      </c>
      <c r="AB137" s="26">
        <f t="shared" si="720"/>
        <v>0</v>
      </c>
      <c r="AC137" s="26">
        <f t="shared" ref="AC137" si="721">+AC100</f>
        <v>0</v>
      </c>
      <c r="AD137" s="31"/>
      <c r="AE137" s="26" t="str">
        <f t="shared" si="643"/>
        <v/>
      </c>
    </row>
    <row r="138" spans="1:31" x14ac:dyDescent="0.2">
      <c r="A138" s="13" t="s">
        <v>204</v>
      </c>
      <c r="B138" s="6" t="s">
        <v>205</v>
      </c>
      <c r="C138" s="26">
        <f t="shared" ref="C138" si="722">+C139+C140+C141</f>
        <v>0</v>
      </c>
      <c r="D138" s="26">
        <f t="shared" ref="D138" si="723">+D139+D140+D141</f>
        <v>0</v>
      </c>
      <c r="E138" s="26">
        <f t="shared" ref="E138" si="724">+E139+E140+E141</f>
        <v>0</v>
      </c>
      <c r="F138" s="26">
        <f t="shared" ref="F138" si="725">+F139+F140+F141</f>
        <v>0</v>
      </c>
      <c r="G138" s="26">
        <f t="shared" ref="G138" si="726">+G139+G140+G141</f>
        <v>0</v>
      </c>
      <c r="H138" s="26">
        <f t="shared" ref="H138" si="727">+H139+H140+H141</f>
        <v>0</v>
      </c>
      <c r="I138" s="26">
        <f t="shared" ref="I138" si="728">+I139+I140+I141</f>
        <v>0</v>
      </c>
      <c r="J138" s="26">
        <f t="shared" ref="J138" si="729">+J139+J140+J141</f>
        <v>0</v>
      </c>
      <c r="K138" s="26">
        <f t="shared" ref="K138" si="730">+K139+K140+K141</f>
        <v>0</v>
      </c>
      <c r="L138" s="26">
        <f t="shared" ref="L138" si="731">+L139+L140+L141</f>
        <v>0</v>
      </c>
      <c r="M138" s="26">
        <f t="shared" ref="M138" si="732">+M139+M140+M141</f>
        <v>0</v>
      </c>
      <c r="N138" s="26">
        <f t="shared" ref="N138" si="733">+N139+N140+N141</f>
        <v>0</v>
      </c>
      <c r="O138" s="26">
        <f t="shared" ref="O138" si="734">+O139+O140+O141</f>
        <v>0</v>
      </c>
      <c r="P138" s="26">
        <f t="shared" ref="P138" si="735">+P139+P140+P141</f>
        <v>0</v>
      </c>
      <c r="Q138" s="26">
        <f t="shared" ref="Q138:S138" si="736">+Q139+Q140+Q141</f>
        <v>0</v>
      </c>
      <c r="R138" s="26">
        <f t="shared" si="736"/>
        <v>0</v>
      </c>
      <c r="S138" s="26">
        <f t="shared" si="736"/>
        <v>0</v>
      </c>
      <c r="T138" s="26">
        <f t="shared" ref="T138" si="737">+T139+T140+T141</f>
        <v>0</v>
      </c>
      <c r="U138" s="26">
        <f t="shared" ref="U138" si="738">+U139+U140+U141</f>
        <v>0</v>
      </c>
      <c r="V138" s="26">
        <f t="shared" ref="V138" si="739">+V139+V140+V141</f>
        <v>0</v>
      </c>
      <c r="W138" s="26">
        <f t="shared" ref="W138" si="740">+W139+W140+W141</f>
        <v>0</v>
      </c>
      <c r="X138" s="26">
        <f t="shared" ref="X138" si="741">+X139+X140+X141</f>
        <v>0</v>
      </c>
      <c r="Y138" s="26">
        <f t="shared" ref="Y138" si="742">+Y139+Y140+Y141</f>
        <v>0</v>
      </c>
      <c r="Z138" s="26">
        <f t="shared" ref="Z138:AA138" si="743">+Z139+Z140+Z141</f>
        <v>0</v>
      </c>
      <c r="AA138" s="26">
        <f t="shared" si="743"/>
        <v>0</v>
      </c>
      <c r="AB138" s="26">
        <f t="shared" ref="AB138:AC138" si="744">+AB139+AB140+AB141</f>
        <v>0</v>
      </c>
      <c r="AC138" s="26">
        <f t="shared" si="744"/>
        <v>0</v>
      </c>
      <c r="AD138" s="31"/>
      <c r="AE138" s="26" t="str">
        <f t="shared" si="643"/>
        <v/>
      </c>
    </row>
    <row r="139" spans="1:31" x14ac:dyDescent="0.2">
      <c r="A139" s="13" t="s">
        <v>206</v>
      </c>
      <c r="B139" s="6" t="s">
        <v>207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31"/>
      <c r="AE139" s="26" t="str">
        <f t="shared" si="643"/>
        <v/>
      </c>
    </row>
    <row r="140" spans="1:31" x14ac:dyDescent="0.2">
      <c r="A140" s="13" t="s">
        <v>214</v>
      </c>
      <c r="B140" s="6" t="s">
        <v>215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31"/>
      <c r="AE140" s="26" t="str">
        <f t="shared" si="643"/>
        <v/>
      </c>
    </row>
    <row r="141" spans="1:31" x14ac:dyDescent="0.2">
      <c r="A141" s="11" t="s">
        <v>220</v>
      </c>
      <c r="B141" s="6" t="s">
        <v>187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31"/>
      <c r="AE141" s="26" t="str">
        <f t="shared" si="643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31"/>
      <c r="AE143" s="26" t="str">
        <f t="shared" ref="AE143" si="745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" si="746">+C145+C146</f>
        <v>2.4681080000000001E-2</v>
      </c>
      <c r="D144" s="26">
        <f t="shared" ref="D144" si="747">+D145+D146</f>
        <v>3.2173119999999999E-2</v>
      </c>
      <c r="E144" s="26">
        <f t="shared" ref="E144" si="748">+E145+E146</f>
        <v>3.3240520000000003E-2</v>
      </c>
      <c r="F144" s="26">
        <f t="shared" ref="F144" si="749">+F145+F146</f>
        <v>3.6507919999999999E-2</v>
      </c>
      <c r="G144" s="26">
        <f t="shared" ref="G144" si="750">+G145+G146</f>
        <v>4.5815800000000004E-2</v>
      </c>
      <c r="H144" s="26">
        <f t="shared" ref="H144" si="751">+H145+H146</f>
        <v>4.8255579999999999E-2</v>
      </c>
      <c r="I144" s="26">
        <f t="shared" ref="I144" si="752">+I145+I146</f>
        <v>4.07147E-2</v>
      </c>
      <c r="J144" s="26">
        <f t="shared" ref="J144" si="753">+J145+J146</f>
        <v>5.1897020000000002E-2</v>
      </c>
      <c r="K144" s="26">
        <f t="shared" ref="K144" si="754">+K145+K146</f>
        <v>6.3919679999999993E-2</v>
      </c>
      <c r="L144" s="26">
        <f t="shared" ref="L144" si="755">+L145+L146</f>
        <v>6.6034120000000002E-2</v>
      </c>
      <c r="M144" s="26">
        <f t="shared" ref="M144" si="756">+M145+M146</f>
        <v>8.2026119999999994E-2</v>
      </c>
      <c r="N144" s="26">
        <f t="shared" ref="N144" si="757">+N145+N146</f>
        <v>8.7573499999999999E-2</v>
      </c>
      <c r="O144" s="26">
        <f t="shared" ref="O144" si="758">+O145+O146</f>
        <v>9.6460840000000006E-2</v>
      </c>
      <c r="P144" s="26">
        <f t="shared" ref="P144" si="759">+P145+P146</f>
        <v>0.10442488000000001</v>
      </c>
      <c r="Q144" s="26">
        <f t="shared" ref="Q144:S144" si="760">+Q145+Q146</f>
        <v>0.11243494</v>
      </c>
      <c r="R144" s="26">
        <f t="shared" si="760"/>
        <v>0.11937961999999999</v>
      </c>
      <c r="S144" s="26">
        <f t="shared" si="760"/>
        <v>0.13982724000000002</v>
      </c>
      <c r="T144" s="26">
        <f t="shared" ref="T144" si="761">+T145+T146</f>
        <v>0.14042258000000002</v>
      </c>
      <c r="U144" s="26">
        <f t="shared" ref="U144" si="762">+U145+U146</f>
        <v>0.13886178000000002</v>
      </c>
      <c r="V144" s="26">
        <f t="shared" ref="V144" si="763">+V145+V146</f>
        <v>0.10807346000000001</v>
      </c>
      <c r="W144" s="26">
        <f t="shared" ref="W144" si="764">+W145+W146</f>
        <v>9.692402E-2</v>
      </c>
      <c r="X144" s="26">
        <f t="shared" ref="X144" si="765">+X145+X146</f>
        <v>9.9101839999999997E-2</v>
      </c>
      <c r="Y144" s="26">
        <f t="shared" ref="Y144" si="766">+Y145+Y146</f>
        <v>7.4571239999999997E-2</v>
      </c>
      <c r="Z144" s="26">
        <f t="shared" ref="Z144:AA144" si="767">+Z145+Z146</f>
        <v>7.014774E-2</v>
      </c>
      <c r="AA144" s="26">
        <f t="shared" si="767"/>
        <v>6.9667447065466598E-2</v>
      </c>
      <c r="AB144" s="26">
        <f t="shared" ref="AB144:AC144" si="768">+AB145+AB146</f>
        <v>6.2389409997491596E-2</v>
      </c>
      <c r="AC144" s="26">
        <f t="shared" si="768"/>
        <v>6.136891613438674E-2</v>
      </c>
      <c r="AD144" s="31"/>
      <c r="AE144" s="26">
        <f t="shared" ref="AE144:AE148" si="769">+IF(C144=0,"",IF(C144&lt;0,IF(AC144&lt;0,(AC144-C144)/C144,(AC144-C144)/ABS(C144)),(AC144-C144)/C144))</f>
        <v>1.4864761239940367</v>
      </c>
    </row>
    <row r="145" spans="1:31" x14ac:dyDescent="0.2">
      <c r="A145" s="13" t="s">
        <v>225</v>
      </c>
      <c r="B145" s="6" t="s">
        <v>226</v>
      </c>
      <c r="C145" s="26">
        <f t="shared" ref="C145:Z147" si="770">+C113</f>
        <v>9.35976E-3</v>
      </c>
      <c r="D145" s="26">
        <f t="shared" si="770"/>
        <v>1.5540739999999999E-2</v>
      </c>
      <c r="E145" s="26">
        <f t="shared" si="770"/>
        <v>1.5911600000000001E-2</v>
      </c>
      <c r="F145" s="26">
        <f t="shared" si="770"/>
        <v>1.6538520000000001E-2</v>
      </c>
      <c r="G145" s="26">
        <f t="shared" si="770"/>
        <v>1.833982E-2</v>
      </c>
      <c r="H145" s="26">
        <f t="shared" si="770"/>
        <v>1.794248E-2</v>
      </c>
      <c r="I145" s="26">
        <f t="shared" si="770"/>
        <v>1.7960139999999999E-2</v>
      </c>
      <c r="J145" s="26">
        <f t="shared" si="770"/>
        <v>2.0776900000000001E-2</v>
      </c>
      <c r="K145" s="26">
        <f t="shared" si="770"/>
        <v>2.9854099999999998E-2</v>
      </c>
      <c r="L145" s="26">
        <f t="shared" si="770"/>
        <v>3.066646E-2</v>
      </c>
      <c r="M145" s="26">
        <f t="shared" si="770"/>
        <v>2.927132E-2</v>
      </c>
      <c r="N145" s="26">
        <f t="shared" si="770"/>
        <v>2.9288979999999999E-2</v>
      </c>
      <c r="O145" s="26">
        <f t="shared" si="770"/>
        <v>3.32958E-2</v>
      </c>
      <c r="P145" s="26">
        <f t="shared" si="770"/>
        <v>2.9987860000000002E-2</v>
      </c>
      <c r="Q145" s="26">
        <f t="shared" si="770"/>
        <v>3.1675380000000003E-2</v>
      </c>
      <c r="R145" s="26">
        <f t="shared" ref="R145:S145" si="771">+R113</f>
        <v>3.0984919999999999E-2</v>
      </c>
      <c r="S145" s="26">
        <f t="shared" si="771"/>
        <v>3.3888440000000006E-2</v>
      </c>
      <c r="T145" s="26">
        <f t="shared" si="770"/>
        <v>3.8052540000000003E-2</v>
      </c>
      <c r="U145" s="26">
        <f t="shared" si="770"/>
        <v>3.9710260000000004E-2</v>
      </c>
      <c r="V145" s="26">
        <f t="shared" si="770"/>
        <v>3.719128E-2</v>
      </c>
      <c r="W145" s="26">
        <f t="shared" si="770"/>
        <v>3.7375459999999999E-2</v>
      </c>
      <c r="X145" s="26">
        <f t="shared" si="770"/>
        <v>4.0214779999999999E-2</v>
      </c>
      <c r="Y145" s="26">
        <f t="shared" si="770"/>
        <v>3.84935E-2</v>
      </c>
      <c r="Z145" s="26">
        <f t="shared" si="770"/>
        <v>3.844852E-2</v>
      </c>
      <c r="AA145" s="26">
        <f t="shared" ref="AA145:AB145" si="772">+AA113</f>
        <v>3.8870362485562596E-2</v>
      </c>
      <c r="AB145" s="26">
        <f t="shared" si="772"/>
        <v>3.9178673481610603E-2</v>
      </c>
      <c r="AC145" s="26">
        <f t="shared" ref="AC145" si="773">+AC113</f>
        <v>4.1389918973593801E-2</v>
      </c>
      <c r="AD145" s="31"/>
      <c r="AE145" s="26">
        <f t="shared" si="769"/>
        <v>3.4221132778611629</v>
      </c>
    </row>
    <row r="146" spans="1:31" x14ac:dyDescent="0.2">
      <c r="A146" s="13" t="s">
        <v>227</v>
      </c>
      <c r="B146" s="6" t="s">
        <v>228</v>
      </c>
      <c r="C146" s="26">
        <f t="shared" ref="C146:Q147" si="774">+C114</f>
        <v>1.5321319999999999E-2</v>
      </c>
      <c r="D146" s="26">
        <f t="shared" si="774"/>
        <v>1.6632380000000002E-2</v>
      </c>
      <c r="E146" s="26">
        <f t="shared" si="774"/>
        <v>1.7328920000000001E-2</v>
      </c>
      <c r="F146" s="26">
        <f t="shared" si="774"/>
        <v>1.9969399999999998E-2</v>
      </c>
      <c r="G146" s="26">
        <f t="shared" si="774"/>
        <v>2.7475980000000001E-2</v>
      </c>
      <c r="H146" s="26">
        <f t="shared" si="774"/>
        <v>3.0313099999999999E-2</v>
      </c>
      <c r="I146" s="26">
        <f t="shared" si="774"/>
        <v>2.275456E-2</v>
      </c>
      <c r="J146" s="26">
        <f t="shared" si="774"/>
        <v>3.1120120000000001E-2</v>
      </c>
      <c r="K146" s="26">
        <f t="shared" si="774"/>
        <v>3.4065579999999998E-2</v>
      </c>
      <c r="L146" s="26">
        <f t="shared" si="774"/>
        <v>3.5367659999999995E-2</v>
      </c>
      <c r="M146" s="26">
        <f t="shared" si="774"/>
        <v>5.2754799999999998E-2</v>
      </c>
      <c r="N146" s="26">
        <f t="shared" si="774"/>
        <v>5.8284520000000006E-2</v>
      </c>
      <c r="O146" s="26">
        <f t="shared" si="774"/>
        <v>6.3165040000000006E-2</v>
      </c>
      <c r="P146" s="26">
        <f t="shared" si="774"/>
        <v>7.4437020000000007E-2</v>
      </c>
      <c r="Q146" s="26">
        <f t="shared" si="774"/>
        <v>8.0759559999999994E-2</v>
      </c>
      <c r="R146" s="26">
        <f t="shared" ref="R146:S146" si="775">+R114</f>
        <v>8.8394699999999993E-2</v>
      </c>
      <c r="S146" s="26">
        <f t="shared" si="775"/>
        <v>0.1059388</v>
      </c>
      <c r="T146" s="26">
        <f t="shared" si="770"/>
        <v>0.10237004000000001</v>
      </c>
      <c r="U146" s="26">
        <f t="shared" si="770"/>
        <v>9.9151520000000007E-2</v>
      </c>
      <c r="V146" s="26">
        <f t="shared" si="770"/>
        <v>7.0882180000000003E-2</v>
      </c>
      <c r="W146" s="26">
        <f t="shared" si="770"/>
        <v>5.954856E-2</v>
      </c>
      <c r="X146" s="26">
        <f t="shared" si="770"/>
        <v>5.8887059999999998E-2</v>
      </c>
      <c r="Y146" s="26">
        <f t="shared" si="770"/>
        <v>3.6077739999999997E-2</v>
      </c>
      <c r="Z146" s="26">
        <f t="shared" si="770"/>
        <v>3.169922E-2</v>
      </c>
      <c r="AA146" s="26">
        <f t="shared" ref="AA146:AB146" si="776">+AA114</f>
        <v>3.0797084579904002E-2</v>
      </c>
      <c r="AB146" s="26">
        <f t="shared" si="776"/>
        <v>2.321073651588099E-2</v>
      </c>
      <c r="AC146" s="26">
        <f t="shared" ref="AC146" si="777">+AC114</f>
        <v>1.997899716079294E-2</v>
      </c>
      <c r="AD146" s="31"/>
      <c r="AE146" s="26">
        <f t="shared" si="769"/>
        <v>0.30399973114541962</v>
      </c>
    </row>
    <row r="147" spans="1:31" x14ac:dyDescent="0.2">
      <c r="A147" s="13" t="s">
        <v>229</v>
      </c>
      <c r="B147" s="6" t="s">
        <v>144</v>
      </c>
      <c r="C147" s="26">
        <f t="shared" si="774"/>
        <v>0</v>
      </c>
      <c r="D147" s="26">
        <f t="shared" si="770"/>
        <v>0</v>
      </c>
      <c r="E147" s="26">
        <f t="shared" si="770"/>
        <v>0</v>
      </c>
      <c r="F147" s="26">
        <f t="shared" si="770"/>
        <v>0</v>
      </c>
      <c r="G147" s="26">
        <f t="shared" si="770"/>
        <v>0</v>
      </c>
      <c r="H147" s="26">
        <f t="shared" si="770"/>
        <v>0</v>
      </c>
      <c r="I147" s="26">
        <f t="shared" si="770"/>
        <v>0</v>
      </c>
      <c r="J147" s="26">
        <f t="shared" si="770"/>
        <v>0</v>
      </c>
      <c r="K147" s="26">
        <f t="shared" si="770"/>
        <v>0</v>
      </c>
      <c r="L147" s="26">
        <f t="shared" si="770"/>
        <v>0</v>
      </c>
      <c r="M147" s="26">
        <f t="shared" si="770"/>
        <v>0</v>
      </c>
      <c r="N147" s="26">
        <f t="shared" si="770"/>
        <v>0</v>
      </c>
      <c r="O147" s="26">
        <f t="shared" si="770"/>
        <v>0</v>
      </c>
      <c r="P147" s="26">
        <f t="shared" si="770"/>
        <v>0</v>
      </c>
      <c r="Q147" s="26">
        <f t="shared" si="770"/>
        <v>0</v>
      </c>
      <c r="R147" s="26">
        <f t="shared" ref="R147:S147" si="778">+R115</f>
        <v>0</v>
      </c>
      <c r="S147" s="26">
        <f t="shared" si="778"/>
        <v>0</v>
      </c>
      <c r="T147" s="26">
        <f t="shared" si="770"/>
        <v>0</v>
      </c>
      <c r="U147" s="26">
        <f t="shared" si="770"/>
        <v>0</v>
      </c>
      <c r="V147" s="26">
        <f t="shared" si="770"/>
        <v>0</v>
      </c>
      <c r="W147" s="26">
        <f t="shared" si="770"/>
        <v>0</v>
      </c>
      <c r="X147" s="26">
        <f t="shared" si="770"/>
        <v>0</v>
      </c>
      <c r="Y147" s="26">
        <f t="shared" si="770"/>
        <v>0</v>
      </c>
      <c r="Z147" s="26">
        <f t="shared" si="770"/>
        <v>0</v>
      </c>
      <c r="AA147" s="26">
        <f t="shared" ref="AA147:AB147" si="779">+AA115</f>
        <v>0</v>
      </c>
      <c r="AB147" s="26">
        <f t="shared" si="779"/>
        <v>0</v>
      </c>
      <c r="AC147" s="26">
        <f t="shared" ref="AC147" si="780">+AC115</f>
        <v>0</v>
      </c>
      <c r="AD147" s="31"/>
      <c r="AE147" s="26" t="str">
        <f t="shared" si="769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ref="F148:Z148" si="781">+F116</f>
        <v>0</v>
      </c>
      <c r="G148" s="26">
        <f t="shared" si="781"/>
        <v>0</v>
      </c>
      <c r="H148" s="26">
        <f t="shared" si="781"/>
        <v>0</v>
      </c>
      <c r="I148" s="26">
        <f t="shared" si="781"/>
        <v>0</v>
      </c>
      <c r="J148" s="26">
        <f t="shared" si="781"/>
        <v>0</v>
      </c>
      <c r="K148" s="26">
        <f t="shared" si="781"/>
        <v>0</v>
      </c>
      <c r="L148" s="26">
        <f t="shared" si="781"/>
        <v>0</v>
      </c>
      <c r="M148" s="26">
        <f t="shared" si="781"/>
        <v>0</v>
      </c>
      <c r="N148" s="26">
        <f t="shared" si="781"/>
        <v>0</v>
      </c>
      <c r="O148" s="26">
        <f t="shared" si="781"/>
        <v>0</v>
      </c>
      <c r="P148" s="26">
        <f t="shared" si="781"/>
        <v>0</v>
      </c>
      <c r="Q148" s="26">
        <f t="shared" si="781"/>
        <v>0</v>
      </c>
      <c r="R148" s="26">
        <f t="shared" ref="R148:S148" si="782">+R116</f>
        <v>0</v>
      </c>
      <c r="S148" s="26">
        <f t="shared" si="782"/>
        <v>0</v>
      </c>
      <c r="T148" s="26">
        <f t="shared" si="781"/>
        <v>0</v>
      </c>
      <c r="U148" s="26">
        <f t="shared" si="781"/>
        <v>0</v>
      </c>
      <c r="V148" s="26">
        <f t="shared" si="781"/>
        <v>0</v>
      </c>
      <c r="W148" s="26">
        <f t="shared" si="781"/>
        <v>0</v>
      </c>
      <c r="X148" s="26">
        <f t="shared" si="781"/>
        <v>0</v>
      </c>
      <c r="Y148" s="26">
        <f t="shared" si="781"/>
        <v>0</v>
      </c>
      <c r="Z148" s="26">
        <f t="shared" si="781"/>
        <v>0</v>
      </c>
      <c r="AA148" s="26">
        <f t="shared" ref="AA148:AB148" si="783">+AA116</f>
        <v>0</v>
      </c>
      <c r="AB148" s="26">
        <f t="shared" si="783"/>
        <v>0</v>
      </c>
      <c r="AC148" s="26">
        <f t="shared" ref="AC148" si="784">+AC116</f>
        <v>0</v>
      </c>
      <c r="AD148" s="31"/>
      <c r="AE148" s="26" t="str">
        <f t="shared" si="769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" si="785">+C160+C161+C162</f>
        <v>1.0803189172057053</v>
      </c>
      <c r="D159" s="26">
        <f t="shared" ref="D159" si="786">+D160+D161+D162</f>
        <v>1.1099247642724528</v>
      </c>
      <c r="E159" s="26">
        <f t="shared" ref="E159" si="787">+E160+E161+E162</f>
        <v>1.1907103524729366</v>
      </c>
      <c r="F159" s="26">
        <f t="shared" ref="F159" si="788">+F160+F161+F162</f>
        <v>1.2081774089061099</v>
      </c>
      <c r="G159" s="26">
        <f t="shared" ref="G159" si="789">+G160+G161+G162</f>
        <v>1.3099857622529743</v>
      </c>
      <c r="H159" s="26">
        <f t="shared" ref="H159" si="790">+H160+H161+H162</f>
        <v>1.4494549396572656</v>
      </c>
      <c r="I159" s="26">
        <f t="shared" ref="I159" si="791">+I160+I161+I162</f>
        <v>1.6377571194263925</v>
      </c>
      <c r="J159" s="26">
        <f t="shared" ref="J159" si="792">+J160+J161+J162</f>
        <v>1.7734272849118144</v>
      </c>
      <c r="K159" s="26">
        <f t="shared" ref="K159" si="793">+K160+K161+K162</f>
        <v>1.8658774663174529</v>
      </c>
      <c r="L159" s="26">
        <f t="shared" ref="L159" si="794">+L160+L161+L162</f>
        <v>1.9669979689485126</v>
      </c>
      <c r="M159" s="26">
        <f t="shared" ref="M159" si="795">+M160+M161+M162</f>
        <v>1.9675524958079313</v>
      </c>
      <c r="N159" s="26">
        <f t="shared" ref="N159" si="796">+N160+N161+N162</f>
        <v>1.8860987973631707</v>
      </c>
      <c r="O159" s="26">
        <f t="shared" ref="O159" si="797">+O160+O161+O162</f>
        <v>1.9550298218441076</v>
      </c>
      <c r="P159" s="26">
        <f t="shared" ref="P159" si="798">+P160+P161+P162</f>
        <v>1.9238937318146399</v>
      </c>
      <c r="Q159" s="26">
        <f t="shared" ref="Q159:S159" si="799">+Q160+Q161+Q162</f>
        <v>2.0282843630490799</v>
      </c>
      <c r="R159" s="26">
        <f t="shared" si="799"/>
        <v>2.1690723561426197</v>
      </c>
      <c r="S159" s="26">
        <f t="shared" si="799"/>
        <v>2.2347100930083461</v>
      </c>
      <c r="T159" s="26">
        <f t="shared" ref="T159" si="800">+T160+T161+T162</f>
        <v>2.4867460643400658</v>
      </c>
      <c r="U159" s="26">
        <f t="shared" ref="U159" si="801">+U160+U161+U162</f>
        <v>2.6278834916210325</v>
      </c>
      <c r="V159" s="26">
        <f t="shared" ref="V159" si="802">+V160+V161+V162</f>
        <v>2.6496525034179208</v>
      </c>
      <c r="W159" s="26">
        <f t="shared" ref="W159" si="803">+W160+W161+W162</f>
        <v>2.4585228139172166</v>
      </c>
      <c r="X159" s="26">
        <f t="shared" ref="X159" si="804">+X160+X161+X162</f>
        <v>2.6498108432221334</v>
      </c>
      <c r="Y159" s="26">
        <f t="shared" ref="Y159" si="805">+Y160+Y161+Y162</f>
        <v>3.2658655938826104</v>
      </c>
      <c r="Z159" s="26">
        <f t="shared" ref="Z159:AA159" si="806">+Z160+Z161+Z162</f>
        <v>3.5047204759842332</v>
      </c>
      <c r="AA159" s="26">
        <f t="shared" si="806"/>
        <v>3.58595908918406</v>
      </c>
      <c r="AB159" s="26">
        <f t="shared" ref="AB159:AC159" si="807">+AB160+AB161+AB162</f>
        <v>3.544553746212566</v>
      </c>
      <c r="AC159" s="26">
        <f t="shared" si="807"/>
        <v>3.7796279768979266</v>
      </c>
      <c r="AD159" s="31"/>
      <c r="AE159" s="26">
        <f t="shared" ref="AE159:AE162" si="808">+IF(C159=0,"",IF(C159&lt;0,IF(AC159&lt;0,(AC159-C159)/C159,(AC159-C159)/ABS(C159)),(AC159-C159)/C159))</f>
        <v>2.4986224129760761</v>
      </c>
    </row>
    <row r="160" spans="1:31" x14ac:dyDescent="0.2">
      <c r="A160" s="11" t="s">
        <v>26</v>
      </c>
      <c r="B160" s="6" t="s">
        <v>27</v>
      </c>
      <c r="C160" s="26">
        <f t="shared" ref="C160:Z160" si="809">+C6</f>
        <v>1.0803189172057053</v>
      </c>
      <c r="D160" s="26">
        <f t="shared" si="809"/>
        <v>1.1099247642724528</v>
      </c>
      <c r="E160" s="26">
        <f t="shared" si="809"/>
        <v>1.1907103524729366</v>
      </c>
      <c r="F160" s="26">
        <f t="shared" si="809"/>
        <v>1.2081774089061099</v>
      </c>
      <c r="G160" s="26">
        <f t="shared" si="809"/>
        <v>1.3099857622529743</v>
      </c>
      <c r="H160" s="26">
        <f t="shared" si="809"/>
        <v>1.4494549396572656</v>
      </c>
      <c r="I160" s="26">
        <f t="shared" si="809"/>
        <v>1.6377571194263925</v>
      </c>
      <c r="J160" s="26">
        <f t="shared" si="809"/>
        <v>1.7734272849118144</v>
      </c>
      <c r="K160" s="26">
        <f t="shared" si="809"/>
        <v>1.8658774663174529</v>
      </c>
      <c r="L160" s="26">
        <f t="shared" si="809"/>
        <v>1.9669979689485126</v>
      </c>
      <c r="M160" s="26">
        <f t="shared" si="809"/>
        <v>1.9675524958079313</v>
      </c>
      <c r="N160" s="26">
        <f t="shared" si="809"/>
        <v>1.8860987973631707</v>
      </c>
      <c r="O160" s="26">
        <f t="shared" si="809"/>
        <v>1.9550298218441076</v>
      </c>
      <c r="P160" s="26">
        <f t="shared" si="809"/>
        <v>1.9238937318146399</v>
      </c>
      <c r="Q160" s="26">
        <f t="shared" si="809"/>
        <v>2.0282843630490799</v>
      </c>
      <c r="R160" s="26">
        <f t="shared" ref="R160:S160" si="810">+R6</f>
        <v>2.1690723561426197</v>
      </c>
      <c r="S160" s="26">
        <f t="shared" si="810"/>
        <v>2.2347100930083461</v>
      </c>
      <c r="T160" s="26">
        <f t="shared" si="809"/>
        <v>2.4867460643400658</v>
      </c>
      <c r="U160" s="26">
        <f t="shared" si="809"/>
        <v>2.6278834916210325</v>
      </c>
      <c r="V160" s="26">
        <f t="shared" si="809"/>
        <v>2.6496525034179208</v>
      </c>
      <c r="W160" s="26">
        <f t="shared" si="809"/>
        <v>2.4585228139172166</v>
      </c>
      <c r="X160" s="26">
        <f t="shared" si="809"/>
        <v>2.6498108432221334</v>
      </c>
      <c r="Y160" s="26">
        <f t="shared" si="809"/>
        <v>3.2658655938826104</v>
      </c>
      <c r="Z160" s="26">
        <f t="shared" si="809"/>
        <v>3.5047204759842332</v>
      </c>
      <c r="AA160" s="26">
        <f t="shared" ref="AA160:AB160" si="811">+AA6</f>
        <v>3.58595908918406</v>
      </c>
      <c r="AB160" s="26">
        <f t="shared" si="811"/>
        <v>3.544553746212566</v>
      </c>
      <c r="AC160" s="26">
        <f t="shared" ref="AC160" si="812">+AC6</f>
        <v>3.7796279768979266</v>
      </c>
      <c r="AD160" s="31"/>
      <c r="AE160" s="26">
        <f t="shared" si="808"/>
        <v>2.4986224129760761</v>
      </c>
    </row>
    <row r="161" spans="1:31" x14ac:dyDescent="0.2">
      <c r="A161" s="13" t="s">
        <v>145</v>
      </c>
      <c r="B161" s="6" t="s">
        <v>146</v>
      </c>
      <c r="C161" s="26">
        <f t="shared" ref="C161:Z161" si="813">+C66</f>
        <v>0</v>
      </c>
      <c r="D161" s="26">
        <f t="shared" si="813"/>
        <v>0</v>
      </c>
      <c r="E161" s="26">
        <f t="shared" si="813"/>
        <v>0</v>
      </c>
      <c r="F161" s="26">
        <f t="shared" si="813"/>
        <v>0</v>
      </c>
      <c r="G161" s="26">
        <f t="shared" si="813"/>
        <v>0</v>
      </c>
      <c r="H161" s="26">
        <f t="shared" si="813"/>
        <v>0</v>
      </c>
      <c r="I161" s="26">
        <f t="shared" si="813"/>
        <v>0</v>
      </c>
      <c r="J161" s="26">
        <f t="shared" si="813"/>
        <v>0</v>
      </c>
      <c r="K161" s="26">
        <f t="shared" si="813"/>
        <v>0</v>
      </c>
      <c r="L161" s="26">
        <f t="shared" si="813"/>
        <v>0</v>
      </c>
      <c r="M161" s="26">
        <f t="shared" si="813"/>
        <v>0</v>
      </c>
      <c r="N161" s="26">
        <f t="shared" si="813"/>
        <v>0</v>
      </c>
      <c r="O161" s="26">
        <f t="shared" si="813"/>
        <v>0</v>
      </c>
      <c r="P161" s="26">
        <f t="shared" si="813"/>
        <v>0</v>
      </c>
      <c r="Q161" s="26">
        <f t="shared" si="813"/>
        <v>0</v>
      </c>
      <c r="R161" s="26">
        <f t="shared" ref="R161:S161" si="814">+R66</f>
        <v>0</v>
      </c>
      <c r="S161" s="26">
        <f t="shared" si="814"/>
        <v>0</v>
      </c>
      <c r="T161" s="26">
        <f t="shared" si="813"/>
        <v>0</v>
      </c>
      <c r="U161" s="26">
        <f t="shared" si="813"/>
        <v>0</v>
      </c>
      <c r="V161" s="26">
        <f t="shared" si="813"/>
        <v>0</v>
      </c>
      <c r="W161" s="26">
        <f t="shared" si="813"/>
        <v>0</v>
      </c>
      <c r="X161" s="26">
        <f t="shared" si="813"/>
        <v>0</v>
      </c>
      <c r="Y161" s="26">
        <f t="shared" si="813"/>
        <v>0</v>
      </c>
      <c r="Z161" s="26">
        <f t="shared" si="813"/>
        <v>0</v>
      </c>
      <c r="AA161" s="26">
        <f t="shared" ref="AA161:AB161" si="815">+AA66</f>
        <v>0</v>
      </c>
      <c r="AB161" s="26">
        <f t="shared" si="815"/>
        <v>0</v>
      </c>
      <c r="AC161" s="26">
        <f t="shared" ref="AC161" si="816">+AC66</f>
        <v>0</v>
      </c>
      <c r="AD161" s="31"/>
      <c r="AE161" s="26" t="str">
        <f t="shared" si="808"/>
        <v/>
      </c>
    </row>
    <row r="162" spans="1:31" x14ac:dyDescent="0.2">
      <c r="A162" s="13" t="s">
        <v>204</v>
      </c>
      <c r="B162" s="6" t="s">
        <v>205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31"/>
      <c r="AE162" s="26" t="str">
        <f t="shared" si="808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31"/>
      <c r="AE164" s="32" t="str">
        <f t="shared" ref="AE164" si="817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" si="818">+C166+C167</f>
        <v>2.4681080000000001E-2</v>
      </c>
      <c r="D165" s="26">
        <f t="shared" ref="D165" si="819">+D166+D167</f>
        <v>3.2173119999999999E-2</v>
      </c>
      <c r="E165" s="26">
        <f t="shared" ref="E165" si="820">+E166+E167</f>
        <v>3.3240520000000003E-2</v>
      </c>
      <c r="F165" s="26">
        <f t="shared" ref="F165" si="821">+F166+F167</f>
        <v>3.6507919999999999E-2</v>
      </c>
      <c r="G165" s="26">
        <f t="shared" ref="G165" si="822">+G166+G167</f>
        <v>4.5815800000000004E-2</v>
      </c>
      <c r="H165" s="26">
        <f t="shared" ref="H165" si="823">+H166+H167</f>
        <v>4.8255579999999999E-2</v>
      </c>
      <c r="I165" s="26">
        <f t="shared" ref="I165" si="824">+I166+I167</f>
        <v>4.07147E-2</v>
      </c>
      <c r="J165" s="26">
        <f t="shared" ref="J165" si="825">+J166+J167</f>
        <v>5.1897020000000002E-2</v>
      </c>
      <c r="K165" s="26">
        <f t="shared" ref="K165" si="826">+K166+K167</f>
        <v>6.3919679999999993E-2</v>
      </c>
      <c r="L165" s="26">
        <f t="shared" ref="L165" si="827">+L166+L167</f>
        <v>6.6034120000000002E-2</v>
      </c>
      <c r="M165" s="26">
        <f t="shared" ref="M165" si="828">+M166+M167</f>
        <v>8.2026119999999994E-2</v>
      </c>
      <c r="N165" s="26">
        <f t="shared" ref="N165" si="829">+N166+N167</f>
        <v>8.7573499999999999E-2</v>
      </c>
      <c r="O165" s="26">
        <f t="shared" ref="O165" si="830">+O166+O167</f>
        <v>9.6460840000000006E-2</v>
      </c>
      <c r="P165" s="26">
        <f t="shared" ref="P165" si="831">+P166+P167</f>
        <v>0.10442488000000001</v>
      </c>
      <c r="Q165" s="26">
        <f t="shared" ref="Q165:S165" si="832">+Q166+Q167</f>
        <v>0.11243494</v>
      </c>
      <c r="R165" s="26">
        <f t="shared" si="832"/>
        <v>0.11937961999999999</v>
      </c>
      <c r="S165" s="26">
        <f t="shared" si="832"/>
        <v>0.13982724000000002</v>
      </c>
      <c r="T165" s="26">
        <f t="shared" ref="T165" si="833">+T166+T167</f>
        <v>0.14042258000000002</v>
      </c>
      <c r="U165" s="26">
        <f t="shared" ref="U165" si="834">+U166+U167</f>
        <v>0.13886178000000002</v>
      </c>
      <c r="V165" s="26">
        <f t="shared" ref="V165" si="835">+V166+V167</f>
        <v>0.10807346000000001</v>
      </c>
      <c r="W165" s="26">
        <f t="shared" ref="W165" si="836">+W166+W167</f>
        <v>9.692402E-2</v>
      </c>
      <c r="X165" s="26">
        <f t="shared" ref="X165" si="837">+X166+X167</f>
        <v>9.9101839999999997E-2</v>
      </c>
      <c r="Y165" s="26">
        <f t="shared" ref="Y165" si="838">+Y166+Y167</f>
        <v>7.4571239999999997E-2</v>
      </c>
      <c r="Z165" s="26">
        <f t="shared" ref="Z165:AA165" si="839">+Z166+Z167</f>
        <v>7.014774E-2</v>
      </c>
      <c r="AA165" s="26">
        <f t="shared" si="839"/>
        <v>6.9667447065466598E-2</v>
      </c>
      <c r="AB165" s="26">
        <f t="shared" ref="AB165:AC165" si="840">+AB166+AB167</f>
        <v>6.2389409997491596E-2</v>
      </c>
      <c r="AC165" s="26">
        <f t="shared" si="840"/>
        <v>6.136891613438674E-2</v>
      </c>
      <c r="AD165" s="31"/>
      <c r="AE165" s="26">
        <f t="shared" ref="AE165:AE169" si="841">+IF(C165=0,"",IF(C165&lt;0,IF(AC165&lt;0,(AC165-C165)/C165,(AC165-C165)/ABS(C165)),(AC165-C165)/C165))</f>
        <v>1.4864761239940367</v>
      </c>
    </row>
    <row r="166" spans="1:31" x14ac:dyDescent="0.2">
      <c r="A166" s="13" t="s">
        <v>225</v>
      </c>
      <c r="B166" s="6" t="s">
        <v>226</v>
      </c>
      <c r="C166" s="26">
        <f t="shared" ref="C166:Z168" si="842">+C113</f>
        <v>9.35976E-3</v>
      </c>
      <c r="D166" s="26">
        <f t="shared" si="842"/>
        <v>1.5540739999999999E-2</v>
      </c>
      <c r="E166" s="26">
        <f t="shared" si="842"/>
        <v>1.5911600000000001E-2</v>
      </c>
      <c r="F166" s="26">
        <f t="shared" si="842"/>
        <v>1.6538520000000001E-2</v>
      </c>
      <c r="G166" s="26">
        <f t="shared" si="842"/>
        <v>1.833982E-2</v>
      </c>
      <c r="H166" s="26">
        <f t="shared" si="842"/>
        <v>1.794248E-2</v>
      </c>
      <c r="I166" s="26">
        <f t="shared" si="842"/>
        <v>1.7960139999999999E-2</v>
      </c>
      <c r="J166" s="26">
        <f t="shared" si="842"/>
        <v>2.0776900000000001E-2</v>
      </c>
      <c r="K166" s="26">
        <f t="shared" si="842"/>
        <v>2.9854099999999998E-2</v>
      </c>
      <c r="L166" s="26">
        <f t="shared" si="842"/>
        <v>3.066646E-2</v>
      </c>
      <c r="M166" s="26">
        <f t="shared" si="842"/>
        <v>2.927132E-2</v>
      </c>
      <c r="N166" s="26">
        <f t="shared" si="842"/>
        <v>2.9288979999999999E-2</v>
      </c>
      <c r="O166" s="26">
        <f t="shared" si="842"/>
        <v>3.32958E-2</v>
      </c>
      <c r="P166" s="26">
        <f t="shared" si="842"/>
        <v>2.9987860000000002E-2</v>
      </c>
      <c r="Q166" s="26">
        <f t="shared" si="842"/>
        <v>3.1675380000000003E-2</v>
      </c>
      <c r="R166" s="26">
        <f t="shared" ref="R166:S166" si="843">+R113</f>
        <v>3.0984919999999999E-2</v>
      </c>
      <c r="S166" s="26">
        <f t="shared" si="843"/>
        <v>3.3888440000000006E-2</v>
      </c>
      <c r="T166" s="26">
        <f t="shared" si="842"/>
        <v>3.8052540000000003E-2</v>
      </c>
      <c r="U166" s="26">
        <f t="shared" si="842"/>
        <v>3.9710260000000004E-2</v>
      </c>
      <c r="V166" s="26">
        <f t="shared" si="842"/>
        <v>3.719128E-2</v>
      </c>
      <c r="W166" s="26">
        <f t="shared" si="842"/>
        <v>3.7375459999999999E-2</v>
      </c>
      <c r="X166" s="26">
        <f t="shared" si="842"/>
        <v>4.0214779999999999E-2</v>
      </c>
      <c r="Y166" s="26">
        <f t="shared" si="842"/>
        <v>3.84935E-2</v>
      </c>
      <c r="Z166" s="26">
        <f t="shared" si="842"/>
        <v>3.844852E-2</v>
      </c>
      <c r="AA166" s="26">
        <f t="shared" ref="AA166:AB166" si="844">+AA113</f>
        <v>3.8870362485562596E-2</v>
      </c>
      <c r="AB166" s="26">
        <f t="shared" si="844"/>
        <v>3.9178673481610603E-2</v>
      </c>
      <c r="AC166" s="26">
        <f t="shared" ref="AC166" si="845">+AC113</f>
        <v>4.1389918973593801E-2</v>
      </c>
      <c r="AD166" s="31"/>
      <c r="AE166" s="26">
        <f t="shared" si="841"/>
        <v>3.4221132778611629</v>
      </c>
    </row>
    <row r="167" spans="1:31" x14ac:dyDescent="0.2">
      <c r="A167" s="13" t="s">
        <v>227</v>
      </c>
      <c r="B167" s="6" t="s">
        <v>228</v>
      </c>
      <c r="C167" s="26">
        <f t="shared" ref="C167:Q168" si="846">+C114</f>
        <v>1.5321319999999999E-2</v>
      </c>
      <c r="D167" s="26">
        <f t="shared" si="846"/>
        <v>1.6632380000000002E-2</v>
      </c>
      <c r="E167" s="26">
        <f t="shared" si="846"/>
        <v>1.7328920000000001E-2</v>
      </c>
      <c r="F167" s="26">
        <f t="shared" si="846"/>
        <v>1.9969399999999998E-2</v>
      </c>
      <c r="G167" s="26">
        <f t="shared" si="846"/>
        <v>2.7475980000000001E-2</v>
      </c>
      <c r="H167" s="26">
        <f t="shared" si="846"/>
        <v>3.0313099999999999E-2</v>
      </c>
      <c r="I167" s="26">
        <f t="shared" si="846"/>
        <v>2.275456E-2</v>
      </c>
      <c r="J167" s="26">
        <f t="shared" si="846"/>
        <v>3.1120120000000001E-2</v>
      </c>
      <c r="K167" s="26">
        <f t="shared" si="846"/>
        <v>3.4065579999999998E-2</v>
      </c>
      <c r="L167" s="26">
        <f t="shared" si="846"/>
        <v>3.5367659999999995E-2</v>
      </c>
      <c r="M167" s="26">
        <f t="shared" si="846"/>
        <v>5.2754799999999998E-2</v>
      </c>
      <c r="N167" s="26">
        <f t="shared" si="846"/>
        <v>5.8284520000000006E-2</v>
      </c>
      <c r="O167" s="26">
        <f t="shared" si="846"/>
        <v>6.3165040000000006E-2</v>
      </c>
      <c r="P167" s="26">
        <f t="shared" si="846"/>
        <v>7.4437020000000007E-2</v>
      </c>
      <c r="Q167" s="26">
        <f t="shared" si="846"/>
        <v>8.0759559999999994E-2</v>
      </c>
      <c r="R167" s="26">
        <f t="shared" ref="R167:S167" si="847">+R114</f>
        <v>8.8394699999999993E-2</v>
      </c>
      <c r="S167" s="26">
        <f t="shared" si="847"/>
        <v>0.1059388</v>
      </c>
      <c r="T167" s="26">
        <f t="shared" si="842"/>
        <v>0.10237004000000001</v>
      </c>
      <c r="U167" s="26">
        <f t="shared" si="842"/>
        <v>9.9151520000000007E-2</v>
      </c>
      <c r="V167" s="26">
        <f t="shared" si="842"/>
        <v>7.0882180000000003E-2</v>
      </c>
      <c r="W167" s="26">
        <f t="shared" si="842"/>
        <v>5.954856E-2</v>
      </c>
      <c r="X167" s="26">
        <f t="shared" si="842"/>
        <v>5.8887059999999998E-2</v>
      </c>
      <c r="Y167" s="26">
        <f t="shared" si="842"/>
        <v>3.6077739999999997E-2</v>
      </c>
      <c r="Z167" s="26">
        <f t="shared" si="842"/>
        <v>3.169922E-2</v>
      </c>
      <c r="AA167" s="26">
        <f t="shared" ref="AA167:AB167" si="848">+AA114</f>
        <v>3.0797084579904002E-2</v>
      </c>
      <c r="AB167" s="26">
        <f t="shared" si="848"/>
        <v>2.321073651588099E-2</v>
      </c>
      <c r="AC167" s="26">
        <f t="shared" ref="AC167" si="849">+AC114</f>
        <v>1.997899716079294E-2</v>
      </c>
      <c r="AD167" s="31"/>
      <c r="AE167" s="26">
        <f t="shared" si="841"/>
        <v>0.30399973114541962</v>
      </c>
    </row>
    <row r="168" spans="1:31" x14ac:dyDescent="0.2">
      <c r="A168" s="13" t="s">
        <v>229</v>
      </c>
      <c r="B168" s="6" t="s">
        <v>144</v>
      </c>
      <c r="C168" s="26">
        <f t="shared" si="846"/>
        <v>0</v>
      </c>
      <c r="D168" s="26">
        <f t="shared" si="842"/>
        <v>0</v>
      </c>
      <c r="E168" s="26">
        <f t="shared" si="842"/>
        <v>0</v>
      </c>
      <c r="F168" s="26">
        <f t="shared" si="842"/>
        <v>0</v>
      </c>
      <c r="G168" s="26">
        <f t="shared" si="842"/>
        <v>0</v>
      </c>
      <c r="H168" s="26">
        <f t="shared" si="842"/>
        <v>0</v>
      </c>
      <c r="I168" s="26">
        <f t="shared" si="842"/>
        <v>0</v>
      </c>
      <c r="J168" s="26">
        <f t="shared" si="842"/>
        <v>0</v>
      </c>
      <c r="K168" s="26">
        <f t="shared" si="842"/>
        <v>0</v>
      </c>
      <c r="L168" s="26">
        <f t="shared" si="842"/>
        <v>0</v>
      </c>
      <c r="M168" s="26">
        <f t="shared" si="842"/>
        <v>0</v>
      </c>
      <c r="N168" s="26">
        <f t="shared" si="842"/>
        <v>0</v>
      </c>
      <c r="O168" s="26">
        <f t="shared" si="842"/>
        <v>0</v>
      </c>
      <c r="P168" s="26">
        <f t="shared" si="842"/>
        <v>0</v>
      </c>
      <c r="Q168" s="26">
        <f t="shared" si="842"/>
        <v>0</v>
      </c>
      <c r="R168" s="26">
        <f t="shared" ref="R168:S168" si="850">+R115</f>
        <v>0</v>
      </c>
      <c r="S168" s="26">
        <f t="shared" si="850"/>
        <v>0</v>
      </c>
      <c r="T168" s="26">
        <f t="shared" si="842"/>
        <v>0</v>
      </c>
      <c r="U168" s="26">
        <f t="shared" si="842"/>
        <v>0</v>
      </c>
      <c r="V168" s="26">
        <f t="shared" si="842"/>
        <v>0</v>
      </c>
      <c r="W168" s="26">
        <f t="shared" si="842"/>
        <v>0</v>
      </c>
      <c r="X168" s="26">
        <f t="shared" si="842"/>
        <v>0</v>
      </c>
      <c r="Y168" s="26">
        <f t="shared" si="842"/>
        <v>0</v>
      </c>
      <c r="Z168" s="26">
        <f t="shared" si="842"/>
        <v>0</v>
      </c>
      <c r="AA168" s="26">
        <f t="shared" ref="AA168:AB168" si="851">+AA115</f>
        <v>0</v>
      </c>
      <c r="AB168" s="26">
        <f t="shared" si="851"/>
        <v>0</v>
      </c>
      <c r="AC168" s="26">
        <f t="shared" ref="AC168" si="852">+AC115</f>
        <v>0</v>
      </c>
      <c r="AD168" s="31"/>
      <c r="AE168" s="26" t="str">
        <f t="shared" si="841"/>
        <v/>
      </c>
    </row>
    <row r="169" spans="1:31" x14ac:dyDescent="0.2">
      <c r="A169" s="13" t="s">
        <v>230</v>
      </c>
      <c r="B169" s="17" t="s">
        <v>231</v>
      </c>
      <c r="C169" s="26">
        <f>+C148</f>
        <v>0</v>
      </c>
      <c r="D169" s="26">
        <f t="shared" ref="D169:Z169" si="853">+D148</f>
        <v>0</v>
      </c>
      <c r="E169" s="26">
        <f t="shared" si="853"/>
        <v>0</v>
      </c>
      <c r="F169" s="26">
        <f t="shared" si="853"/>
        <v>0</v>
      </c>
      <c r="G169" s="26">
        <f t="shared" si="853"/>
        <v>0</v>
      </c>
      <c r="H169" s="26">
        <f t="shared" si="853"/>
        <v>0</v>
      </c>
      <c r="I169" s="26">
        <f t="shared" si="853"/>
        <v>0</v>
      </c>
      <c r="J169" s="26">
        <f t="shared" si="853"/>
        <v>0</v>
      </c>
      <c r="K169" s="26">
        <f t="shared" si="853"/>
        <v>0</v>
      </c>
      <c r="L169" s="26">
        <f t="shared" si="853"/>
        <v>0</v>
      </c>
      <c r="M169" s="26">
        <f t="shared" si="853"/>
        <v>0</v>
      </c>
      <c r="N169" s="26">
        <f t="shared" si="853"/>
        <v>0</v>
      </c>
      <c r="O169" s="26">
        <f t="shared" si="853"/>
        <v>0</v>
      </c>
      <c r="P169" s="26">
        <f t="shared" si="853"/>
        <v>0</v>
      </c>
      <c r="Q169" s="26">
        <f t="shared" si="853"/>
        <v>0</v>
      </c>
      <c r="R169" s="26">
        <f t="shared" ref="R169:S169" si="854">+R148</f>
        <v>0</v>
      </c>
      <c r="S169" s="26">
        <f t="shared" si="854"/>
        <v>0</v>
      </c>
      <c r="T169" s="26">
        <f t="shared" si="853"/>
        <v>0</v>
      </c>
      <c r="U169" s="26">
        <f t="shared" si="853"/>
        <v>0</v>
      </c>
      <c r="V169" s="26">
        <f t="shared" si="853"/>
        <v>0</v>
      </c>
      <c r="W169" s="26">
        <f t="shared" si="853"/>
        <v>0</v>
      </c>
      <c r="X169" s="26">
        <f t="shared" si="853"/>
        <v>0</v>
      </c>
      <c r="Y169" s="26">
        <f t="shared" si="853"/>
        <v>0</v>
      </c>
      <c r="Z169" s="26">
        <f t="shared" si="853"/>
        <v>0</v>
      </c>
      <c r="AA169" s="26">
        <f t="shared" ref="AA169:AB169" si="855">+AA148</f>
        <v>0</v>
      </c>
      <c r="AB169" s="26">
        <f t="shared" si="855"/>
        <v>0</v>
      </c>
      <c r="AC169" s="26">
        <f t="shared" ref="AC169" si="856">+AC148</f>
        <v>0</v>
      </c>
      <c r="AD169" s="31"/>
      <c r="AE169" s="26" t="str">
        <f t="shared" si="841"/>
        <v/>
      </c>
    </row>
  </sheetData>
  <conditionalFormatting sqref="C2:AC2">
    <cfRule type="cellIs" dxfId="9" priority="1" operator="equal">
      <formula>0</formula>
    </cfRule>
  </conditionalFormatting>
  <dataValidations count="1">
    <dataValidation allowBlank="1" showInputMessage="1" showErrorMessage="1" sqref="A164:B169 A143:B148 A111:B116" xr:uid="{00000000-0002-0000-2000-000000000000}"/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FF00"/>
  </sheetPr>
  <dimension ref="A1:AE169"/>
  <sheetViews>
    <sheetView showGridLines="0" topLeftCell="E1" zoomScale="85" zoomScaleNormal="85" workbookViewId="0"/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292</v>
      </c>
    </row>
    <row r="2" spans="1:31" ht="15" x14ac:dyDescent="0.25">
      <c r="C2" s="37">
        <f ca="1">+C4-INDIRECT("'"&amp;C3&amp;"'!$"&amp;"H"&amp;"4",1)</f>
        <v>0</v>
      </c>
      <c r="D2" s="37">
        <f t="shared" ref="D2:AC2" ca="1" si="0">+D4-INDIRECT("'"&amp;D3&amp;"'!$"&amp;"H"&amp;"4",1)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 t="shared" ref="C4:Z4" si="1">+C6+C66+C101</f>
        <v>0</v>
      </c>
      <c r="D4" s="26">
        <f t="shared" si="1"/>
        <v>0</v>
      </c>
      <c r="E4" s="26">
        <f t="shared" si="1"/>
        <v>0</v>
      </c>
      <c r="F4" s="26">
        <f t="shared" si="1"/>
        <v>0</v>
      </c>
      <c r="G4" s="26">
        <f t="shared" si="1"/>
        <v>0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0</v>
      </c>
      <c r="L4" s="26">
        <f t="shared" si="1"/>
        <v>0</v>
      </c>
      <c r="M4" s="26">
        <f t="shared" si="1"/>
        <v>0</v>
      </c>
      <c r="N4" s="26">
        <f t="shared" si="1"/>
        <v>0</v>
      </c>
      <c r="O4" s="26">
        <f t="shared" si="1"/>
        <v>0</v>
      </c>
      <c r="P4" s="26">
        <f t="shared" si="1"/>
        <v>0</v>
      </c>
      <c r="Q4" s="26">
        <f t="shared" si="1"/>
        <v>0</v>
      </c>
      <c r="R4" s="26">
        <f t="shared" si="1"/>
        <v>0</v>
      </c>
      <c r="S4" s="26">
        <f t="shared" si="1"/>
        <v>0</v>
      </c>
      <c r="T4" s="26">
        <f t="shared" si="1"/>
        <v>0</v>
      </c>
      <c r="U4" s="26">
        <f t="shared" si="1"/>
        <v>0</v>
      </c>
      <c r="V4" s="26">
        <f t="shared" si="1"/>
        <v>0</v>
      </c>
      <c r="W4" s="26">
        <f t="shared" si="1"/>
        <v>0</v>
      </c>
      <c r="X4" s="26">
        <f t="shared" si="1"/>
        <v>0</v>
      </c>
      <c r="Y4" s="26">
        <f t="shared" si="1"/>
        <v>0</v>
      </c>
      <c r="Z4" s="26">
        <f t="shared" si="1"/>
        <v>0</v>
      </c>
      <c r="AA4" s="26">
        <f t="shared" ref="AA4:AB4" si="2">+AA6+AA66+AA101</f>
        <v>0</v>
      </c>
      <c r="AB4" s="26">
        <f t="shared" si="2"/>
        <v>0</v>
      </c>
      <c r="AC4" s="26">
        <f t="shared" ref="AC4" si="3">+AC6+AC66+AC101</f>
        <v>0</v>
      </c>
      <c r="AD4" s="31"/>
      <c r="AE4" s="26" t="str">
        <f>+IF(C4=0,"",IF(C4&lt;0,IF(AC4&lt;0,(AC4-C4)/C4,(AC4-C4)/ABS(C4)),(AC4-C4)/C4))</f>
        <v/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4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 t="shared" ref="C6:Z6" si="5">+C7+C16+C30+C52+C59</f>
        <v>0</v>
      </c>
      <c r="D6" s="26">
        <f t="shared" si="5"/>
        <v>0</v>
      </c>
      <c r="E6" s="26">
        <f t="shared" si="5"/>
        <v>0</v>
      </c>
      <c r="F6" s="26">
        <f t="shared" si="5"/>
        <v>0</v>
      </c>
      <c r="G6" s="26">
        <f t="shared" si="5"/>
        <v>0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0</v>
      </c>
      <c r="L6" s="26">
        <f t="shared" si="5"/>
        <v>0</v>
      </c>
      <c r="M6" s="26">
        <f t="shared" si="5"/>
        <v>0</v>
      </c>
      <c r="N6" s="26">
        <f t="shared" si="5"/>
        <v>0</v>
      </c>
      <c r="O6" s="26">
        <f t="shared" si="5"/>
        <v>0</v>
      </c>
      <c r="P6" s="26">
        <f t="shared" si="5"/>
        <v>0</v>
      </c>
      <c r="Q6" s="26">
        <f t="shared" si="5"/>
        <v>0</v>
      </c>
      <c r="R6" s="26">
        <f t="shared" si="5"/>
        <v>0</v>
      </c>
      <c r="S6" s="26">
        <f t="shared" si="5"/>
        <v>0</v>
      </c>
      <c r="T6" s="26">
        <f t="shared" si="5"/>
        <v>0</v>
      </c>
      <c r="U6" s="26">
        <f t="shared" si="5"/>
        <v>0</v>
      </c>
      <c r="V6" s="26">
        <f t="shared" si="5"/>
        <v>0</v>
      </c>
      <c r="W6" s="26">
        <f t="shared" si="5"/>
        <v>0</v>
      </c>
      <c r="X6" s="26">
        <f t="shared" si="5"/>
        <v>0</v>
      </c>
      <c r="Y6" s="26">
        <f t="shared" si="5"/>
        <v>0</v>
      </c>
      <c r="Z6" s="26">
        <f t="shared" si="5"/>
        <v>0</v>
      </c>
      <c r="AA6" s="26">
        <f t="shared" ref="AA6:AB6" si="6">+AA7+AA16+AA30+AA52+AA59</f>
        <v>0</v>
      </c>
      <c r="AB6" s="26">
        <f t="shared" si="6"/>
        <v>0</v>
      </c>
      <c r="AC6" s="26">
        <f t="shared" ref="AC6" si="7">+AC7+AC16+AC30+AC52+AC59</f>
        <v>0</v>
      </c>
      <c r="AD6" s="31"/>
      <c r="AE6" s="26" t="str">
        <f t="shared" si="4"/>
        <v/>
      </c>
    </row>
    <row r="7" spans="1:31" x14ac:dyDescent="0.2">
      <c r="A7" s="11" t="s">
        <v>28</v>
      </c>
      <c r="B7" s="6" t="s">
        <v>29</v>
      </c>
      <c r="C7" s="26">
        <f t="shared" ref="C7:Z7" si="8">+C8+C12+C13</f>
        <v>0</v>
      </c>
      <c r="D7" s="26">
        <f t="shared" si="8"/>
        <v>0</v>
      </c>
      <c r="E7" s="26">
        <f t="shared" si="8"/>
        <v>0</v>
      </c>
      <c r="F7" s="26">
        <f t="shared" si="8"/>
        <v>0</v>
      </c>
      <c r="G7" s="26">
        <f t="shared" si="8"/>
        <v>0</v>
      </c>
      <c r="H7" s="26">
        <f t="shared" si="8"/>
        <v>0</v>
      </c>
      <c r="I7" s="26">
        <f t="shared" si="8"/>
        <v>0</v>
      </c>
      <c r="J7" s="26">
        <f t="shared" si="8"/>
        <v>0</v>
      </c>
      <c r="K7" s="26">
        <f t="shared" si="8"/>
        <v>0</v>
      </c>
      <c r="L7" s="26">
        <f t="shared" si="8"/>
        <v>0</v>
      </c>
      <c r="M7" s="26">
        <f t="shared" si="8"/>
        <v>0</v>
      </c>
      <c r="N7" s="26">
        <f t="shared" si="8"/>
        <v>0</v>
      </c>
      <c r="O7" s="26">
        <f t="shared" si="8"/>
        <v>0</v>
      </c>
      <c r="P7" s="26">
        <f t="shared" si="8"/>
        <v>0</v>
      </c>
      <c r="Q7" s="26">
        <f t="shared" si="8"/>
        <v>0</v>
      </c>
      <c r="R7" s="26">
        <f t="shared" si="8"/>
        <v>0</v>
      </c>
      <c r="S7" s="26">
        <f t="shared" si="8"/>
        <v>0</v>
      </c>
      <c r="T7" s="26">
        <f t="shared" si="8"/>
        <v>0</v>
      </c>
      <c r="U7" s="26">
        <f t="shared" si="8"/>
        <v>0</v>
      </c>
      <c r="V7" s="26">
        <f t="shared" si="8"/>
        <v>0</v>
      </c>
      <c r="W7" s="26">
        <f t="shared" si="8"/>
        <v>0</v>
      </c>
      <c r="X7" s="26">
        <f t="shared" si="8"/>
        <v>0</v>
      </c>
      <c r="Y7" s="26">
        <f t="shared" si="8"/>
        <v>0</v>
      </c>
      <c r="Z7" s="26">
        <f t="shared" si="8"/>
        <v>0</v>
      </c>
      <c r="AA7" s="26">
        <f t="shared" ref="AA7:AB7" si="9">+AA8+AA12+AA13</f>
        <v>0</v>
      </c>
      <c r="AB7" s="26">
        <f t="shared" si="9"/>
        <v>0</v>
      </c>
      <c r="AC7" s="26">
        <f t="shared" ref="AC7" si="10">+AC8+AC12+AC13</f>
        <v>0</v>
      </c>
      <c r="AD7" s="31"/>
      <c r="AE7" s="26" t="str">
        <f t="shared" si="4"/>
        <v/>
      </c>
    </row>
    <row r="8" spans="1:31" x14ac:dyDescent="0.2">
      <c r="A8" s="11" t="s">
        <v>30</v>
      </c>
      <c r="B8" s="6" t="s">
        <v>31</v>
      </c>
      <c r="C8" s="26">
        <f t="shared" ref="C8:Z8" si="11">+C9+C10+C11</f>
        <v>0</v>
      </c>
      <c r="D8" s="26">
        <f t="shared" si="11"/>
        <v>0</v>
      </c>
      <c r="E8" s="26">
        <f t="shared" si="11"/>
        <v>0</v>
      </c>
      <c r="F8" s="26">
        <f t="shared" si="11"/>
        <v>0</v>
      </c>
      <c r="G8" s="26">
        <f t="shared" si="11"/>
        <v>0</v>
      </c>
      <c r="H8" s="26">
        <f t="shared" si="11"/>
        <v>0</v>
      </c>
      <c r="I8" s="26">
        <f t="shared" si="11"/>
        <v>0</v>
      </c>
      <c r="J8" s="26">
        <f t="shared" si="11"/>
        <v>0</v>
      </c>
      <c r="K8" s="26">
        <f t="shared" si="11"/>
        <v>0</v>
      </c>
      <c r="L8" s="26">
        <f t="shared" si="11"/>
        <v>0</v>
      </c>
      <c r="M8" s="26">
        <f t="shared" si="11"/>
        <v>0</v>
      </c>
      <c r="N8" s="26">
        <f t="shared" si="11"/>
        <v>0</v>
      </c>
      <c r="O8" s="26">
        <f t="shared" si="11"/>
        <v>0</v>
      </c>
      <c r="P8" s="26">
        <f t="shared" si="11"/>
        <v>0</v>
      </c>
      <c r="Q8" s="26">
        <f t="shared" si="11"/>
        <v>0</v>
      </c>
      <c r="R8" s="26">
        <f t="shared" si="11"/>
        <v>0</v>
      </c>
      <c r="S8" s="26">
        <f t="shared" si="11"/>
        <v>0</v>
      </c>
      <c r="T8" s="26">
        <f t="shared" si="11"/>
        <v>0</v>
      </c>
      <c r="U8" s="26">
        <f t="shared" si="11"/>
        <v>0</v>
      </c>
      <c r="V8" s="26">
        <f t="shared" si="11"/>
        <v>0</v>
      </c>
      <c r="W8" s="26">
        <f t="shared" si="11"/>
        <v>0</v>
      </c>
      <c r="X8" s="26">
        <f t="shared" si="11"/>
        <v>0</v>
      </c>
      <c r="Y8" s="26">
        <f t="shared" si="11"/>
        <v>0</v>
      </c>
      <c r="Z8" s="26">
        <f t="shared" si="11"/>
        <v>0</v>
      </c>
      <c r="AA8" s="26">
        <f t="shared" ref="AA8:AB8" si="12">+AA9+AA10+AA11</f>
        <v>0</v>
      </c>
      <c r="AB8" s="26">
        <f t="shared" si="12"/>
        <v>0</v>
      </c>
      <c r="AC8" s="26">
        <f t="shared" ref="AC8" si="13">+AC9+AC10+AC11</f>
        <v>0</v>
      </c>
      <c r="AD8" s="31"/>
      <c r="AE8" s="26" t="str">
        <f t="shared" si="4"/>
        <v/>
      </c>
    </row>
    <row r="9" spans="1:31" x14ac:dyDescent="0.2">
      <c r="A9" s="11" t="s">
        <v>32</v>
      </c>
      <c r="B9" s="6" t="s">
        <v>33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31"/>
      <c r="AE9" s="26" t="str">
        <f t="shared" si="4"/>
        <v/>
      </c>
    </row>
    <row r="10" spans="1:31" x14ac:dyDescent="0.2">
      <c r="A10" s="11" t="s">
        <v>34</v>
      </c>
      <c r="B10" s="6" t="s">
        <v>35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31"/>
      <c r="AE10" s="26" t="str">
        <f t="shared" si="4"/>
        <v/>
      </c>
    </row>
    <row r="11" spans="1:31" x14ac:dyDescent="0.2">
      <c r="A11" s="11" t="s">
        <v>36</v>
      </c>
      <c r="B11" s="6" t="s">
        <v>37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31"/>
      <c r="AE11" s="26" t="str">
        <f t="shared" si="4"/>
        <v/>
      </c>
    </row>
    <row r="12" spans="1:31" x14ac:dyDescent="0.2">
      <c r="A12" s="11" t="s">
        <v>38</v>
      </c>
      <c r="B12" s="6" t="s">
        <v>39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31"/>
      <c r="AE12" s="26" t="str">
        <f t="shared" si="4"/>
        <v/>
      </c>
    </row>
    <row r="13" spans="1:31" x14ac:dyDescent="0.2">
      <c r="A13" s="11" t="s">
        <v>40</v>
      </c>
      <c r="B13" s="6" t="s">
        <v>41</v>
      </c>
      <c r="C13" s="26">
        <f t="shared" ref="C13:Z13" si="14">+C14+C15</f>
        <v>0</v>
      </c>
      <c r="D13" s="26">
        <f t="shared" si="14"/>
        <v>0</v>
      </c>
      <c r="E13" s="26">
        <f t="shared" si="14"/>
        <v>0</v>
      </c>
      <c r="F13" s="26">
        <f t="shared" si="14"/>
        <v>0</v>
      </c>
      <c r="G13" s="26">
        <f t="shared" si="14"/>
        <v>0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</v>
      </c>
      <c r="O13" s="26">
        <f t="shared" si="14"/>
        <v>0</v>
      </c>
      <c r="P13" s="26">
        <f t="shared" si="14"/>
        <v>0</v>
      </c>
      <c r="Q13" s="26">
        <f t="shared" si="14"/>
        <v>0</v>
      </c>
      <c r="R13" s="26">
        <f t="shared" si="14"/>
        <v>0</v>
      </c>
      <c r="S13" s="26">
        <f t="shared" si="14"/>
        <v>0</v>
      </c>
      <c r="T13" s="26">
        <f t="shared" si="14"/>
        <v>0</v>
      </c>
      <c r="U13" s="26">
        <f t="shared" si="14"/>
        <v>0</v>
      </c>
      <c r="V13" s="26">
        <f t="shared" si="14"/>
        <v>0</v>
      </c>
      <c r="W13" s="26">
        <f t="shared" si="14"/>
        <v>0</v>
      </c>
      <c r="X13" s="26">
        <f t="shared" si="14"/>
        <v>0</v>
      </c>
      <c r="Y13" s="26">
        <f t="shared" si="14"/>
        <v>0</v>
      </c>
      <c r="Z13" s="26">
        <f t="shared" si="14"/>
        <v>0</v>
      </c>
      <c r="AA13" s="26">
        <f t="shared" ref="AA13:AB13" si="15">+AA14+AA15</f>
        <v>0</v>
      </c>
      <c r="AB13" s="26">
        <f t="shared" si="15"/>
        <v>0</v>
      </c>
      <c r="AC13" s="26">
        <f t="shared" ref="AC13" si="16">+AC14+AC15</f>
        <v>0</v>
      </c>
      <c r="AD13" s="31"/>
      <c r="AE13" s="26" t="str">
        <f t="shared" si="4"/>
        <v/>
      </c>
    </row>
    <row r="14" spans="1:31" x14ac:dyDescent="0.2">
      <c r="A14" s="11" t="s">
        <v>42</v>
      </c>
      <c r="B14" s="6" t="s">
        <v>43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31"/>
      <c r="AE14" s="26" t="str">
        <f t="shared" si="4"/>
        <v/>
      </c>
    </row>
    <row r="15" spans="1:31" x14ac:dyDescent="0.2">
      <c r="A15" s="11" t="s">
        <v>44</v>
      </c>
      <c r="B15" s="6" t="s">
        <v>45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31"/>
      <c r="AE15" s="26" t="str">
        <f t="shared" si="4"/>
        <v/>
      </c>
    </row>
    <row r="16" spans="1:31" x14ac:dyDescent="0.2">
      <c r="A16" s="11" t="s">
        <v>46</v>
      </c>
      <c r="B16" s="6" t="s">
        <v>47</v>
      </c>
      <c r="C16" s="26">
        <f t="shared" ref="C16:Z16" si="17">+C17+C18+C19+C20+C21+C22+C23+C24+C25+C26+C27+C28+C29</f>
        <v>0</v>
      </c>
      <c r="D16" s="26">
        <f t="shared" si="17"/>
        <v>0</v>
      </c>
      <c r="E16" s="26">
        <f t="shared" si="17"/>
        <v>0</v>
      </c>
      <c r="F16" s="26">
        <f t="shared" si="17"/>
        <v>0</v>
      </c>
      <c r="G16" s="26">
        <f t="shared" si="17"/>
        <v>0</v>
      </c>
      <c r="H16" s="26">
        <f t="shared" si="17"/>
        <v>0</v>
      </c>
      <c r="I16" s="26">
        <f t="shared" si="17"/>
        <v>0</v>
      </c>
      <c r="J16" s="26">
        <f t="shared" si="17"/>
        <v>0</v>
      </c>
      <c r="K16" s="26">
        <f t="shared" si="17"/>
        <v>0</v>
      </c>
      <c r="L16" s="26">
        <f t="shared" si="17"/>
        <v>0</v>
      </c>
      <c r="M16" s="26">
        <f t="shared" si="17"/>
        <v>0</v>
      </c>
      <c r="N16" s="26">
        <f t="shared" si="17"/>
        <v>0</v>
      </c>
      <c r="O16" s="26">
        <f t="shared" si="17"/>
        <v>0</v>
      </c>
      <c r="P16" s="26">
        <f t="shared" si="17"/>
        <v>0</v>
      </c>
      <c r="Q16" s="26">
        <f t="shared" si="17"/>
        <v>0</v>
      </c>
      <c r="R16" s="26">
        <f t="shared" si="17"/>
        <v>0</v>
      </c>
      <c r="S16" s="26">
        <f t="shared" si="17"/>
        <v>0</v>
      </c>
      <c r="T16" s="26">
        <f t="shared" si="17"/>
        <v>0</v>
      </c>
      <c r="U16" s="26">
        <f t="shared" si="17"/>
        <v>0</v>
      </c>
      <c r="V16" s="26">
        <f t="shared" si="17"/>
        <v>0</v>
      </c>
      <c r="W16" s="26">
        <f t="shared" si="17"/>
        <v>0</v>
      </c>
      <c r="X16" s="26">
        <f t="shared" si="17"/>
        <v>0</v>
      </c>
      <c r="Y16" s="26">
        <f t="shared" si="17"/>
        <v>0</v>
      </c>
      <c r="Z16" s="26">
        <f t="shared" si="17"/>
        <v>0</v>
      </c>
      <c r="AA16" s="26">
        <f t="shared" ref="AA16:AB16" si="18">+AA17+AA18+AA19+AA20+AA21+AA22+AA23+AA24+AA25+AA26+AA27+AA28+AA29</f>
        <v>0</v>
      </c>
      <c r="AB16" s="26">
        <f t="shared" si="18"/>
        <v>0</v>
      </c>
      <c r="AC16" s="26">
        <f t="shared" ref="AC16" si="19">+AC17+AC18+AC19+AC20+AC21+AC22+AC23+AC24+AC25+AC26+AC27+AC28+AC29</f>
        <v>0</v>
      </c>
      <c r="AD16" s="31"/>
      <c r="AE16" s="26" t="str">
        <f t="shared" si="4"/>
        <v/>
      </c>
    </row>
    <row r="17" spans="1:31" x14ac:dyDescent="0.2">
      <c r="A17" s="11" t="s">
        <v>48</v>
      </c>
      <c r="B17" s="6" t="s">
        <v>49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31"/>
      <c r="AE17" s="26" t="str">
        <f t="shared" si="4"/>
        <v/>
      </c>
    </row>
    <row r="18" spans="1:31" x14ac:dyDescent="0.2">
      <c r="A18" s="13" t="s">
        <v>50</v>
      </c>
      <c r="B18" s="6" t="s">
        <v>51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31"/>
      <c r="AE18" s="26" t="str">
        <f t="shared" si="4"/>
        <v/>
      </c>
    </row>
    <row r="19" spans="1:31" x14ac:dyDescent="0.2">
      <c r="A19" s="13" t="s">
        <v>52</v>
      </c>
      <c r="B19" s="6" t="s">
        <v>53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31"/>
      <c r="AE19" s="26" t="str">
        <f t="shared" si="4"/>
        <v/>
      </c>
    </row>
    <row r="20" spans="1:31" x14ac:dyDescent="0.2">
      <c r="A20" s="13" t="s">
        <v>54</v>
      </c>
      <c r="B20" s="6" t="s">
        <v>55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31"/>
      <c r="AE20" s="26" t="str">
        <f t="shared" si="4"/>
        <v/>
      </c>
    </row>
    <row r="21" spans="1:31" x14ac:dyDescent="0.2">
      <c r="A21" s="13" t="s">
        <v>56</v>
      </c>
      <c r="B21" s="6" t="s">
        <v>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31"/>
      <c r="AE21" s="26" t="str">
        <f t="shared" si="4"/>
        <v/>
      </c>
    </row>
    <row r="22" spans="1:31" x14ac:dyDescent="0.2">
      <c r="A22" s="13" t="s">
        <v>58</v>
      </c>
      <c r="B22" s="6" t="s">
        <v>59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31"/>
      <c r="AE22" s="26" t="str">
        <f t="shared" si="4"/>
        <v/>
      </c>
    </row>
    <row r="23" spans="1:31" x14ac:dyDescent="0.2">
      <c r="A23" s="13" t="s">
        <v>60</v>
      </c>
      <c r="B23" s="6" t="s">
        <v>61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31"/>
      <c r="AE23" s="26" t="str">
        <f t="shared" si="4"/>
        <v/>
      </c>
    </row>
    <row r="24" spans="1:31" x14ac:dyDescent="0.2">
      <c r="A24" s="13" t="s">
        <v>62</v>
      </c>
      <c r="B24" s="6" t="s">
        <v>63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31"/>
      <c r="AE24" s="26" t="str">
        <f t="shared" si="4"/>
        <v/>
      </c>
    </row>
    <row r="25" spans="1:31" x14ac:dyDescent="0.2">
      <c r="A25" s="13" t="s">
        <v>64</v>
      </c>
      <c r="B25" s="6" t="s">
        <v>65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31"/>
      <c r="AE25" s="26" t="str">
        <f t="shared" si="4"/>
        <v/>
      </c>
    </row>
    <row r="26" spans="1:31" x14ac:dyDescent="0.2">
      <c r="A26" s="13" t="s">
        <v>66</v>
      </c>
      <c r="B26" s="6" t="s">
        <v>67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31"/>
      <c r="AE26" s="26" t="str">
        <f t="shared" si="4"/>
        <v/>
      </c>
    </row>
    <row r="27" spans="1:31" x14ac:dyDescent="0.2">
      <c r="A27" s="13" t="s">
        <v>68</v>
      </c>
      <c r="B27" s="6" t="s">
        <v>69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31"/>
      <c r="AE27" s="26" t="str">
        <f t="shared" si="4"/>
        <v/>
      </c>
    </row>
    <row r="28" spans="1:31" x14ac:dyDescent="0.2">
      <c r="A28" s="13" t="s">
        <v>70</v>
      </c>
      <c r="B28" s="6" t="s">
        <v>71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31"/>
      <c r="AE28" s="26" t="str">
        <f t="shared" si="4"/>
        <v/>
      </c>
    </row>
    <row r="29" spans="1:31" x14ac:dyDescent="0.2">
      <c r="A29" s="13" t="s">
        <v>72</v>
      </c>
      <c r="B29" s="6" t="s">
        <v>73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31"/>
      <c r="AE29" s="26" t="str">
        <f t="shared" si="4"/>
        <v/>
      </c>
    </row>
    <row r="30" spans="1:31" x14ac:dyDescent="0.2">
      <c r="A30" s="13" t="s">
        <v>74</v>
      </c>
      <c r="B30" s="6" t="s">
        <v>75</v>
      </c>
      <c r="C30" s="26">
        <f t="shared" ref="C30:Z30" si="20">+C31+C34+C45+C46+C49</f>
        <v>0</v>
      </c>
      <c r="D30" s="26">
        <f t="shared" si="20"/>
        <v>0</v>
      </c>
      <c r="E30" s="26">
        <f t="shared" si="20"/>
        <v>0</v>
      </c>
      <c r="F30" s="26">
        <f t="shared" si="20"/>
        <v>0</v>
      </c>
      <c r="G30" s="26">
        <f t="shared" si="20"/>
        <v>0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0</v>
      </c>
      <c r="L30" s="26">
        <f t="shared" si="20"/>
        <v>0</v>
      </c>
      <c r="M30" s="26">
        <f t="shared" si="20"/>
        <v>0</v>
      </c>
      <c r="N30" s="26">
        <f t="shared" si="20"/>
        <v>0</v>
      </c>
      <c r="O30" s="26">
        <f t="shared" si="20"/>
        <v>0</v>
      </c>
      <c r="P30" s="26">
        <f t="shared" si="20"/>
        <v>0</v>
      </c>
      <c r="Q30" s="26">
        <f t="shared" si="20"/>
        <v>0</v>
      </c>
      <c r="R30" s="26">
        <f t="shared" si="20"/>
        <v>0</v>
      </c>
      <c r="S30" s="26">
        <f t="shared" si="20"/>
        <v>0</v>
      </c>
      <c r="T30" s="26">
        <f t="shared" si="20"/>
        <v>0</v>
      </c>
      <c r="U30" s="26">
        <f t="shared" si="20"/>
        <v>0</v>
      </c>
      <c r="V30" s="26">
        <f t="shared" si="20"/>
        <v>0</v>
      </c>
      <c r="W30" s="26">
        <f t="shared" si="20"/>
        <v>0</v>
      </c>
      <c r="X30" s="26">
        <f t="shared" si="20"/>
        <v>0</v>
      </c>
      <c r="Y30" s="26">
        <f t="shared" si="20"/>
        <v>0</v>
      </c>
      <c r="Z30" s="26">
        <f t="shared" si="20"/>
        <v>0</v>
      </c>
      <c r="AA30" s="26">
        <f t="shared" ref="AA30:AB30" si="21">+AA31+AA34+AA45+AA46+AA49</f>
        <v>0</v>
      </c>
      <c r="AB30" s="26">
        <f t="shared" si="21"/>
        <v>0</v>
      </c>
      <c r="AC30" s="26">
        <f t="shared" ref="AC30" si="22">+AC31+AC34+AC45+AC46+AC49</f>
        <v>0</v>
      </c>
      <c r="AD30" s="31"/>
      <c r="AE30" s="26" t="str">
        <f t="shared" si="4"/>
        <v/>
      </c>
    </row>
    <row r="31" spans="1:31" x14ac:dyDescent="0.2">
      <c r="A31" s="13" t="s">
        <v>76</v>
      </c>
      <c r="B31" s="6" t="s">
        <v>77</v>
      </c>
      <c r="C31" s="26">
        <f t="shared" ref="C31:Z31" si="23">+C33</f>
        <v>0</v>
      </c>
      <c r="D31" s="26">
        <f t="shared" si="23"/>
        <v>0</v>
      </c>
      <c r="E31" s="26">
        <f t="shared" si="23"/>
        <v>0</v>
      </c>
      <c r="F31" s="26">
        <f t="shared" si="23"/>
        <v>0</v>
      </c>
      <c r="G31" s="26">
        <f t="shared" si="23"/>
        <v>0</v>
      </c>
      <c r="H31" s="26">
        <f t="shared" si="23"/>
        <v>0</v>
      </c>
      <c r="I31" s="26">
        <f t="shared" si="23"/>
        <v>0</v>
      </c>
      <c r="J31" s="26">
        <f t="shared" si="23"/>
        <v>0</v>
      </c>
      <c r="K31" s="26">
        <f t="shared" si="23"/>
        <v>0</v>
      </c>
      <c r="L31" s="26">
        <f t="shared" si="23"/>
        <v>0</v>
      </c>
      <c r="M31" s="26">
        <f t="shared" si="23"/>
        <v>0</v>
      </c>
      <c r="N31" s="26">
        <f t="shared" si="23"/>
        <v>0</v>
      </c>
      <c r="O31" s="26">
        <f t="shared" si="23"/>
        <v>0</v>
      </c>
      <c r="P31" s="26">
        <f t="shared" si="23"/>
        <v>0</v>
      </c>
      <c r="Q31" s="26">
        <f t="shared" si="23"/>
        <v>0</v>
      </c>
      <c r="R31" s="26">
        <f t="shared" si="23"/>
        <v>0</v>
      </c>
      <c r="S31" s="26">
        <f t="shared" si="23"/>
        <v>0</v>
      </c>
      <c r="T31" s="26">
        <f t="shared" si="23"/>
        <v>0</v>
      </c>
      <c r="U31" s="26">
        <f t="shared" si="23"/>
        <v>0</v>
      </c>
      <c r="V31" s="26">
        <f t="shared" si="23"/>
        <v>0</v>
      </c>
      <c r="W31" s="26">
        <f t="shared" si="23"/>
        <v>0</v>
      </c>
      <c r="X31" s="26">
        <f t="shared" si="23"/>
        <v>0</v>
      </c>
      <c r="Y31" s="26">
        <f t="shared" si="23"/>
        <v>0</v>
      </c>
      <c r="Z31" s="26">
        <f t="shared" si="23"/>
        <v>0</v>
      </c>
      <c r="AA31" s="26">
        <f t="shared" ref="AA31:AB31" si="24">+AA33</f>
        <v>0</v>
      </c>
      <c r="AB31" s="26">
        <f t="shared" si="24"/>
        <v>0</v>
      </c>
      <c r="AC31" s="26">
        <f t="shared" ref="AC31" si="25">+AC33</f>
        <v>0</v>
      </c>
      <c r="AD31" s="31"/>
      <c r="AE31" s="26" t="str">
        <f t="shared" si="4"/>
        <v/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4"/>
        <v/>
      </c>
    </row>
    <row r="33" spans="1:31" x14ac:dyDescent="0.2">
      <c r="A33" s="13" t="s">
        <v>80</v>
      </c>
      <c r="B33" s="6" t="s">
        <v>81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31"/>
      <c r="AE33" s="26" t="str">
        <f t="shared" si="4"/>
        <v/>
      </c>
    </row>
    <row r="34" spans="1:31" x14ac:dyDescent="0.2">
      <c r="A34" s="13" t="s">
        <v>82</v>
      </c>
      <c r="B34" s="6" t="s">
        <v>83</v>
      </c>
      <c r="C34" s="26">
        <f t="shared" ref="C34:Z34" si="26">+C35+C38+C41+C42+C43+C44</f>
        <v>0</v>
      </c>
      <c r="D34" s="26">
        <f t="shared" si="26"/>
        <v>0</v>
      </c>
      <c r="E34" s="26">
        <f t="shared" si="26"/>
        <v>0</v>
      </c>
      <c r="F34" s="26">
        <f t="shared" si="26"/>
        <v>0</v>
      </c>
      <c r="G34" s="26">
        <f t="shared" si="26"/>
        <v>0</v>
      </c>
      <c r="H34" s="26">
        <f t="shared" si="26"/>
        <v>0</v>
      </c>
      <c r="I34" s="26">
        <f t="shared" si="26"/>
        <v>0</v>
      </c>
      <c r="J34" s="26">
        <f t="shared" si="26"/>
        <v>0</v>
      </c>
      <c r="K34" s="26">
        <f t="shared" si="26"/>
        <v>0</v>
      </c>
      <c r="L34" s="26">
        <f t="shared" si="26"/>
        <v>0</v>
      </c>
      <c r="M34" s="26">
        <f t="shared" si="26"/>
        <v>0</v>
      </c>
      <c r="N34" s="26">
        <f t="shared" si="26"/>
        <v>0</v>
      </c>
      <c r="O34" s="26">
        <f t="shared" si="26"/>
        <v>0</v>
      </c>
      <c r="P34" s="26">
        <f t="shared" si="26"/>
        <v>0</v>
      </c>
      <c r="Q34" s="26">
        <f t="shared" si="26"/>
        <v>0</v>
      </c>
      <c r="R34" s="26">
        <f t="shared" si="26"/>
        <v>0</v>
      </c>
      <c r="S34" s="26">
        <f t="shared" si="26"/>
        <v>0</v>
      </c>
      <c r="T34" s="26">
        <f t="shared" si="26"/>
        <v>0</v>
      </c>
      <c r="U34" s="26">
        <f t="shared" si="26"/>
        <v>0</v>
      </c>
      <c r="V34" s="26">
        <f t="shared" si="26"/>
        <v>0</v>
      </c>
      <c r="W34" s="26">
        <f t="shared" si="26"/>
        <v>0</v>
      </c>
      <c r="X34" s="26">
        <f t="shared" si="26"/>
        <v>0</v>
      </c>
      <c r="Y34" s="26">
        <f t="shared" si="26"/>
        <v>0</v>
      </c>
      <c r="Z34" s="26">
        <f t="shared" si="26"/>
        <v>0</v>
      </c>
      <c r="AA34" s="26">
        <f t="shared" ref="AA34:AB34" si="27">+AA35+AA38+AA41+AA42+AA43+AA44</f>
        <v>0</v>
      </c>
      <c r="AB34" s="26">
        <f t="shared" si="27"/>
        <v>0</v>
      </c>
      <c r="AC34" s="26">
        <f t="shared" ref="AC34" si="28">+AC35+AC38+AC41+AC42+AC43+AC44</f>
        <v>0</v>
      </c>
      <c r="AD34" s="31"/>
      <c r="AE34" s="26" t="str">
        <f t="shared" si="4"/>
        <v/>
      </c>
    </row>
    <row r="35" spans="1:31" x14ac:dyDescent="0.2">
      <c r="A35" s="13" t="s">
        <v>84</v>
      </c>
      <c r="B35" s="6" t="s">
        <v>85</v>
      </c>
      <c r="C35" s="26">
        <f t="shared" ref="C35:Z35" si="29">+C36+C37</f>
        <v>0</v>
      </c>
      <c r="D35" s="26">
        <f t="shared" si="29"/>
        <v>0</v>
      </c>
      <c r="E35" s="26">
        <f t="shared" si="29"/>
        <v>0</v>
      </c>
      <c r="F35" s="26">
        <f t="shared" si="29"/>
        <v>0</v>
      </c>
      <c r="G35" s="26">
        <f t="shared" si="29"/>
        <v>0</v>
      </c>
      <c r="H35" s="26">
        <f t="shared" si="29"/>
        <v>0</v>
      </c>
      <c r="I35" s="26">
        <f t="shared" si="29"/>
        <v>0</v>
      </c>
      <c r="J35" s="26">
        <f t="shared" si="29"/>
        <v>0</v>
      </c>
      <c r="K35" s="26">
        <f t="shared" si="29"/>
        <v>0</v>
      </c>
      <c r="L35" s="26">
        <f t="shared" si="29"/>
        <v>0</v>
      </c>
      <c r="M35" s="26">
        <f t="shared" si="29"/>
        <v>0</v>
      </c>
      <c r="N35" s="26">
        <f t="shared" si="29"/>
        <v>0</v>
      </c>
      <c r="O35" s="26">
        <f t="shared" si="29"/>
        <v>0</v>
      </c>
      <c r="P35" s="26">
        <f t="shared" si="29"/>
        <v>0</v>
      </c>
      <c r="Q35" s="26">
        <f t="shared" si="29"/>
        <v>0</v>
      </c>
      <c r="R35" s="26">
        <f t="shared" si="29"/>
        <v>0</v>
      </c>
      <c r="S35" s="26">
        <f t="shared" si="29"/>
        <v>0</v>
      </c>
      <c r="T35" s="26">
        <f t="shared" si="29"/>
        <v>0</v>
      </c>
      <c r="U35" s="26">
        <f t="shared" si="29"/>
        <v>0</v>
      </c>
      <c r="V35" s="26">
        <f t="shared" si="29"/>
        <v>0</v>
      </c>
      <c r="W35" s="26">
        <f t="shared" si="29"/>
        <v>0</v>
      </c>
      <c r="X35" s="26">
        <f t="shared" si="29"/>
        <v>0</v>
      </c>
      <c r="Y35" s="26">
        <f t="shared" si="29"/>
        <v>0</v>
      </c>
      <c r="Z35" s="26">
        <f t="shared" si="29"/>
        <v>0</v>
      </c>
      <c r="AA35" s="26">
        <f t="shared" ref="AA35:AB35" si="30">+AA36+AA37</f>
        <v>0</v>
      </c>
      <c r="AB35" s="26">
        <f t="shared" si="30"/>
        <v>0</v>
      </c>
      <c r="AC35" s="26">
        <f t="shared" ref="AC35" si="31">+AC36+AC37</f>
        <v>0</v>
      </c>
      <c r="AD35" s="31"/>
      <c r="AE35" s="26" t="str">
        <f t="shared" si="4"/>
        <v/>
      </c>
    </row>
    <row r="36" spans="1:31" x14ac:dyDescent="0.2">
      <c r="A36" s="13" t="s">
        <v>86</v>
      </c>
      <c r="B36" s="6" t="s">
        <v>87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31"/>
      <c r="AE36" s="26" t="str">
        <f t="shared" si="4"/>
        <v/>
      </c>
    </row>
    <row r="37" spans="1:31" x14ac:dyDescent="0.2">
      <c r="A37" s="13" t="s">
        <v>88</v>
      </c>
      <c r="B37" s="6" t="s">
        <v>89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31"/>
      <c r="AE37" s="26" t="str">
        <f t="shared" si="4"/>
        <v/>
      </c>
    </row>
    <row r="38" spans="1:31" x14ac:dyDescent="0.2">
      <c r="A38" s="13" t="s">
        <v>90</v>
      </c>
      <c r="B38" s="6" t="s">
        <v>91</v>
      </c>
      <c r="C38" s="26">
        <f t="shared" ref="C38:Z38" si="32">+C39+C40</f>
        <v>0</v>
      </c>
      <c r="D38" s="26">
        <f t="shared" si="32"/>
        <v>0</v>
      </c>
      <c r="E38" s="26">
        <f t="shared" si="32"/>
        <v>0</v>
      </c>
      <c r="F38" s="26">
        <f t="shared" si="32"/>
        <v>0</v>
      </c>
      <c r="G38" s="26">
        <f t="shared" si="32"/>
        <v>0</v>
      </c>
      <c r="H38" s="26">
        <f t="shared" si="32"/>
        <v>0</v>
      </c>
      <c r="I38" s="26">
        <f t="shared" si="32"/>
        <v>0</v>
      </c>
      <c r="J38" s="26">
        <f t="shared" si="32"/>
        <v>0</v>
      </c>
      <c r="K38" s="26">
        <f t="shared" si="32"/>
        <v>0</v>
      </c>
      <c r="L38" s="26">
        <f t="shared" si="32"/>
        <v>0</v>
      </c>
      <c r="M38" s="26">
        <f t="shared" si="32"/>
        <v>0</v>
      </c>
      <c r="N38" s="26">
        <f t="shared" si="32"/>
        <v>0</v>
      </c>
      <c r="O38" s="26">
        <f t="shared" si="32"/>
        <v>0</v>
      </c>
      <c r="P38" s="26">
        <f t="shared" si="32"/>
        <v>0</v>
      </c>
      <c r="Q38" s="26">
        <f t="shared" si="32"/>
        <v>0</v>
      </c>
      <c r="R38" s="26">
        <f t="shared" si="32"/>
        <v>0</v>
      </c>
      <c r="S38" s="26">
        <f t="shared" si="32"/>
        <v>0</v>
      </c>
      <c r="T38" s="26">
        <f t="shared" si="32"/>
        <v>0</v>
      </c>
      <c r="U38" s="26">
        <f t="shared" si="32"/>
        <v>0</v>
      </c>
      <c r="V38" s="26">
        <f t="shared" si="32"/>
        <v>0</v>
      </c>
      <c r="W38" s="26">
        <f t="shared" si="32"/>
        <v>0</v>
      </c>
      <c r="X38" s="26">
        <f t="shared" si="32"/>
        <v>0</v>
      </c>
      <c r="Y38" s="26">
        <f t="shared" si="32"/>
        <v>0</v>
      </c>
      <c r="Z38" s="26">
        <f t="shared" si="32"/>
        <v>0</v>
      </c>
      <c r="AA38" s="26">
        <f t="shared" ref="AA38:AB38" si="33">+AA39+AA40</f>
        <v>0</v>
      </c>
      <c r="AB38" s="26">
        <f t="shared" si="33"/>
        <v>0</v>
      </c>
      <c r="AC38" s="26">
        <f t="shared" ref="AC38" si="34">+AC39+AC40</f>
        <v>0</v>
      </c>
      <c r="AD38" s="31"/>
      <c r="AE38" s="26" t="str">
        <f t="shared" si="4"/>
        <v/>
      </c>
    </row>
    <row r="39" spans="1:31" x14ac:dyDescent="0.2">
      <c r="A39" s="13" t="s">
        <v>92</v>
      </c>
      <c r="B39" s="6" t="s">
        <v>93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31"/>
      <c r="AE39" s="26" t="str">
        <f t="shared" si="4"/>
        <v/>
      </c>
    </row>
    <row r="40" spans="1:31" x14ac:dyDescent="0.2">
      <c r="A40" s="13" t="s">
        <v>94</v>
      </c>
      <c r="B40" s="6" t="s">
        <v>95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31"/>
      <c r="AE40" s="26" t="str">
        <f t="shared" si="4"/>
        <v/>
      </c>
    </row>
    <row r="41" spans="1:31" x14ac:dyDescent="0.2">
      <c r="A41" s="13" t="s">
        <v>96</v>
      </c>
      <c r="B41" s="6" t="s">
        <v>97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31"/>
      <c r="AE41" s="26" t="str">
        <f t="shared" si="4"/>
        <v/>
      </c>
    </row>
    <row r="42" spans="1:31" x14ac:dyDescent="0.2">
      <c r="A42" s="13" t="s">
        <v>98</v>
      </c>
      <c r="B42" s="6" t="s">
        <v>99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31"/>
      <c r="AE42" s="26" t="str">
        <f t="shared" si="4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4"/>
        <v/>
      </c>
    </row>
    <row r="44" spans="1:31" x14ac:dyDescent="0.2">
      <c r="A44" s="13" t="s">
        <v>102</v>
      </c>
      <c r="B44" s="6" t="s">
        <v>103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31"/>
      <c r="AE44" s="26" t="str">
        <f t="shared" si="4"/>
        <v/>
      </c>
    </row>
    <row r="45" spans="1:31" x14ac:dyDescent="0.2">
      <c r="A45" s="13" t="s">
        <v>104</v>
      </c>
      <c r="B45" s="6" t="s">
        <v>105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31"/>
      <c r="AE45" s="26" t="str">
        <f t="shared" si="4"/>
        <v/>
      </c>
    </row>
    <row r="46" spans="1:31" x14ac:dyDescent="0.2">
      <c r="A46" s="13" t="s">
        <v>106</v>
      </c>
      <c r="B46" s="6" t="s">
        <v>107</v>
      </c>
      <c r="C46" s="26">
        <f t="shared" ref="C46:Z46" si="35">+C48</f>
        <v>0</v>
      </c>
      <c r="D46" s="26">
        <f t="shared" si="35"/>
        <v>0</v>
      </c>
      <c r="E46" s="26">
        <f t="shared" si="35"/>
        <v>0</v>
      </c>
      <c r="F46" s="26">
        <f t="shared" si="35"/>
        <v>0</v>
      </c>
      <c r="G46" s="26">
        <f t="shared" si="35"/>
        <v>0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0</v>
      </c>
      <c r="L46" s="26">
        <f t="shared" si="35"/>
        <v>0</v>
      </c>
      <c r="M46" s="26">
        <f t="shared" si="35"/>
        <v>0</v>
      </c>
      <c r="N46" s="26">
        <f t="shared" si="35"/>
        <v>0</v>
      </c>
      <c r="O46" s="26">
        <f t="shared" si="35"/>
        <v>0</v>
      </c>
      <c r="P46" s="26">
        <f t="shared" si="35"/>
        <v>0</v>
      </c>
      <c r="Q46" s="26">
        <f t="shared" si="35"/>
        <v>0</v>
      </c>
      <c r="R46" s="26">
        <f t="shared" si="35"/>
        <v>0</v>
      </c>
      <c r="S46" s="26">
        <f t="shared" si="35"/>
        <v>0</v>
      </c>
      <c r="T46" s="26">
        <f t="shared" si="35"/>
        <v>0</v>
      </c>
      <c r="U46" s="26">
        <f t="shared" si="35"/>
        <v>0</v>
      </c>
      <c r="V46" s="26">
        <f t="shared" si="35"/>
        <v>0</v>
      </c>
      <c r="W46" s="26">
        <f t="shared" si="35"/>
        <v>0</v>
      </c>
      <c r="X46" s="26">
        <f t="shared" si="35"/>
        <v>0</v>
      </c>
      <c r="Y46" s="26">
        <f t="shared" si="35"/>
        <v>0</v>
      </c>
      <c r="Z46" s="26">
        <f t="shared" si="35"/>
        <v>0</v>
      </c>
      <c r="AA46" s="26">
        <f t="shared" ref="AA46:AB46" si="36">+AA48</f>
        <v>0</v>
      </c>
      <c r="AB46" s="26">
        <f t="shared" si="36"/>
        <v>0</v>
      </c>
      <c r="AC46" s="26">
        <f t="shared" ref="AC46" si="37">+AC48</f>
        <v>0</v>
      </c>
      <c r="AD46" s="31"/>
      <c r="AE46" s="26" t="str">
        <f t="shared" si="4"/>
        <v/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4"/>
        <v/>
      </c>
    </row>
    <row r="48" spans="1:31" x14ac:dyDescent="0.2">
      <c r="A48" s="13" t="s">
        <v>110</v>
      </c>
      <c r="B48" s="6" t="s">
        <v>111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31"/>
      <c r="AE48" s="26" t="str">
        <f t="shared" si="4"/>
        <v/>
      </c>
    </row>
    <row r="49" spans="1:31" x14ac:dyDescent="0.2">
      <c r="A49" s="13" t="s">
        <v>112</v>
      </c>
      <c r="B49" s="6" t="s">
        <v>113</v>
      </c>
      <c r="C49" s="26">
        <f t="shared" ref="C49:Z49" si="38">+C50+C51</f>
        <v>0</v>
      </c>
      <c r="D49" s="26">
        <f t="shared" si="38"/>
        <v>0</v>
      </c>
      <c r="E49" s="26">
        <f t="shared" si="38"/>
        <v>0</v>
      </c>
      <c r="F49" s="26">
        <f t="shared" si="38"/>
        <v>0</v>
      </c>
      <c r="G49" s="26">
        <f t="shared" si="38"/>
        <v>0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26">
        <f t="shared" si="38"/>
        <v>0</v>
      </c>
      <c r="P49" s="26">
        <f t="shared" si="38"/>
        <v>0</v>
      </c>
      <c r="Q49" s="26">
        <f t="shared" si="38"/>
        <v>0</v>
      </c>
      <c r="R49" s="26">
        <f t="shared" si="38"/>
        <v>0</v>
      </c>
      <c r="S49" s="26">
        <f t="shared" si="38"/>
        <v>0</v>
      </c>
      <c r="T49" s="26">
        <f t="shared" si="38"/>
        <v>0</v>
      </c>
      <c r="U49" s="26">
        <f t="shared" si="38"/>
        <v>0</v>
      </c>
      <c r="V49" s="26">
        <f t="shared" si="38"/>
        <v>0</v>
      </c>
      <c r="W49" s="26">
        <f t="shared" si="38"/>
        <v>0</v>
      </c>
      <c r="X49" s="26">
        <f t="shared" si="38"/>
        <v>0</v>
      </c>
      <c r="Y49" s="26">
        <f t="shared" si="38"/>
        <v>0</v>
      </c>
      <c r="Z49" s="26">
        <f t="shared" si="38"/>
        <v>0</v>
      </c>
      <c r="AA49" s="26">
        <f t="shared" ref="AA49:AB49" si="39">+AA50+AA51</f>
        <v>0</v>
      </c>
      <c r="AB49" s="26">
        <f t="shared" si="39"/>
        <v>0</v>
      </c>
      <c r="AC49" s="26">
        <f t="shared" ref="AC49" si="40">+AC50+AC51</f>
        <v>0</v>
      </c>
      <c r="AD49" s="31"/>
      <c r="AE49" s="26" t="str">
        <f t="shared" si="4"/>
        <v/>
      </c>
    </row>
    <row r="50" spans="1:31" x14ac:dyDescent="0.2">
      <c r="A50" s="13" t="s">
        <v>114</v>
      </c>
      <c r="B50" s="6" t="s">
        <v>115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31"/>
      <c r="AE50" s="26" t="str">
        <f t="shared" si="4"/>
        <v/>
      </c>
    </row>
    <row r="51" spans="1:31" x14ac:dyDescent="0.2">
      <c r="A51" s="13" t="s">
        <v>116</v>
      </c>
      <c r="B51" s="6" t="s">
        <v>117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31"/>
      <c r="AE51" s="26" t="str">
        <f t="shared" si="4"/>
        <v/>
      </c>
    </row>
    <row r="52" spans="1:31" x14ac:dyDescent="0.2">
      <c r="A52" s="13" t="s">
        <v>118</v>
      </c>
      <c r="B52" s="6" t="s">
        <v>119</v>
      </c>
      <c r="C52" s="26">
        <f t="shared" ref="C52:Z52" si="41">+C53+C54+C55</f>
        <v>0</v>
      </c>
      <c r="D52" s="26">
        <f t="shared" si="41"/>
        <v>0</v>
      </c>
      <c r="E52" s="26">
        <f t="shared" si="41"/>
        <v>0</v>
      </c>
      <c r="F52" s="26">
        <f t="shared" si="41"/>
        <v>0</v>
      </c>
      <c r="G52" s="26">
        <f t="shared" si="41"/>
        <v>0</v>
      </c>
      <c r="H52" s="26">
        <f t="shared" si="41"/>
        <v>0</v>
      </c>
      <c r="I52" s="26">
        <f t="shared" si="41"/>
        <v>0</v>
      </c>
      <c r="J52" s="26">
        <f t="shared" si="41"/>
        <v>0</v>
      </c>
      <c r="K52" s="26">
        <f t="shared" si="41"/>
        <v>0</v>
      </c>
      <c r="L52" s="26">
        <f t="shared" si="41"/>
        <v>0</v>
      </c>
      <c r="M52" s="26">
        <f t="shared" si="41"/>
        <v>0</v>
      </c>
      <c r="N52" s="26">
        <f t="shared" si="41"/>
        <v>0</v>
      </c>
      <c r="O52" s="26">
        <f t="shared" si="41"/>
        <v>0</v>
      </c>
      <c r="P52" s="26">
        <f t="shared" si="41"/>
        <v>0</v>
      </c>
      <c r="Q52" s="26">
        <f t="shared" si="41"/>
        <v>0</v>
      </c>
      <c r="R52" s="26">
        <f t="shared" si="41"/>
        <v>0</v>
      </c>
      <c r="S52" s="26">
        <f t="shared" si="41"/>
        <v>0</v>
      </c>
      <c r="T52" s="26">
        <f t="shared" si="41"/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B52" si="42">+AA53+AA54+AA55</f>
        <v>0</v>
      </c>
      <c r="AB52" s="26">
        <f t="shared" si="42"/>
        <v>0</v>
      </c>
      <c r="AC52" s="26">
        <f t="shared" ref="AC52" si="43">+AC53+AC54+AC55</f>
        <v>0</v>
      </c>
      <c r="AD52" s="31"/>
      <c r="AE52" s="26" t="str">
        <f t="shared" si="4"/>
        <v/>
      </c>
    </row>
    <row r="53" spans="1:31" x14ac:dyDescent="0.2">
      <c r="A53" s="13" t="s">
        <v>120</v>
      </c>
      <c r="B53" s="6" t="s">
        <v>121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31"/>
      <c r="AE53" s="26" t="str">
        <f t="shared" si="4"/>
        <v/>
      </c>
    </row>
    <row r="54" spans="1:31" x14ac:dyDescent="0.2">
      <c r="A54" s="13" t="s">
        <v>122</v>
      </c>
      <c r="B54" s="6" t="s">
        <v>123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31"/>
      <c r="AE54" s="26" t="str">
        <f t="shared" si="4"/>
        <v/>
      </c>
    </row>
    <row r="55" spans="1:31" x14ac:dyDescent="0.2">
      <c r="A55" s="13" t="s">
        <v>124</v>
      </c>
      <c r="B55" s="6" t="s">
        <v>125</v>
      </c>
      <c r="C55" s="26">
        <f t="shared" ref="C55:Z55" si="44">+C56+C57+C58</f>
        <v>0</v>
      </c>
      <c r="D55" s="26">
        <f t="shared" si="44"/>
        <v>0</v>
      </c>
      <c r="E55" s="26">
        <f t="shared" si="44"/>
        <v>0</v>
      </c>
      <c r="F55" s="26">
        <f t="shared" si="44"/>
        <v>0</v>
      </c>
      <c r="G55" s="26">
        <f t="shared" si="44"/>
        <v>0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0</v>
      </c>
      <c r="L55" s="26">
        <f t="shared" si="44"/>
        <v>0</v>
      </c>
      <c r="M55" s="26">
        <f t="shared" si="44"/>
        <v>0</v>
      </c>
      <c r="N55" s="26">
        <f t="shared" si="44"/>
        <v>0</v>
      </c>
      <c r="O55" s="26">
        <f t="shared" si="44"/>
        <v>0</v>
      </c>
      <c r="P55" s="26">
        <f t="shared" si="44"/>
        <v>0</v>
      </c>
      <c r="Q55" s="26">
        <f t="shared" si="44"/>
        <v>0</v>
      </c>
      <c r="R55" s="26">
        <f t="shared" si="44"/>
        <v>0</v>
      </c>
      <c r="S55" s="26">
        <f t="shared" si="44"/>
        <v>0</v>
      </c>
      <c r="T55" s="26">
        <f t="shared" si="44"/>
        <v>0</v>
      </c>
      <c r="U55" s="26">
        <f t="shared" si="44"/>
        <v>0</v>
      </c>
      <c r="V55" s="26">
        <f t="shared" si="44"/>
        <v>0</v>
      </c>
      <c r="W55" s="26">
        <f t="shared" si="44"/>
        <v>0</v>
      </c>
      <c r="X55" s="26">
        <f t="shared" si="44"/>
        <v>0</v>
      </c>
      <c r="Y55" s="26">
        <f t="shared" si="44"/>
        <v>0</v>
      </c>
      <c r="Z55" s="26">
        <f t="shared" si="44"/>
        <v>0</v>
      </c>
      <c r="AA55" s="26">
        <f t="shared" ref="AA55:AB55" si="45">+AA56+AA57+AA58</f>
        <v>0</v>
      </c>
      <c r="AB55" s="26">
        <f t="shared" si="45"/>
        <v>0</v>
      </c>
      <c r="AC55" s="26">
        <f t="shared" ref="AC55" si="46">+AC56+AC57+AC58</f>
        <v>0</v>
      </c>
      <c r="AD55" s="31"/>
      <c r="AE55" s="26" t="str">
        <f t="shared" si="4"/>
        <v/>
      </c>
    </row>
    <row r="56" spans="1:31" x14ac:dyDescent="0.2">
      <c r="A56" s="13" t="s">
        <v>126</v>
      </c>
      <c r="B56" s="6" t="s">
        <v>127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31"/>
      <c r="AE56" s="26" t="str">
        <f t="shared" si="4"/>
        <v/>
      </c>
    </row>
    <row r="57" spans="1:31" x14ac:dyDescent="0.2">
      <c r="A57" s="13" t="s">
        <v>128</v>
      </c>
      <c r="B57" s="6" t="s">
        <v>129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31"/>
      <c r="AE57" s="26" t="str">
        <f t="shared" si="4"/>
        <v/>
      </c>
    </row>
    <row r="58" spans="1:31" x14ac:dyDescent="0.2">
      <c r="A58" s="13" t="s">
        <v>130</v>
      </c>
      <c r="B58" s="6" t="s">
        <v>131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31"/>
      <c r="AE58" s="26" t="str">
        <f t="shared" si="4"/>
        <v/>
      </c>
    </row>
    <row r="59" spans="1:31" x14ac:dyDescent="0.2">
      <c r="A59" s="13" t="s">
        <v>132</v>
      </c>
      <c r="B59" s="6" t="s">
        <v>133</v>
      </c>
      <c r="C59" s="26">
        <f t="shared" ref="C59:Z59" si="47">+C60+C61</f>
        <v>0</v>
      </c>
      <c r="D59" s="26">
        <f t="shared" si="47"/>
        <v>0</v>
      </c>
      <c r="E59" s="26">
        <f t="shared" si="47"/>
        <v>0</v>
      </c>
      <c r="F59" s="26">
        <f t="shared" si="47"/>
        <v>0</v>
      </c>
      <c r="G59" s="26">
        <f t="shared" si="47"/>
        <v>0</v>
      </c>
      <c r="H59" s="26">
        <f t="shared" si="47"/>
        <v>0</v>
      </c>
      <c r="I59" s="26">
        <f t="shared" si="47"/>
        <v>0</v>
      </c>
      <c r="J59" s="26">
        <f t="shared" si="47"/>
        <v>0</v>
      </c>
      <c r="K59" s="26">
        <f t="shared" si="47"/>
        <v>0</v>
      </c>
      <c r="L59" s="26">
        <f t="shared" si="47"/>
        <v>0</v>
      </c>
      <c r="M59" s="26">
        <f t="shared" si="47"/>
        <v>0</v>
      </c>
      <c r="N59" s="26">
        <f t="shared" si="47"/>
        <v>0</v>
      </c>
      <c r="O59" s="26">
        <f t="shared" si="47"/>
        <v>0</v>
      </c>
      <c r="P59" s="26">
        <f t="shared" si="47"/>
        <v>0</v>
      </c>
      <c r="Q59" s="26">
        <f t="shared" si="47"/>
        <v>0</v>
      </c>
      <c r="R59" s="26">
        <f t="shared" si="47"/>
        <v>0</v>
      </c>
      <c r="S59" s="26">
        <f t="shared" si="47"/>
        <v>0</v>
      </c>
      <c r="T59" s="26">
        <f t="shared" si="47"/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B59" si="48">+AA60+AA61</f>
        <v>0</v>
      </c>
      <c r="AB59" s="26">
        <f t="shared" si="48"/>
        <v>0</v>
      </c>
      <c r="AC59" s="26">
        <f t="shared" ref="AC59" si="49">+AC60+AC61</f>
        <v>0</v>
      </c>
      <c r="AD59" s="31"/>
      <c r="AE59" s="26" t="str">
        <f t="shared" si="4"/>
        <v/>
      </c>
    </row>
    <row r="60" spans="1:31" x14ac:dyDescent="0.2">
      <c r="A60" s="13" t="s">
        <v>134</v>
      </c>
      <c r="B60" s="6" t="s">
        <v>127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31"/>
      <c r="AE60" s="26" t="str">
        <f t="shared" si="4"/>
        <v/>
      </c>
    </row>
    <row r="61" spans="1:31" x14ac:dyDescent="0.2">
      <c r="A61" s="13" t="s">
        <v>135</v>
      </c>
      <c r="B61" s="6" t="s">
        <v>136</v>
      </c>
      <c r="C61" s="26">
        <f t="shared" ref="C61:Z61" si="50">+C62+C63+C64</f>
        <v>0</v>
      </c>
      <c r="D61" s="26">
        <f t="shared" si="50"/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26">
        <f t="shared" si="50"/>
        <v>0</v>
      </c>
      <c r="P61" s="26">
        <f t="shared" si="50"/>
        <v>0</v>
      </c>
      <c r="Q61" s="26">
        <f t="shared" si="50"/>
        <v>0</v>
      </c>
      <c r="R61" s="26">
        <f t="shared" si="50"/>
        <v>0</v>
      </c>
      <c r="S61" s="26">
        <f t="shared" si="50"/>
        <v>0</v>
      </c>
      <c r="T61" s="26">
        <f t="shared" si="50"/>
        <v>0</v>
      </c>
      <c r="U61" s="26">
        <f t="shared" si="50"/>
        <v>0</v>
      </c>
      <c r="V61" s="26">
        <f t="shared" si="50"/>
        <v>0</v>
      </c>
      <c r="W61" s="26">
        <f t="shared" si="50"/>
        <v>0</v>
      </c>
      <c r="X61" s="26">
        <f t="shared" si="50"/>
        <v>0</v>
      </c>
      <c r="Y61" s="26">
        <f t="shared" si="50"/>
        <v>0</v>
      </c>
      <c r="Z61" s="26">
        <f t="shared" si="50"/>
        <v>0</v>
      </c>
      <c r="AA61" s="26">
        <f t="shared" ref="AA61:AB61" si="51">+AA62+AA63+AA64</f>
        <v>0</v>
      </c>
      <c r="AB61" s="26">
        <f t="shared" si="51"/>
        <v>0</v>
      </c>
      <c r="AC61" s="26">
        <f t="shared" ref="AC61" si="52">+AC62+AC63+AC64</f>
        <v>0</v>
      </c>
      <c r="AD61" s="31"/>
      <c r="AE61" s="26" t="str">
        <f t="shared" si="4"/>
        <v/>
      </c>
    </row>
    <row r="62" spans="1:31" x14ac:dyDescent="0.2">
      <c r="A62" s="13" t="s">
        <v>137</v>
      </c>
      <c r="B62" s="6" t="s">
        <v>138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31"/>
      <c r="AE62" s="26" t="str">
        <f t="shared" si="4"/>
        <v/>
      </c>
    </row>
    <row r="63" spans="1:31" x14ac:dyDescent="0.2">
      <c r="A63" s="13" t="s">
        <v>139</v>
      </c>
      <c r="B63" s="6" t="s">
        <v>140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31"/>
      <c r="AE63" s="26" t="str">
        <f t="shared" si="4"/>
        <v/>
      </c>
    </row>
    <row r="64" spans="1:31" x14ac:dyDescent="0.2">
      <c r="A64" s="13" t="s">
        <v>141</v>
      </c>
      <c r="B64" s="6" t="s">
        <v>142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31"/>
      <c r="AE64" s="26" t="str">
        <f t="shared" si="4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4"/>
        <v/>
      </c>
    </row>
    <row r="66" spans="1:31" x14ac:dyDescent="0.2">
      <c r="A66" s="13" t="s">
        <v>145</v>
      </c>
      <c r="B66" s="6" t="s">
        <v>146</v>
      </c>
      <c r="C66" s="26">
        <f t="shared" ref="C66:Z66" si="53">+C67+C79+C100</f>
        <v>0</v>
      </c>
      <c r="D66" s="26">
        <f t="shared" si="53"/>
        <v>0</v>
      </c>
      <c r="E66" s="26">
        <f t="shared" si="53"/>
        <v>0</v>
      </c>
      <c r="F66" s="26">
        <f t="shared" si="53"/>
        <v>0</v>
      </c>
      <c r="G66" s="26">
        <f t="shared" si="53"/>
        <v>0</v>
      </c>
      <c r="H66" s="26">
        <f t="shared" si="53"/>
        <v>0</v>
      </c>
      <c r="I66" s="26">
        <f t="shared" si="53"/>
        <v>0</v>
      </c>
      <c r="J66" s="26">
        <f t="shared" si="53"/>
        <v>0</v>
      </c>
      <c r="K66" s="26">
        <f t="shared" si="53"/>
        <v>0</v>
      </c>
      <c r="L66" s="26">
        <f t="shared" si="53"/>
        <v>0</v>
      </c>
      <c r="M66" s="26">
        <f t="shared" si="53"/>
        <v>0</v>
      </c>
      <c r="N66" s="26">
        <f t="shared" si="53"/>
        <v>0</v>
      </c>
      <c r="O66" s="26">
        <f t="shared" si="53"/>
        <v>0</v>
      </c>
      <c r="P66" s="26">
        <f t="shared" si="53"/>
        <v>0</v>
      </c>
      <c r="Q66" s="26">
        <f t="shared" si="53"/>
        <v>0</v>
      </c>
      <c r="R66" s="26">
        <f t="shared" si="53"/>
        <v>0</v>
      </c>
      <c r="S66" s="26">
        <f t="shared" si="53"/>
        <v>0</v>
      </c>
      <c r="T66" s="26">
        <f t="shared" si="53"/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B66" si="54">+AA67+AA79+AA100</f>
        <v>0</v>
      </c>
      <c r="AB66" s="26">
        <f t="shared" si="54"/>
        <v>0</v>
      </c>
      <c r="AC66" s="26">
        <f t="shared" ref="AC66" si="55">+AC67+AC79+AC100</f>
        <v>0</v>
      </c>
      <c r="AD66" s="31"/>
      <c r="AE66" s="26" t="str">
        <f t="shared" si="4"/>
        <v/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56">+D68+D77+D78</f>
        <v>0</v>
      </c>
      <c r="E67" s="26">
        <f t="shared" si="56"/>
        <v>0</v>
      </c>
      <c r="F67" s="26">
        <f t="shared" si="56"/>
        <v>0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0</v>
      </c>
      <c r="N67" s="26">
        <f t="shared" si="56"/>
        <v>0</v>
      </c>
      <c r="O67" s="26">
        <f t="shared" si="56"/>
        <v>0</v>
      </c>
      <c r="P67" s="26">
        <f t="shared" si="56"/>
        <v>0</v>
      </c>
      <c r="Q67" s="26">
        <f t="shared" si="56"/>
        <v>0</v>
      </c>
      <c r="R67" s="26">
        <f t="shared" si="56"/>
        <v>0</v>
      </c>
      <c r="S67" s="26">
        <f t="shared" si="56"/>
        <v>0</v>
      </c>
      <c r="T67" s="26">
        <f t="shared" si="56"/>
        <v>0</v>
      </c>
      <c r="U67" s="26">
        <f t="shared" si="56"/>
        <v>0</v>
      </c>
      <c r="V67" s="26">
        <f t="shared" si="56"/>
        <v>0</v>
      </c>
      <c r="W67" s="26">
        <f t="shared" si="56"/>
        <v>0</v>
      </c>
      <c r="X67" s="26">
        <f t="shared" si="56"/>
        <v>0</v>
      </c>
      <c r="Y67" s="26">
        <f t="shared" si="56"/>
        <v>0</v>
      </c>
      <c r="Z67" s="26">
        <f t="shared" si="56"/>
        <v>0</v>
      </c>
      <c r="AA67" s="26">
        <f t="shared" si="56"/>
        <v>0</v>
      </c>
      <c r="AB67" s="26">
        <f t="shared" si="56"/>
        <v>0</v>
      </c>
      <c r="AC67" s="26">
        <f t="shared" si="56"/>
        <v>0</v>
      </c>
      <c r="AD67" s="31"/>
      <c r="AE67" s="26" t="str">
        <f t="shared" si="4"/>
        <v/>
      </c>
    </row>
    <row r="68" spans="1:31" x14ac:dyDescent="0.2">
      <c r="A68" s="13" t="s">
        <v>149</v>
      </c>
      <c r="B68" s="6" t="s">
        <v>150</v>
      </c>
      <c r="C68" s="26">
        <f t="shared" ref="C68:Z68" si="57">+C69+C74</f>
        <v>0</v>
      </c>
      <c r="D68" s="26">
        <f t="shared" si="57"/>
        <v>0</v>
      </c>
      <c r="E68" s="26">
        <f t="shared" si="57"/>
        <v>0</v>
      </c>
      <c r="F68" s="26">
        <f t="shared" si="57"/>
        <v>0</v>
      </c>
      <c r="G68" s="26">
        <f t="shared" si="57"/>
        <v>0</v>
      </c>
      <c r="H68" s="26">
        <f t="shared" si="57"/>
        <v>0</v>
      </c>
      <c r="I68" s="26">
        <f t="shared" si="57"/>
        <v>0</v>
      </c>
      <c r="J68" s="26">
        <f t="shared" si="57"/>
        <v>0</v>
      </c>
      <c r="K68" s="26">
        <f t="shared" si="57"/>
        <v>0</v>
      </c>
      <c r="L68" s="26">
        <f t="shared" si="57"/>
        <v>0</v>
      </c>
      <c r="M68" s="26">
        <f t="shared" si="57"/>
        <v>0</v>
      </c>
      <c r="N68" s="26">
        <f t="shared" si="57"/>
        <v>0</v>
      </c>
      <c r="O68" s="26">
        <f t="shared" si="57"/>
        <v>0</v>
      </c>
      <c r="P68" s="26">
        <f t="shared" si="57"/>
        <v>0</v>
      </c>
      <c r="Q68" s="26">
        <f t="shared" si="57"/>
        <v>0</v>
      </c>
      <c r="R68" s="26">
        <f t="shared" si="57"/>
        <v>0</v>
      </c>
      <c r="S68" s="26">
        <f t="shared" si="57"/>
        <v>0</v>
      </c>
      <c r="T68" s="26">
        <f t="shared" si="57"/>
        <v>0</v>
      </c>
      <c r="U68" s="26">
        <f t="shared" si="57"/>
        <v>0</v>
      </c>
      <c r="V68" s="26">
        <f t="shared" si="57"/>
        <v>0</v>
      </c>
      <c r="W68" s="26">
        <f t="shared" si="57"/>
        <v>0</v>
      </c>
      <c r="X68" s="26">
        <f t="shared" si="57"/>
        <v>0</v>
      </c>
      <c r="Y68" s="26">
        <f t="shared" si="57"/>
        <v>0</v>
      </c>
      <c r="Z68" s="26">
        <f t="shared" si="57"/>
        <v>0</v>
      </c>
      <c r="AA68" s="26">
        <f t="shared" ref="AA68:AB68" si="58">+AA69+AA74</f>
        <v>0</v>
      </c>
      <c r="AB68" s="26">
        <f t="shared" si="58"/>
        <v>0</v>
      </c>
      <c r="AC68" s="26">
        <f t="shared" ref="AC68" si="59">+AC69+AC74</f>
        <v>0</v>
      </c>
      <c r="AD68" s="31"/>
      <c r="AE68" s="26" t="str">
        <f t="shared" si="4"/>
        <v/>
      </c>
    </row>
    <row r="69" spans="1:31" x14ac:dyDescent="0.2">
      <c r="A69" s="13" t="s">
        <v>151</v>
      </c>
      <c r="B69" s="6" t="s">
        <v>152</v>
      </c>
      <c r="C69" s="26">
        <f t="shared" ref="C69:Z69" si="60">+C70+C71+C72+C73</f>
        <v>0</v>
      </c>
      <c r="D69" s="26">
        <f t="shared" si="60"/>
        <v>0</v>
      </c>
      <c r="E69" s="26">
        <f t="shared" si="60"/>
        <v>0</v>
      </c>
      <c r="F69" s="26">
        <f t="shared" si="60"/>
        <v>0</v>
      </c>
      <c r="G69" s="26">
        <f t="shared" si="60"/>
        <v>0</v>
      </c>
      <c r="H69" s="26">
        <f t="shared" si="60"/>
        <v>0</v>
      </c>
      <c r="I69" s="26">
        <f t="shared" si="60"/>
        <v>0</v>
      </c>
      <c r="J69" s="26">
        <f t="shared" si="60"/>
        <v>0</v>
      </c>
      <c r="K69" s="26">
        <f t="shared" si="60"/>
        <v>0</v>
      </c>
      <c r="L69" s="26">
        <f t="shared" si="60"/>
        <v>0</v>
      </c>
      <c r="M69" s="26">
        <f t="shared" si="60"/>
        <v>0</v>
      </c>
      <c r="N69" s="26">
        <f t="shared" si="60"/>
        <v>0</v>
      </c>
      <c r="O69" s="26">
        <f t="shared" si="60"/>
        <v>0</v>
      </c>
      <c r="P69" s="26">
        <f t="shared" si="60"/>
        <v>0</v>
      </c>
      <c r="Q69" s="26">
        <f t="shared" si="60"/>
        <v>0</v>
      </c>
      <c r="R69" s="26">
        <f t="shared" si="60"/>
        <v>0</v>
      </c>
      <c r="S69" s="26">
        <f t="shared" si="60"/>
        <v>0</v>
      </c>
      <c r="T69" s="26">
        <f t="shared" si="60"/>
        <v>0</v>
      </c>
      <c r="U69" s="26">
        <f t="shared" si="60"/>
        <v>0</v>
      </c>
      <c r="V69" s="26">
        <f t="shared" si="60"/>
        <v>0</v>
      </c>
      <c r="W69" s="26">
        <f t="shared" si="60"/>
        <v>0</v>
      </c>
      <c r="X69" s="26">
        <f t="shared" si="60"/>
        <v>0</v>
      </c>
      <c r="Y69" s="26">
        <f t="shared" si="60"/>
        <v>0</v>
      </c>
      <c r="Z69" s="26">
        <f t="shared" si="60"/>
        <v>0</v>
      </c>
      <c r="AA69" s="26">
        <f t="shared" ref="AA69:AB69" si="61">+AA70+AA71+AA72+AA73</f>
        <v>0</v>
      </c>
      <c r="AB69" s="26">
        <f t="shared" si="61"/>
        <v>0</v>
      </c>
      <c r="AC69" s="26">
        <f t="shared" ref="AC69" si="62">+AC70+AC71+AC72+AC73</f>
        <v>0</v>
      </c>
      <c r="AD69" s="31"/>
      <c r="AE69" s="26" t="str">
        <f t="shared" ref="AE69:AE109" si="63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63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63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63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63"/>
        <v/>
      </c>
    </row>
    <row r="74" spans="1:31" x14ac:dyDescent="0.2">
      <c r="A74" s="13" t="s">
        <v>161</v>
      </c>
      <c r="B74" s="6" t="s">
        <v>162</v>
      </c>
      <c r="C74" s="26">
        <f t="shared" ref="C74:Z74" si="64">+C75+C76</f>
        <v>0</v>
      </c>
      <c r="D74" s="26">
        <f t="shared" si="64"/>
        <v>0</v>
      </c>
      <c r="E74" s="26">
        <f t="shared" si="64"/>
        <v>0</v>
      </c>
      <c r="F74" s="26">
        <f t="shared" si="64"/>
        <v>0</v>
      </c>
      <c r="G74" s="26">
        <f t="shared" si="64"/>
        <v>0</v>
      </c>
      <c r="H74" s="26">
        <f t="shared" si="64"/>
        <v>0</v>
      </c>
      <c r="I74" s="26">
        <f t="shared" si="64"/>
        <v>0</v>
      </c>
      <c r="J74" s="26">
        <f t="shared" si="64"/>
        <v>0</v>
      </c>
      <c r="K74" s="26">
        <f t="shared" si="64"/>
        <v>0</v>
      </c>
      <c r="L74" s="26">
        <f t="shared" si="64"/>
        <v>0</v>
      </c>
      <c r="M74" s="26">
        <f t="shared" si="64"/>
        <v>0</v>
      </c>
      <c r="N74" s="26">
        <f t="shared" si="64"/>
        <v>0</v>
      </c>
      <c r="O74" s="26">
        <f t="shared" si="64"/>
        <v>0</v>
      </c>
      <c r="P74" s="26">
        <f t="shared" si="64"/>
        <v>0</v>
      </c>
      <c r="Q74" s="26">
        <f t="shared" si="64"/>
        <v>0</v>
      </c>
      <c r="R74" s="26">
        <f t="shared" si="64"/>
        <v>0</v>
      </c>
      <c r="S74" s="26">
        <f t="shared" si="64"/>
        <v>0</v>
      </c>
      <c r="T74" s="26">
        <f t="shared" si="64"/>
        <v>0</v>
      </c>
      <c r="U74" s="26">
        <f t="shared" si="64"/>
        <v>0</v>
      </c>
      <c r="V74" s="26">
        <f t="shared" si="64"/>
        <v>0</v>
      </c>
      <c r="W74" s="26">
        <f t="shared" si="64"/>
        <v>0</v>
      </c>
      <c r="X74" s="26">
        <f t="shared" si="64"/>
        <v>0</v>
      </c>
      <c r="Y74" s="26">
        <f t="shared" si="64"/>
        <v>0</v>
      </c>
      <c r="Z74" s="26">
        <f t="shared" si="64"/>
        <v>0</v>
      </c>
      <c r="AA74" s="26">
        <f t="shared" ref="AA74:AB74" si="65">+AA75+AA76</f>
        <v>0</v>
      </c>
      <c r="AB74" s="26">
        <f t="shared" si="65"/>
        <v>0</v>
      </c>
      <c r="AC74" s="26">
        <f t="shared" ref="AC74" si="66">+AC75+AC76</f>
        <v>0</v>
      </c>
      <c r="AD74" s="31"/>
      <c r="AE74" s="26" t="str">
        <f t="shared" si="63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63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63"/>
        <v/>
      </c>
    </row>
    <row r="77" spans="1:31" x14ac:dyDescent="0.2">
      <c r="A77" s="13" t="s">
        <v>165</v>
      </c>
      <c r="B77" s="6" t="s">
        <v>166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31"/>
      <c r="AE77" s="26" t="str">
        <f t="shared" si="63"/>
        <v/>
      </c>
    </row>
    <row r="78" spans="1:31" x14ac:dyDescent="0.2">
      <c r="A78" s="13" t="s">
        <v>244</v>
      </c>
      <c r="B78" s="6" t="s">
        <v>187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:Z79" si="67">+C80+C90</f>
        <v>0</v>
      </c>
      <c r="D79" s="26">
        <f t="shared" si="67"/>
        <v>0</v>
      </c>
      <c r="E79" s="26">
        <f t="shared" si="67"/>
        <v>0</v>
      </c>
      <c r="F79" s="26">
        <f t="shared" si="67"/>
        <v>0</v>
      </c>
      <c r="G79" s="26">
        <f t="shared" si="67"/>
        <v>0</v>
      </c>
      <c r="H79" s="26">
        <f t="shared" si="67"/>
        <v>0</v>
      </c>
      <c r="I79" s="26">
        <f t="shared" si="67"/>
        <v>0</v>
      </c>
      <c r="J79" s="26">
        <f t="shared" si="67"/>
        <v>0</v>
      </c>
      <c r="K79" s="26">
        <f t="shared" si="67"/>
        <v>0</v>
      </c>
      <c r="L79" s="26">
        <f t="shared" si="67"/>
        <v>0</v>
      </c>
      <c r="M79" s="26">
        <f t="shared" si="67"/>
        <v>0</v>
      </c>
      <c r="N79" s="26">
        <f t="shared" si="67"/>
        <v>0</v>
      </c>
      <c r="O79" s="26">
        <f t="shared" si="67"/>
        <v>0</v>
      </c>
      <c r="P79" s="26">
        <f t="shared" si="67"/>
        <v>0</v>
      </c>
      <c r="Q79" s="26">
        <f t="shared" si="67"/>
        <v>0</v>
      </c>
      <c r="R79" s="26">
        <f t="shared" si="67"/>
        <v>0</v>
      </c>
      <c r="S79" s="26">
        <f t="shared" si="67"/>
        <v>0</v>
      </c>
      <c r="T79" s="26">
        <f t="shared" si="67"/>
        <v>0</v>
      </c>
      <c r="U79" s="26">
        <f t="shared" si="67"/>
        <v>0</v>
      </c>
      <c r="V79" s="26">
        <f t="shared" si="67"/>
        <v>0</v>
      </c>
      <c r="W79" s="26">
        <f t="shared" si="67"/>
        <v>0</v>
      </c>
      <c r="X79" s="26">
        <f t="shared" si="67"/>
        <v>0</v>
      </c>
      <c r="Y79" s="26">
        <f t="shared" si="67"/>
        <v>0</v>
      </c>
      <c r="Z79" s="26">
        <f t="shared" si="67"/>
        <v>0</v>
      </c>
      <c r="AA79" s="26">
        <f t="shared" ref="AA79:AB79" si="68">+AA80+AA90</f>
        <v>0</v>
      </c>
      <c r="AB79" s="26">
        <f t="shared" si="68"/>
        <v>0</v>
      </c>
      <c r="AC79" s="26">
        <f t="shared" ref="AC79" si="69">+AC80+AC90</f>
        <v>0</v>
      </c>
      <c r="AD79" s="31"/>
      <c r="AE79" s="26" t="str">
        <f t="shared" si="63"/>
        <v/>
      </c>
    </row>
    <row r="80" spans="1:31" x14ac:dyDescent="0.2">
      <c r="A80" s="13" t="s">
        <v>169</v>
      </c>
      <c r="B80" s="6" t="s">
        <v>170</v>
      </c>
      <c r="C80" s="26">
        <f t="shared" ref="C80:Z80" si="70">+C81+C82+C83</f>
        <v>0</v>
      </c>
      <c r="D80" s="26">
        <f t="shared" si="70"/>
        <v>0</v>
      </c>
      <c r="E80" s="26">
        <f t="shared" si="70"/>
        <v>0</v>
      </c>
      <c r="F80" s="26">
        <f t="shared" si="70"/>
        <v>0</v>
      </c>
      <c r="G80" s="26">
        <f t="shared" si="70"/>
        <v>0</v>
      </c>
      <c r="H80" s="26">
        <f t="shared" si="70"/>
        <v>0</v>
      </c>
      <c r="I80" s="26">
        <f t="shared" si="70"/>
        <v>0</v>
      </c>
      <c r="J80" s="26">
        <f t="shared" si="70"/>
        <v>0</v>
      </c>
      <c r="K80" s="26">
        <f t="shared" si="70"/>
        <v>0</v>
      </c>
      <c r="L80" s="26">
        <f t="shared" si="70"/>
        <v>0</v>
      </c>
      <c r="M80" s="26">
        <f t="shared" si="70"/>
        <v>0</v>
      </c>
      <c r="N80" s="26">
        <f t="shared" si="70"/>
        <v>0</v>
      </c>
      <c r="O80" s="26">
        <f t="shared" si="70"/>
        <v>0</v>
      </c>
      <c r="P80" s="26">
        <f t="shared" si="70"/>
        <v>0</v>
      </c>
      <c r="Q80" s="26">
        <f t="shared" si="70"/>
        <v>0</v>
      </c>
      <c r="R80" s="26">
        <f t="shared" si="70"/>
        <v>0</v>
      </c>
      <c r="S80" s="26">
        <f t="shared" si="70"/>
        <v>0</v>
      </c>
      <c r="T80" s="26">
        <f t="shared" si="70"/>
        <v>0</v>
      </c>
      <c r="U80" s="26">
        <f t="shared" si="70"/>
        <v>0</v>
      </c>
      <c r="V80" s="26">
        <f t="shared" si="70"/>
        <v>0</v>
      </c>
      <c r="W80" s="26">
        <f t="shared" si="70"/>
        <v>0</v>
      </c>
      <c r="X80" s="26">
        <f t="shared" si="70"/>
        <v>0</v>
      </c>
      <c r="Y80" s="26">
        <f t="shared" si="70"/>
        <v>0</v>
      </c>
      <c r="Z80" s="26">
        <f t="shared" si="70"/>
        <v>0</v>
      </c>
      <c r="AA80" s="26">
        <f t="shared" ref="AA80:AB80" si="71">+AA81+AA82+AA83</f>
        <v>0</v>
      </c>
      <c r="AB80" s="26">
        <f t="shared" si="71"/>
        <v>0</v>
      </c>
      <c r="AC80" s="26">
        <f t="shared" ref="AC80" si="72">+AC81+AC82+AC83</f>
        <v>0</v>
      </c>
      <c r="AD80" s="31"/>
      <c r="AE80" s="26" t="str">
        <f t="shared" si="63"/>
        <v/>
      </c>
    </row>
    <row r="81" spans="1:31" x14ac:dyDescent="0.2">
      <c r="A81" s="13" t="s">
        <v>171</v>
      </c>
      <c r="B81" s="6" t="s">
        <v>172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31"/>
      <c r="AE81" s="26" t="str">
        <f t="shared" si="63"/>
        <v/>
      </c>
    </row>
    <row r="82" spans="1:31" x14ac:dyDescent="0.2">
      <c r="A82" s="13" t="s">
        <v>173</v>
      </c>
      <c r="B82" s="6" t="s">
        <v>174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31"/>
      <c r="AE82" s="26" t="str">
        <f t="shared" si="63"/>
        <v/>
      </c>
    </row>
    <row r="83" spans="1:31" x14ac:dyDescent="0.2">
      <c r="A83" s="13" t="s">
        <v>175</v>
      </c>
      <c r="B83" s="6" t="s">
        <v>176</v>
      </c>
      <c r="C83" s="26">
        <f t="shared" ref="C83:Z83" si="73">+C84+C85+C86+C87+C88+C89</f>
        <v>0</v>
      </c>
      <c r="D83" s="26">
        <f t="shared" si="73"/>
        <v>0</v>
      </c>
      <c r="E83" s="26">
        <f t="shared" si="73"/>
        <v>0</v>
      </c>
      <c r="F83" s="26">
        <f t="shared" si="73"/>
        <v>0</v>
      </c>
      <c r="G83" s="26">
        <f t="shared" si="73"/>
        <v>0</v>
      </c>
      <c r="H83" s="26">
        <f t="shared" si="73"/>
        <v>0</v>
      </c>
      <c r="I83" s="26">
        <f t="shared" si="73"/>
        <v>0</v>
      </c>
      <c r="J83" s="26">
        <f t="shared" si="73"/>
        <v>0</v>
      </c>
      <c r="K83" s="26">
        <f t="shared" si="73"/>
        <v>0</v>
      </c>
      <c r="L83" s="26">
        <f t="shared" si="73"/>
        <v>0</v>
      </c>
      <c r="M83" s="26">
        <f t="shared" si="73"/>
        <v>0</v>
      </c>
      <c r="N83" s="26">
        <f t="shared" si="73"/>
        <v>0</v>
      </c>
      <c r="O83" s="26">
        <f t="shared" si="73"/>
        <v>0</v>
      </c>
      <c r="P83" s="26">
        <f t="shared" si="73"/>
        <v>0</v>
      </c>
      <c r="Q83" s="26">
        <f t="shared" si="73"/>
        <v>0</v>
      </c>
      <c r="R83" s="26">
        <f t="shared" si="73"/>
        <v>0</v>
      </c>
      <c r="S83" s="26">
        <f t="shared" si="73"/>
        <v>0</v>
      </c>
      <c r="T83" s="26">
        <f t="shared" si="73"/>
        <v>0</v>
      </c>
      <c r="U83" s="26">
        <f t="shared" si="73"/>
        <v>0</v>
      </c>
      <c r="V83" s="26">
        <f t="shared" si="73"/>
        <v>0</v>
      </c>
      <c r="W83" s="26">
        <f t="shared" si="73"/>
        <v>0</v>
      </c>
      <c r="X83" s="26">
        <f t="shared" si="73"/>
        <v>0</v>
      </c>
      <c r="Y83" s="26">
        <f t="shared" si="73"/>
        <v>0</v>
      </c>
      <c r="Z83" s="26">
        <f t="shared" si="73"/>
        <v>0</v>
      </c>
      <c r="AA83" s="26">
        <f t="shared" ref="AA83:AB83" si="74">+AA84+AA85+AA86+AA87+AA88+AA89</f>
        <v>0</v>
      </c>
      <c r="AB83" s="26">
        <f t="shared" si="74"/>
        <v>0</v>
      </c>
      <c r="AC83" s="26">
        <f t="shared" ref="AC83" si="75">+AC84+AC85+AC86+AC87+AC88+AC89</f>
        <v>0</v>
      </c>
      <c r="AD83" s="31"/>
      <c r="AE83" s="26" t="str">
        <f t="shared" si="63"/>
        <v/>
      </c>
    </row>
    <row r="84" spans="1:31" x14ac:dyDescent="0.2">
      <c r="A84" s="13" t="s">
        <v>177</v>
      </c>
      <c r="B84" s="6" t="s">
        <v>178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31"/>
      <c r="AE84" s="26" t="str">
        <f t="shared" si="63"/>
        <v/>
      </c>
    </row>
    <row r="85" spans="1:31" x14ac:dyDescent="0.2">
      <c r="A85" s="13" t="s">
        <v>179</v>
      </c>
      <c r="B85" s="6" t="s">
        <v>180</v>
      </c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31"/>
      <c r="AE85" s="26" t="str">
        <f t="shared" si="63"/>
        <v/>
      </c>
    </row>
    <row r="86" spans="1:31" x14ac:dyDescent="0.2">
      <c r="A86" s="13" t="s">
        <v>181</v>
      </c>
      <c r="B86" s="6" t="s">
        <v>75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31"/>
      <c r="AE86" s="26" t="str">
        <f t="shared" si="63"/>
        <v/>
      </c>
    </row>
    <row r="87" spans="1:31" x14ac:dyDescent="0.2">
      <c r="A87" s="13" t="s">
        <v>182</v>
      </c>
      <c r="B87" s="6" t="s">
        <v>183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31"/>
      <c r="AE87" s="26" t="str">
        <f t="shared" si="63"/>
        <v/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63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63"/>
        <v/>
      </c>
    </row>
    <row r="90" spans="1:31" x14ac:dyDescent="0.2">
      <c r="A90" s="13" t="s">
        <v>188</v>
      </c>
      <c r="B90" s="6" t="s">
        <v>189</v>
      </c>
      <c r="C90" s="26">
        <f t="shared" ref="C90:Z90" si="76">+C91+C92+C93</f>
        <v>0</v>
      </c>
      <c r="D90" s="26">
        <f t="shared" si="76"/>
        <v>0</v>
      </c>
      <c r="E90" s="26">
        <f t="shared" si="76"/>
        <v>0</v>
      </c>
      <c r="F90" s="26">
        <f t="shared" si="76"/>
        <v>0</v>
      </c>
      <c r="G90" s="26">
        <f t="shared" si="76"/>
        <v>0</v>
      </c>
      <c r="H90" s="26">
        <f t="shared" si="76"/>
        <v>0</v>
      </c>
      <c r="I90" s="26">
        <f t="shared" si="76"/>
        <v>0</v>
      </c>
      <c r="J90" s="26">
        <f t="shared" si="76"/>
        <v>0</v>
      </c>
      <c r="K90" s="26">
        <f t="shared" si="76"/>
        <v>0</v>
      </c>
      <c r="L90" s="26">
        <f t="shared" si="76"/>
        <v>0</v>
      </c>
      <c r="M90" s="26">
        <f t="shared" si="76"/>
        <v>0</v>
      </c>
      <c r="N90" s="26">
        <f t="shared" si="76"/>
        <v>0</v>
      </c>
      <c r="O90" s="26">
        <f t="shared" si="76"/>
        <v>0</v>
      </c>
      <c r="P90" s="26">
        <f t="shared" si="76"/>
        <v>0</v>
      </c>
      <c r="Q90" s="26">
        <f t="shared" si="76"/>
        <v>0</v>
      </c>
      <c r="R90" s="26">
        <f t="shared" si="76"/>
        <v>0</v>
      </c>
      <c r="S90" s="26">
        <f t="shared" si="76"/>
        <v>0</v>
      </c>
      <c r="T90" s="26">
        <f t="shared" si="76"/>
        <v>0</v>
      </c>
      <c r="U90" s="26">
        <f t="shared" si="76"/>
        <v>0</v>
      </c>
      <c r="V90" s="26">
        <f t="shared" si="76"/>
        <v>0</v>
      </c>
      <c r="W90" s="26">
        <f t="shared" si="76"/>
        <v>0</v>
      </c>
      <c r="X90" s="26">
        <f t="shared" si="76"/>
        <v>0</v>
      </c>
      <c r="Y90" s="26">
        <f t="shared" si="76"/>
        <v>0</v>
      </c>
      <c r="Z90" s="26">
        <f t="shared" si="76"/>
        <v>0</v>
      </c>
      <c r="AA90" s="26">
        <f t="shared" ref="AA90:AB90" si="77">+AA91+AA92+AA93</f>
        <v>0</v>
      </c>
      <c r="AB90" s="26">
        <f t="shared" si="77"/>
        <v>0</v>
      </c>
      <c r="AC90" s="26">
        <f t="shared" ref="AC90" si="78">+AC91+AC92+AC93</f>
        <v>0</v>
      </c>
      <c r="AD90" s="31"/>
      <c r="AE90" s="26" t="str">
        <f t="shared" si="63"/>
        <v/>
      </c>
    </row>
    <row r="91" spans="1:31" x14ac:dyDescent="0.2">
      <c r="A91" s="13" t="s">
        <v>190</v>
      </c>
      <c r="B91" s="6" t="s">
        <v>172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31"/>
      <c r="AE91" s="26" t="str">
        <f t="shared" si="63"/>
        <v/>
      </c>
    </row>
    <row r="92" spans="1:31" x14ac:dyDescent="0.2">
      <c r="A92" s="13" t="s">
        <v>191</v>
      </c>
      <c r="B92" s="6" t="s">
        <v>174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31"/>
      <c r="AE92" s="26" t="str">
        <f t="shared" si="63"/>
        <v/>
      </c>
    </row>
    <row r="93" spans="1:31" x14ac:dyDescent="0.2">
      <c r="A93" s="13" t="s">
        <v>192</v>
      </c>
      <c r="B93" s="6" t="s">
        <v>176</v>
      </c>
      <c r="C93" s="26">
        <f t="shared" ref="C93:Z93" si="79">+C94+C95+C96+C97+C98+C99</f>
        <v>0</v>
      </c>
      <c r="D93" s="26">
        <f t="shared" si="79"/>
        <v>0</v>
      </c>
      <c r="E93" s="26">
        <f t="shared" si="79"/>
        <v>0</v>
      </c>
      <c r="F93" s="26">
        <f t="shared" si="79"/>
        <v>0</v>
      </c>
      <c r="G93" s="26">
        <f t="shared" si="79"/>
        <v>0</v>
      </c>
      <c r="H93" s="26">
        <f t="shared" si="79"/>
        <v>0</v>
      </c>
      <c r="I93" s="26">
        <f t="shared" si="79"/>
        <v>0</v>
      </c>
      <c r="J93" s="26">
        <f t="shared" si="79"/>
        <v>0</v>
      </c>
      <c r="K93" s="26">
        <f t="shared" si="79"/>
        <v>0</v>
      </c>
      <c r="L93" s="26">
        <f t="shared" si="79"/>
        <v>0</v>
      </c>
      <c r="M93" s="26">
        <f t="shared" si="79"/>
        <v>0</v>
      </c>
      <c r="N93" s="26">
        <f t="shared" si="79"/>
        <v>0</v>
      </c>
      <c r="O93" s="26">
        <f t="shared" si="79"/>
        <v>0</v>
      </c>
      <c r="P93" s="26">
        <f t="shared" si="79"/>
        <v>0</v>
      </c>
      <c r="Q93" s="26">
        <f t="shared" si="79"/>
        <v>0</v>
      </c>
      <c r="R93" s="26">
        <f t="shared" si="79"/>
        <v>0</v>
      </c>
      <c r="S93" s="26">
        <f t="shared" si="79"/>
        <v>0</v>
      </c>
      <c r="T93" s="26">
        <f t="shared" si="79"/>
        <v>0</v>
      </c>
      <c r="U93" s="26">
        <f t="shared" si="79"/>
        <v>0</v>
      </c>
      <c r="V93" s="26">
        <f t="shared" si="79"/>
        <v>0</v>
      </c>
      <c r="W93" s="26">
        <f t="shared" si="79"/>
        <v>0</v>
      </c>
      <c r="X93" s="26">
        <f t="shared" si="79"/>
        <v>0</v>
      </c>
      <c r="Y93" s="26">
        <f t="shared" si="79"/>
        <v>0</v>
      </c>
      <c r="Z93" s="26">
        <f t="shared" si="79"/>
        <v>0</v>
      </c>
      <c r="AA93" s="26">
        <f t="shared" ref="AA93:AB93" si="80">+AA94+AA95+AA96+AA97+AA98+AA99</f>
        <v>0</v>
      </c>
      <c r="AB93" s="26">
        <f t="shared" si="80"/>
        <v>0</v>
      </c>
      <c r="AC93" s="26">
        <f t="shared" ref="AC93" si="81">+AC94+AC95+AC96+AC97+AC98+AC99</f>
        <v>0</v>
      </c>
      <c r="AD93" s="31"/>
      <c r="AE93" s="26" t="str">
        <f t="shared" si="63"/>
        <v/>
      </c>
    </row>
    <row r="94" spans="1:31" x14ac:dyDescent="0.2">
      <c r="A94" s="13" t="s">
        <v>193</v>
      </c>
      <c r="B94" s="6" t="s">
        <v>178</v>
      </c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31"/>
      <c r="AE94" s="26" t="str">
        <f t="shared" si="63"/>
        <v/>
      </c>
    </row>
    <row r="95" spans="1:31" x14ac:dyDescent="0.2">
      <c r="A95" s="13" t="s">
        <v>194</v>
      </c>
      <c r="B95" s="6" t="s">
        <v>180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31"/>
      <c r="AE95" s="26" t="str">
        <f t="shared" si="63"/>
        <v/>
      </c>
    </row>
    <row r="96" spans="1:31" x14ac:dyDescent="0.2">
      <c r="A96" s="13" t="s">
        <v>195</v>
      </c>
      <c r="B96" s="6" t="s">
        <v>196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31"/>
      <c r="AE96" s="26" t="str">
        <f t="shared" si="63"/>
        <v/>
      </c>
    </row>
    <row r="97" spans="1:31" x14ac:dyDescent="0.2">
      <c r="A97" s="13" t="s">
        <v>197</v>
      </c>
      <c r="B97" s="6" t="s">
        <v>198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31"/>
      <c r="AE97" s="26" t="str">
        <f t="shared" si="63"/>
        <v/>
      </c>
    </row>
    <row r="98" spans="1:31" x14ac:dyDescent="0.2">
      <c r="A98" s="13" t="s">
        <v>199</v>
      </c>
      <c r="B98" s="6" t="s">
        <v>200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31"/>
      <c r="AE98" s="26" t="str">
        <f t="shared" si="63"/>
        <v/>
      </c>
    </row>
    <row r="99" spans="1:31" x14ac:dyDescent="0.2">
      <c r="A99" s="13" t="s">
        <v>201</v>
      </c>
      <c r="B99" s="6" t="s">
        <v>187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31"/>
      <c r="AE99" s="26" t="str">
        <f t="shared" si="63"/>
        <v/>
      </c>
    </row>
    <row r="100" spans="1:31" x14ac:dyDescent="0.2">
      <c r="A100" s="13" t="s">
        <v>202</v>
      </c>
      <c r="B100" s="6" t="s">
        <v>203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31"/>
      <c r="AE100" s="26" t="str">
        <f t="shared" si="63"/>
        <v/>
      </c>
    </row>
    <row r="101" spans="1:31" x14ac:dyDescent="0.2">
      <c r="A101" s="13" t="s">
        <v>204</v>
      </c>
      <c r="B101" s="6" t="s">
        <v>205</v>
      </c>
      <c r="C101" s="26">
        <f t="shared" ref="C101:Z101" si="82">+C102+C106+C109</f>
        <v>0</v>
      </c>
      <c r="D101" s="26">
        <f t="shared" si="82"/>
        <v>0</v>
      </c>
      <c r="E101" s="26">
        <f t="shared" si="82"/>
        <v>0</v>
      </c>
      <c r="F101" s="26">
        <f t="shared" si="82"/>
        <v>0</v>
      </c>
      <c r="G101" s="26">
        <f t="shared" si="82"/>
        <v>0</v>
      </c>
      <c r="H101" s="26">
        <f t="shared" si="82"/>
        <v>0</v>
      </c>
      <c r="I101" s="26">
        <f t="shared" si="82"/>
        <v>0</v>
      </c>
      <c r="J101" s="26">
        <f t="shared" si="82"/>
        <v>0</v>
      </c>
      <c r="K101" s="26">
        <f t="shared" si="82"/>
        <v>0</v>
      </c>
      <c r="L101" s="26">
        <f t="shared" si="82"/>
        <v>0</v>
      </c>
      <c r="M101" s="26">
        <f t="shared" si="82"/>
        <v>0</v>
      </c>
      <c r="N101" s="26">
        <f t="shared" si="82"/>
        <v>0</v>
      </c>
      <c r="O101" s="26">
        <f t="shared" si="82"/>
        <v>0</v>
      </c>
      <c r="P101" s="26">
        <f t="shared" si="82"/>
        <v>0</v>
      </c>
      <c r="Q101" s="26">
        <f t="shared" si="82"/>
        <v>0</v>
      </c>
      <c r="R101" s="26">
        <f t="shared" si="82"/>
        <v>0</v>
      </c>
      <c r="S101" s="26">
        <f t="shared" si="82"/>
        <v>0</v>
      </c>
      <c r="T101" s="26">
        <f t="shared" si="82"/>
        <v>0</v>
      </c>
      <c r="U101" s="26">
        <f t="shared" si="82"/>
        <v>0</v>
      </c>
      <c r="V101" s="26">
        <f t="shared" si="82"/>
        <v>0</v>
      </c>
      <c r="W101" s="26">
        <f t="shared" si="82"/>
        <v>0</v>
      </c>
      <c r="X101" s="26">
        <f t="shared" si="82"/>
        <v>0</v>
      </c>
      <c r="Y101" s="26">
        <f t="shared" si="82"/>
        <v>0</v>
      </c>
      <c r="Z101" s="26">
        <f t="shared" si="82"/>
        <v>0</v>
      </c>
      <c r="AA101" s="26">
        <f t="shared" ref="AA101:AB101" si="83">+AA102+AA106+AA109</f>
        <v>0</v>
      </c>
      <c r="AB101" s="26">
        <f t="shared" si="83"/>
        <v>0</v>
      </c>
      <c r="AC101" s="26">
        <f t="shared" ref="AC101" si="84">+AC102+AC106+AC109</f>
        <v>0</v>
      </c>
      <c r="AD101" s="31"/>
      <c r="AE101" s="26" t="str">
        <f t="shared" si="63"/>
        <v/>
      </c>
    </row>
    <row r="102" spans="1:31" x14ac:dyDescent="0.2">
      <c r="A102" s="13" t="s">
        <v>206</v>
      </c>
      <c r="B102" s="6" t="s">
        <v>207</v>
      </c>
      <c r="C102" s="26">
        <f t="shared" ref="C102:Z102" si="85">+C103+C104+C105</f>
        <v>0</v>
      </c>
      <c r="D102" s="26">
        <f t="shared" si="85"/>
        <v>0</v>
      </c>
      <c r="E102" s="26">
        <f t="shared" si="85"/>
        <v>0</v>
      </c>
      <c r="F102" s="26">
        <f t="shared" si="85"/>
        <v>0</v>
      </c>
      <c r="G102" s="26">
        <f t="shared" si="85"/>
        <v>0</v>
      </c>
      <c r="H102" s="26">
        <f t="shared" si="85"/>
        <v>0</v>
      </c>
      <c r="I102" s="26">
        <f t="shared" si="85"/>
        <v>0</v>
      </c>
      <c r="J102" s="26">
        <f t="shared" si="85"/>
        <v>0</v>
      </c>
      <c r="K102" s="26">
        <f t="shared" si="85"/>
        <v>0</v>
      </c>
      <c r="L102" s="26">
        <f t="shared" si="85"/>
        <v>0</v>
      </c>
      <c r="M102" s="26">
        <f t="shared" si="85"/>
        <v>0</v>
      </c>
      <c r="N102" s="26">
        <f t="shared" si="85"/>
        <v>0</v>
      </c>
      <c r="O102" s="26">
        <f t="shared" si="85"/>
        <v>0</v>
      </c>
      <c r="P102" s="26">
        <f t="shared" si="85"/>
        <v>0</v>
      </c>
      <c r="Q102" s="26">
        <f t="shared" si="85"/>
        <v>0</v>
      </c>
      <c r="R102" s="26">
        <f t="shared" si="85"/>
        <v>0</v>
      </c>
      <c r="S102" s="26">
        <f t="shared" si="85"/>
        <v>0</v>
      </c>
      <c r="T102" s="26">
        <f t="shared" si="85"/>
        <v>0</v>
      </c>
      <c r="U102" s="26">
        <f t="shared" si="85"/>
        <v>0</v>
      </c>
      <c r="V102" s="26">
        <f t="shared" si="85"/>
        <v>0</v>
      </c>
      <c r="W102" s="26">
        <f t="shared" si="85"/>
        <v>0</v>
      </c>
      <c r="X102" s="26">
        <f t="shared" si="85"/>
        <v>0</v>
      </c>
      <c r="Y102" s="26">
        <f t="shared" si="85"/>
        <v>0</v>
      </c>
      <c r="Z102" s="26">
        <f t="shared" si="85"/>
        <v>0</v>
      </c>
      <c r="AA102" s="26">
        <f t="shared" ref="AA102:AB102" si="86">+AA103+AA104+AA105</f>
        <v>0</v>
      </c>
      <c r="AB102" s="26">
        <f t="shared" si="86"/>
        <v>0</v>
      </c>
      <c r="AC102" s="26">
        <f t="shared" ref="AC102" si="87">+AC103+AC104+AC105</f>
        <v>0</v>
      </c>
      <c r="AD102" s="31"/>
      <c r="AE102" s="26" t="str">
        <f t="shared" si="63"/>
        <v/>
      </c>
    </row>
    <row r="103" spans="1:31" x14ac:dyDescent="0.2">
      <c r="A103" s="13" t="s">
        <v>208</v>
      </c>
      <c r="B103" s="6" t="s">
        <v>209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31"/>
      <c r="AE103" s="26" t="str">
        <f t="shared" si="63"/>
        <v/>
      </c>
    </row>
    <row r="104" spans="1:31" x14ac:dyDescent="0.2">
      <c r="A104" s="13" t="s">
        <v>210</v>
      </c>
      <c r="B104" s="6" t="s">
        <v>211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31"/>
      <c r="AE104" s="26" t="str">
        <f t="shared" si="63"/>
        <v/>
      </c>
    </row>
    <row r="105" spans="1:31" x14ac:dyDescent="0.2">
      <c r="A105" s="13" t="s">
        <v>212</v>
      </c>
      <c r="B105" s="6" t="s">
        <v>213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31"/>
      <c r="AE105" s="26" t="str">
        <f t="shared" si="63"/>
        <v/>
      </c>
    </row>
    <row r="106" spans="1:31" x14ac:dyDescent="0.2">
      <c r="A106" s="13" t="s">
        <v>214</v>
      </c>
      <c r="B106" s="6" t="s">
        <v>215</v>
      </c>
      <c r="C106" s="26">
        <f t="shared" ref="C106:Z106" si="88">+C107+C108</f>
        <v>0</v>
      </c>
      <c r="D106" s="26">
        <f t="shared" si="88"/>
        <v>0</v>
      </c>
      <c r="E106" s="26">
        <f t="shared" si="88"/>
        <v>0</v>
      </c>
      <c r="F106" s="26">
        <f t="shared" si="88"/>
        <v>0</v>
      </c>
      <c r="G106" s="26">
        <f t="shared" si="88"/>
        <v>0</v>
      </c>
      <c r="H106" s="26">
        <f t="shared" si="88"/>
        <v>0</v>
      </c>
      <c r="I106" s="26">
        <f t="shared" si="88"/>
        <v>0</v>
      </c>
      <c r="J106" s="26">
        <f t="shared" si="88"/>
        <v>0</v>
      </c>
      <c r="K106" s="26">
        <f t="shared" si="88"/>
        <v>0</v>
      </c>
      <c r="L106" s="26">
        <f t="shared" si="88"/>
        <v>0</v>
      </c>
      <c r="M106" s="26">
        <f t="shared" si="88"/>
        <v>0</v>
      </c>
      <c r="N106" s="26">
        <f t="shared" si="88"/>
        <v>0</v>
      </c>
      <c r="O106" s="26">
        <f t="shared" si="88"/>
        <v>0</v>
      </c>
      <c r="P106" s="26">
        <f t="shared" si="88"/>
        <v>0</v>
      </c>
      <c r="Q106" s="26">
        <f t="shared" si="88"/>
        <v>0</v>
      </c>
      <c r="R106" s="26">
        <f t="shared" si="88"/>
        <v>0</v>
      </c>
      <c r="S106" s="26">
        <f t="shared" si="88"/>
        <v>0</v>
      </c>
      <c r="T106" s="26">
        <f t="shared" si="88"/>
        <v>0</v>
      </c>
      <c r="U106" s="26">
        <f t="shared" si="88"/>
        <v>0</v>
      </c>
      <c r="V106" s="26">
        <f t="shared" si="88"/>
        <v>0</v>
      </c>
      <c r="W106" s="26">
        <f t="shared" si="88"/>
        <v>0</v>
      </c>
      <c r="X106" s="26">
        <f t="shared" si="88"/>
        <v>0</v>
      </c>
      <c r="Y106" s="26">
        <f t="shared" si="88"/>
        <v>0</v>
      </c>
      <c r="Z106" s="26">
        <f t="shared" si="88"/>
        <v>0</v>
      </c>
      <c r="AA106" s="26">
        <f t="shared" ref="AA106:AB106" si="89">+AA107+AA108</f>
        <v>0</v>
      </c>
      <c r="AB106" s="26">
        <f t="shared" si="89"/>
        <v>0</v>
      </c>
      <c r="AC106" s="26">
        <f t="shared" ref="AC106" si="90">+AC107+AC108</f>
        <v>0</v>
      </c>
      <c r="AD106" s="31"/>
      <c r="AE106" s="26" t="str">
        <f t="shared" si="63"/>
        <v/>
      </c>
    </row>
    <row r="107" spans="1:31" x14ac:dyDescent="0.2">
      <c r="A107" s="13" t="s">
        <v>216</v>
      </c>
      <c r="B107" s="6" t="s">
        <v>217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31"/>
      <c r="AE107" s="26" t="str">
        <f t="shared" si="63"/>
        <v/>
      </c>
    </row>
    <row r="108" spans="1:31" x14ac:dyDescent="0.2">
      <c r="A108" s="13" t="s">
        <v>218</v>
      </c>
      <c r="B108" s="6" t="s">
        <v>219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31"/>
      <c r="AE108" s="26" t="str">
        <f t="shared" si="63"/>
        <v/>
      </c>
    </row>
    <row r="109" spans="1:31" x14ac:dyDescent="0.2">
      <c r="A109" s="13" t="s">
        <v>220</v>
      </c>
      <c r="B109" s="6" t="s">
        <v>187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31"/>
      <c r="AE109" s="26" t="str">
        <f t="shared" si="63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91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0</v>
      </c>
      <c r="D112" s="26">
        <f t="shared" ref="D112:Z112" si="92">+D113+D114</f>
        <v>0</v>
      </c>
      <c r="E112" s="26">
        <f t="shared" si="92"/>
        <v>0</v>
      </c>
      <c r="F112" s="26">
        <f t="shared" si="92"/>
        <v>0</v>
      </c>
      <c r="G112" s="26">
        <f t="shared" si="92"/>
        <v>0</v>
      </c>
      <c r="H112" s="26">
        <f t="shared" si="92"/>
        <v>0</v>
      </c>
      <c r="I112" s="26">
        <f t="shared" si="92"/>
        <v>0</v>
      </c>
      <c r="J112" s="26">
        <f t="shared" si="92"/>
        <v>0</v>
      </c>
      <c r="K112" s="26">
        <f t="shared" si="92"/>
        <v>0</v>
      </c>
      <c r="L112" s="26">
        <f t="shared" si="92"/>
        <v>0</v>
      </c>
      <c r="M112" s="26">
        <f t="shared" si="92"/>
        <v>0</v>
      </c>
      <c r="N112" s="26">
        <f t="shared" si="92"/>
        <v>0</v>
      </c>
      <c r="O112" s="26">
        <f t="shared" si="92"/>
        <v>0</v>
      </c>
      <c r="P112" s="26">
        <f t="shared" si="92"/>
        <v>0</v>
      </c>
      <c r="Q112" s="26">
        <f t="shared" si="92"/>
        <v>0</v>
      </c>
      <c r="R112" s="26">
        <f t="shared" si="92"/>
        <v>0</v>
      </c>
      <c r="S112" s="26">
        <f t="shared" si="92"/>
        <v>0</v>
      </c>
      <c r="T112" s="26">
        <f t="shared" si="92"/>
        <v>0</v>
      </c>
      <c r="U112" s="26">
        <f t="shared" si="92"/>
        <v>0</v>
      </c>
      <c r="V112" s="26">
        <f t="shared" si="92"/>
        <v>0</v>
      </c>
      <c r="W112" s="26">
        <f t="shared" si="92"/>
        <v>0</v>
      </c>
      <c r="X112" s="26">
        <f t="shared" si="92"/>
        <v>0</v>
      </c>
      <c r="Y112" s="26">
        <f t="shared" si="92"/>
        <v>0</v>
      </c>
      <c r="Z112" s="26">
        <f t="shared" si="92"/>
        <v>0</v>
      </c>
      <c r="AA112" s="26">
        <f t="shared" ref="AA112:AB112" si="93">+AA113+AA114</f>
        <v>0</v>
      </c>
      <c r="AB112" s="26">
        <f t="shared" si="93"/>
        <v>0</v>
      </c>
      <c r="AC112" s="26">
        <f t="shared" ref="AC112" si="94">+AC113+AC114</f>
        <v>0</v>
      </c>
      <c r="AD112" s="31"/>
      <c r="AE112" s="26" t="str">
        <f t="shared" ref="AE112:AE116" si="95">+IF(C112=0,"",IF(C112&lt;0,IF(AC112&lt;0,(AC112-C112)/C112,(AC112-C112)/ABS(C112)),(AC112-C112)/C112))</f>
        <v/>
      </c>
    </row>
    <row r="113" spans="1:31" x14ac:dyDescent="0.2">
      <c r="A113" s="13" t="s">
        <v>225</v>
      </c>
      <c r="B113" s="6" t="s">
        <v>226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31"/>
      <c r="AE113" s="26" t="str">
        <f t="shared" si="95"/>
        <v/>
      </c>
    </row>
    <row r="114" spans="1:31" x14ac:dyDescent="0.2">
      <c r="A114" s="13" t="s">
        <v>227</v>
      </c>
      <c r="B114" s="6" t="s">
        <v>228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31"/>
      <c r="AE114" s="26" t="str">
        <f t="shared" si="95"/>
        <v/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95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95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:Z127" si="96">+C128+C134+C138</f>
        <v>0</v>
      </c>
      <c r="D127" s="26">
        <f t="shared" si="96"/>
        <v>0</v>
      </c>
      <c r="E127" s="26">
        <f t="shared" si="96"/>
        <v>0</v>
      </c>
      <c r="F127" s="26">
        <f t="shared" si="96"/>
        <v>0</v>
      </c>
      <c r="G127" s="26">
        <f t="shared" si="96"/>
        <v>0</v>
      </c>
      <c r="H127" s="26">
        <f t="shared" si="96"/>
        <v>0</v>
      </c>
      <c r="I127" s="26">
        <f t="shared" si="96"/>
        <v>0</v>
      </c>
      <c r="J127" s="26">
        <f t="shared" si="96"/>
        <v>0</v>
      </c>
      <c r="K127" s="26">
        <f t="shared" si="96"/>
        <v>0</v>
      </c>
      <c r="L127" s="26">
        <f t="shared" si="96"/>
        <v>0</v>
      </c>
      <c r="M127" s="26">
        <f t="shared" si="96"/>
        <v>0</v>
      </c>
      <c r="N127" s="26">
        <f t="shared" si="96"/>
        <v>0</v>
      </c>
      <c r="O127" s="26">
        <f t="shared" si="96"/>
        <v>0</v>
      </c>
      <c r="P127" s="26">
        <f t="shared" si="96"/>
        <v>0</v>
      </c>
      <c r="Q127" s="26">
        <f t="shared" si="96"/>
        <v>0</v>
      </c>
      <c r="R127" s="26">
        <f t="shared" si="96"/>
        <v>0</v>
      </c>
      <c r="S127" s="26">
        <f t="shared" si="96"/>
        <v>0</v>
      </c>
      <c r="T127" s="26">
        <f t="shared" si="96"/>
        <v>0</v>
      </c>
      <c r="U127" s="26">
        <f t="shared" si="96"/>
        <v>0</v>
      </c>
      <c r="V127" s="26">
        <f t="shared" si="96"/>
        <v>0</v>
      </c>
      <c r="W127" s="26">
        <f t="shared" si="96"/>
        <v>0</v>
      </c>
      <c r="X127" s="26">
        <f t="shared" si="96"/>
        <v>0</v>
      </c>
      <c r="Y127" s="26">
        <f t="shared" si="96"/>
        <v>0</v>
      </c>
      <c r="Z127" s="26">
        <f t="shared" si="96"/>
        <v>0</v>
      </c>
      <c r="AA127" s="26">
        <f t="shared" ref="AA127:AB127" si="97">+AA128+AA134+AA138</f>
        <v>0</v>
      </c>
      <c r="AB127" s="26">
        <f t="shared" si="97"/>
        <v>0</v>
      </c>
      <c r="AC127" s="26">
        <f t="shared" ref="AC127" si="98">+AC128+AC134+AC138</f>
        <v>0</v>
      </c>
      <c r="AD127" s="31"/>
      <c r="AE127" s="26" t="str">
        <f t="shared" ref="AE127:AE141" si="99">+IF(C127=0,"",IF(C127&lt;0,IF(AC127&lt;0,(AC127-C127)/C127,(AC127-C127)/ABS(C127)),(AC127-C127)/C127))</f>
        <v/>
      </c>
    </row>
    <row r="128" spans="1:31" x14ac:dyDescent="0.2">
      <c r="A128" s="11" t="s">
        <v>26</v>
      </c>
      <c r="B128" s="6" t="s">
        <v>27</v>
      </c>
      <c r="C128" s="26">
        <f t="shared" ref="C128:Z128" si="100">+C129+C130+C131+C132+C133</f>
        <v>0</v>
      </c>
      <c r="D128" s="26">
        <f t="shared" si="100"/>
        <v>0</v>
      </c>
      <c r="E128" s="26">
        <f t="shared" si="100"/>
        <v>0</v>
      </c>
      <c r="F128" s="26">
        <f t="shared" si="100"/>
        <v>0</v>
      </c>
      <c r="G128" s="26">
        <f t="shared" si="100"/>
        <v>0</v>
      </c>
      <c r="H128" s="26">
        <f t="shared" si="100"/>
        <v>0</v>
      </c>
      <c r="I128" s="26">
        <f t="shared" si="100"/>
        <v>0</v>
      </c>
      <c r="J128" s="26">
        <f t="shared" si="100"/>
        <v>0</v>
      </c>
      <c r="K128" s="26">
        <f t="shared" si="100"/>
        <v>0</v>
      </c>
      <c r="L128" s="26">
        <f t="shared" si="100"/>
        <v>0</v>
      </c>
      <c r="M128" s="26">
        <f t="shared" si="100"/>
        <v>0</v>
      </c>
      <c r="N128" s="26">
        <f t="shared" si="100"/>
        <v>0</v>
      </c>
      <c r="O128" s="26">
        <f t="shared" si="100"/>
        <v>0</v>
      </c>
      <c r="P128" s="26">
        <f t="shared" si="100"/>
        <v>0</v>
      </c>
      <c r="Q128" s="26">
        <f t="shared" si="100"/>
        <v>0</v>
      </c>
      <c r="R128" s="26">
        <f t="shared" si="100"/>
        <v>0</v>
      </c>
      <c r="S128" s="26">
        <f t="shared" si="100"/>
        <v>0</v>
      </c>
      <c r="T128" s="26">
        <f t="shared" si="100"/>
        <v>0</v>
      </c>
      <c r="U128" s="26">
        <f t="shared" si="100"/>
        <v>0</v>
      </c>
      <c r="V128" s="26">
        <f t="shared" si="100"/>
        <v>0</v>
      </c>
      <c r="W128" s="26">
        <f t="shared" si="100"/>
        <v>0</v>
      </c>
      <c r="X128" s="26">
        <f t="shared" si="100"/>
        <v>0</v>
      </c>
      <c r="Y128" s="26">
        <f t="shared" si="100"/>
        <v>0</v>
      </c>
      <c r="Z128" s="26">
        <f t="shared" si="100"/>
        <v>0</v>
      </c>
      <c r="AA128" s="26">
        <f t="shared" ref="AA128:AB128" si="101">+AA129+AA130+AA131+AA132+AA133</f>
        <v>0</v>
      </c>
      <c r="AB128" s="26">
        <f t="shared" si="101"/>
        <v>0</v>
      </c>
      <c r="AC128" s="26">
        <f t="shared" ref="AC128" si="102">+AC129+AC130+AC131+AC132+AC133</f>
        <v>0</v>
      </c>
      <c r="AD128" s="31"/>
      <c r="AE128" s="26" t="str">
        <f t="shared" si="99"/>
        <v/>
      </c>
    </row>
    <row r="129" spans="1:31" x14ac:dyDescent="0.2">
      <c r="A129" s="11" t="s">
        <v>28</v>
      </c>
      <c r="B129" s="6" t="s">
        <v>29</v>
      </c>
      <c r="C129" s="26">
        <f t="shared" ref="C129:Z129" si="103">+C7</f>
        <v>0</v>
      </c>
      <c r="D129" s="26">
        <f t="shared" si="103"/>
        <v>0</v>
      </c>
      <c r="E129" s="26">
        <f t="shared" si="103"/>
        <v>0</v>
      </c>
      <c r="F129" s="26">
        <f t="shared" si="103"/>
        <v>0</v>
      </c>
      <c r="G129" s="26">
        <f t="shared" si="103"/>
        <v>0</v>
      </c>
      <c r="H129" s="26">
        <f t="shared" si="103"/>
        <v>0</v>
      </c>
      <c r="I129" s="26">
        <f t="shared" si="103"/>
        <v>0</v>
      </c>
      <c r="J129" s="26">
        <f t="shared" si="103"/>
        <v>0</v>
      </c>
      <c r="K129" s="26">
        <f t="shared" si="103"/>
        <v>0</v>
      </c>
      <c r="L129" s="26">
        <f t="shared" si="103"/>
        <v>0</v>
      </c>
      <c r="M129" s="26">
        <f t="shared" si="103"/>
        <v>0</v>
      </c>
      <c r="N129" s="26">
        <f t="shared" si="103"/>
        <v>0</v>
      </c>
      <c r="O129" s="26">
        <f t="shared" si="103"/>
        <v>0</v>
      </c>
      <c r="P129" s="26">
        <f t="shared" si="103"/>
        <v>0</v>
      </c>
      <c r="Q129" s="26">
        <f t="shared" si="103"/>
        <v>0</v>
      </c>
      <c r="R129" s="26">
        <f t="shared" si="103"/>
        <v>0</v>
      </c>
      <c r="S129" s="26">
        <f t="shared" si="103"/>
        <v>0</v>
      </c>
      <c r="T129" s="26">
        <f t="shared" si="103"/>
        <v>0</v>
      </c>
      <c r="U129" s="26">
        <f t="shared" si="103"/>
        <v>0</v>
      </c>
      <c r="V129" s="26">
        <f t="shared" si="103"/>
        <v>0</v>
      </c>
      <c r="W129" s="26">
        <f t="shared" si="103"/>
        <v>0</v>
      </c>
      <c r="X129" s="26">
        <f t="shared" si="103"/>
        <v>0</v>
      </c>
      <c r="Y129" s="26">
        <f t="shared" si="103"/>
        <v>0</v>
      </c>
      <c r="Z129" s="26">
        <f t="shared" si="103"/>
        <v>0</v>
      </c>
      <c r="AA129" s="26">
        <f t="shared" ref="AA129:AB129" si="104">+AA7</f>
        <v>0</v>
      </c>
      <c r="AB129" s="26">
        <f t="shared" si="104"/>
        <v>0</v>
      </c>
      <c r="AC129" s="26">
        <f t="shared" ref="AC129" si="105">+AC7</f>
        <v>0</v>
      </c>
      <c r="AD129" s="31"/>
      <c r="AE129" s="26" t="str">
        <f t="shared" si="99"/>
        <v/>
      </c>
    </row>
    <row r="130" spans="1:31" x14ac:dyDescent="0.2">
      <c r="A130" s="11" t="s">
        <v>46</v>
      </c>
      <c r="B130" s="6" t="s">
        <v>47</v>
      </c>
      <c r="C130" s="26">
        <f t="shared" ref="C130:Z130" si="106">+C16</f>
        <v>0</v>
      </c>
      <c r="D130" s="26">
        <f t="shared" si="106"/>
        <v>0</v>
      </c>
      <c r="E130" s="26">
        <f t="shared" si="106"/>
        <v>0</v>
      </c>
      <c r="F130" s="26">
        <f t="shared" si="106"/>
        <v>0</v>
      </c>
      <c r="G130" s="26">
        <f t="shared" si="106"/>
        <v>0</v>
      </c>
      <c r="H130" s="26">
        <f t="shared" si="106"/>
        <v>0</v>
      </c>
      <c r="I130" s="26">
        <f t="shared" si="106"/>
        <v>0</v>
      </c>
      <c r="J130" s="26">
        <f t="shared" si="106"/>
        <v>0</v>
      </c>
      <c r="K130" s="26">
        <f t="shared" si="106"/>
        <v>0</v>
      </c>
      <c r="L130" s="26">
        <f t="shared" si="106"/>
        <v>0</v>
      </c>
      <c r="M130" s="26">
        <f t="shared" si="106"/>
        <v>0</v>
      </c>
      <c r="N130" s="26">
        <f t="shared" si="106"/>
        <v>0</v>
      </c>
      <c r="O130" s="26">
        <f t="shared" si="106"/>
        <v>0</v>
      </c>
      <c r="P130" s="26">
        <f t="shared" si="106"/>
        <v>0</v>
      </c>
      <c r="Q130" s="26">
        <f t="shared" si="106"/>
        <v>0</v>
      </c>
      <c r="R130" s="26">
        <f t="shared" si="106"/>
        <v>0</v>
      </c>
      <c r="S130" s="26">
        <f t="shared" si="106"/>
        <v>0</v>
      </c>
      <c r="T130" s="26">
        <f t="shared" si="106"/>
        <v>0</v>
      </c>
      <c r="U130" s="26">
        <f t="shared" si="106"/>
        <v>0</v>
      </c>
      <c r="V130" s="26">
        <f t="shared" si="106"/>
        <v>0</v>
      </c>
      <c r="W130" s="26">
        <f t="shared" si="106"/>
        <v>0</v>
      </c>
      <c r="X130" s="26">
        <f t="shared" si="106"/>
        <v>0</v>
      </c>
      <c r="Y130" s="26">
        <f t="shared" si="106"/>
        <v>0</v>
      </c>
      <c r="Z130" s="26">
        <f t="shared" si="106"/>
        <v>0</v>
      </c>
      <c r="AA130" s="26">
        <f t="shared" ref="AA130:AB130" si="107">+AA16</f>
        <v>0</v>
      </c>
      <c r="AB130" s="26">
        <f t="shared" si="107"/>
        <v>0</v>
      </c>
      <c r="AC130" s="26">
        <f t="shared" ref="AC130" si="108">+AC16</f>
        <v>0</v>
      </c>
      <c r="AD130" s="31"/>
      <c r="AE130" s="26" t="str">
        <f t="shared" si="99"/>
        <v/>
      </c>
    </row>
    <row r="131" spans="1:31" x14ac:dyDescent="0.2">
      <c r="A131" s="13" t="s">
        <v>74</v>
      </c>
      <c r="B131" s="6" t="s">
        <v>75</v>
      </c>
      <c r="C131" s="26">
        <f t="shared" ref="C131:Z131" si="109">+C30</f>
        <v>0</v>
      </c>
      <c r="D131" s="26">
        <f t="shared" si="109"/>
        <v>0</v>
      </c>
      <c r="E131" s="26">
        <f t="shared" si="109"/>
        <v>0</v>
      </c>
      <c r="F131" s="26">
        <f t="shared" si="109"/>
        <v>0</v>
      </c>
      <c r="G131" s="26">
        <f t="shared" si="109"/>
        <v>0</v>
      </c>
      <c r="H131" s="26">
        <f t="shared" si="109"/>
        <v>0</v>
      </c>
      <c r="I131" s="26">
        <f t="shared" si="109"/>
        <v>0</v>
      </c>
      <c r="J131" s="26">
        <f t="shared" si="109"/>
        <v>0</v>
      </c>
      <c r="K131" s="26">
        <f t="shared" si="109"/>
        <v>0</v>
      </c>
      <c r="L131" s="26">
        <f t="shared" si="109"/>
        <v>0</v>
      </c>
      <c r="M131" s="26">
        <f t="shared" si="109"/>
        <v>0</v>
      </c>
      <c r="N131" s="26">
        <f t="shared" si="109"/>
        <v>0</v>
      </c>
      <c r="O131" s="26">
        <f t="shared" si="109"/>
        <v>0</v>
      </c>
      <c r="P131" s="26">
        <f t="shared" si="109"/>
        <v>0</v>
      </c>
      <c r="Q131" s="26">
        <f t="shared" si="109"/>
        <v>0</v>
      </c>
      <c r="R131" s="26">
        <f t="shared" si="109"/>
        <v>0</v>
      </c>
      <c r="S131" s="26">
        <f t="shared" si="109"/>
        <v>0</v>
      </c>
      <c r="T131" s="26">
        <f t="shared" si="109"/>
        <v>0</v>
      </c>
      <c r="U131" s="26">
        <f t="shared" si="109"/>
        <v>0</v>
      </c>
      <c r="V131" s="26">
        <f t="shared" si="109"/>
        <v>0</v>
      </c>
      <c r="W131" s="26">
        <f t="shared" si="109"/>
        <v>0</v>
      </c>
      <c r="X131" s="26">
        <f t="shared" si="109"/>
        <v>0</v>
      </c>
      <c r="Y131" s="26">
        <f t="shared" si="109"/>
        <v>0</v>
      </c>
      <c r="Z131" s="26">
        <f t="shared" si="109"/>
        <v>0</v>
      </c>
      <c r="AA131" s="26">
        <f t="shared" ref="AA131:AB131" si="110">+AA30</f>
        <v>0</v>
      </c>
      <c r="AB131" s="26">
        <f t="shared" si="110"/>
        <v>0</v>
      </c>
      <c r="AC131" s="26">
        <f t="shared" ref="AC131" si="111">+AC30</f>
        <v>0</v>
      </c>
      <c r="AD131" s="31"/>
      <c r="AE131" s="26" t="str">
        <f t="shared" si="99"/>
        <v/>
      </c>
    </row>
    <row r="132" spans="1:31" x14ac:dyDescent="0.2">
      <c r="A132" s="11" t="s">
        <v>118</v>
      </c>
      <c r="B132" s="6" t="s">
        <v>119</v>
      </c>
      <c r="C132" s="26">
        <f t="shared" ref="C132:Z132" si="112">+C52</f>
        <v>0</v>
      </c>
      <c r="D132" s="26">
        <f t="shared" si="112"/>
        <v>0</v>
      </c>
      <c r="E132" s="26">
        <f t="shared" si="112"/>
        <v>0</v>
      </c>
      <c r="F132" s="26">
        <f t="shared" si="112"/>
        <v>0</v>
      </c>
      <c r="G132" s="26">
        <f t="shared" si="112"/>
        <v>0</v>
      </c>
      <c r="H132" s="26">
        <f t="shared" si="112"/>
        <v>0</v>
      </c>
      <c r="I132" s="26">
        <f t="shared" si="112"/>
        <v>0</v>
      </c>
      <c r="J132" s="26">
        <f t="shared" si="112"/>
        <v>0</v>
      </c>
      <c r="K132" s="26">
        <f t="shared" si="112"/>
        <v>0</v>
      </c>
      <c r="L132" s="26">
        <f t="shared" si="112"/>
        <v>0</v>
      </c>
      <c r="M132" s="26">
        <f t="shared" si="112"/>
        <v>0</v>
      </c>
      <c r="N132" s="26">
        <f t="shared" si="112"/>
        <v>0</v>
      </c>
      <c r="O132" s="26">
        <f t="shared" si="112"/>
        <v>0</v>
      </c>
      <c r="P132" s="26">
        <f t="shared" si="112"/>
        <v>0</v>
      </c>
      <c r="Q132" s="26">
        <f t="shared" si="112"/>
        <v>0</v>
      </c>
      <c r="R132" s="26">
        <f t="shared" si="112"/>
        <v>0</v>
      </c>
      <c r="S132" s="26">
        <f t="shared" si="112"/>
        <v>0</v>
      </c>
      <c r="T132" s="26">
        <f t="shared" si="112"/>
        <v>0</v>
      </c>
      <c r="U132" s="26">
        <f t="shared" si="112"/>
        <v>0</v>
      </c>
      <c r="V132" s="26">
        <f t="shared" si="112"/>
        <v>0</v>
      </c>
      <c r="W132" s="26">
        <f t="shared" si="112"/>
        <v>0</v>
      </c>
      <c r="X132" s="26">
        <f t="shared" si="112"/>
        <v>0</v>
      </c>
      <c r="Y132" s="26">
        <f t="shared" si="112"/>
        <v>0</v>
      </c>
      <c r="Z132" s="26">
        <f t="shared" si="112"/>
        <v>0</v>
      </c>
      <c r="AA132" s="26">
        <f t="shared" ref="AA132:AB132" si="113">+AA52</f>
        <v>0</v>
      </c>
      <c r="AB132" s="26">
        <f t="shared" si="113"/>
        <v>0</v>
      </c>
      <c r="AC132" s="26">
        <f t="shared" ref="AC132" si="114">+AC52</f>
        <v>0</v>
      </c>
      <c r="AD132" s="31"/>
      <c r="AE132" s="26" t="str">
        <f t="shared" si="99"/>
        <v/>
      </c>
    </row>
    <row r="133" spans="1:31" x14ac:dyDescent="0.2">
      <c r="A133" s="11" t="s">
        <v>132</v>
      </c>
      <c r="B133" s="6" t="s">
        <v>133</v>
      </c>
      <c r="C133" s="26">
        <f t="shared" ref="C133:Z133" si="115">+C59</f>
        <v>0</v>
      </c>
      <c r="D133" s="26">
        <f t="shared" si="115"/>
        <v>0</v>
      </c>
      <c r="E133" s="26">
        <f t="shared" si="115"/>
        <v>0</v>
      </c>
      <c r="F133" s="26">
        <f t="shared" si="115"/>
        <v>0</v>
      </c>
      <c r="G133" s="26">
        <f t="shared" si="115"/>
        <v>0</v>
      </c>
      <c r="H133" s="26">
        <f t="shared" si="115"/>
        <v>0</v>
      </c>
      <c r="I133" s="26">
        <f t="shared" si="115"/>
        <v>0</v>
      </c>
      <c r="J133" s="26">
        <f t="shared" si="115"/>
        <v>0</v>
      </c>
      <c r="K133" s="26">
        <f t="shared" si="115"/>
        <v>0</v>
      </c>
      <c r="L133" s="26">
        <f t="shared" si="115"/>
        <v>0</v>
      </c>
      <c r="M133" s="26">
        <f t="shared" si="115"/>
        <v>0</v>
      </c>
      <c r="N133" s="26">
        <f t="shared" si="115"/>
        <v>0</v>
      </c>
      <c r="O133" s="26">
        <f t="shared" si="115"/>
        <v>0</v>
      </c>
      <c r="P133" s="26">
        <f t="shared" si="115"/>
        <v>0</v>
      </c>
      <c r="Q133" s="26">
        <f t="shared" si="115"/>
        <v>0</v>
      </c>
      <c r="R133" s="26">
        <f t="shared" si="115"/>
        <v>0</v>
      </c>
      <c r="S133" s="26">
        <f t="shared" si="115"/>
        <v>0</v>
      </c>
      <c r="T133" s="26">
        <f t="shared" si="115"/>
        <v>0</v>
      </c>
      <c r="U133" s="26">
        <f t="shared" si="115"/>
        <v>0</v>
      </c>
      <c r="V133" s="26">
        <f t="shared" si="115"/>
        <v>0</v>
      </c>
      <c r="W133" s="26">
        <f t="shared" si="115"/>
        <v>0</v>
      </c>
      <c r="X133" s="26">
        <f t="shared" si="115"/>
        <v>0</v>
      </c>
      <c r="Y133" s="26">
        <f t="shared" si="115"/>
        <v>0</v>
      </c>
      <c r="Z133" s="26">
        <f t="shared" si="115"/>
        <v>0</v>
      </c>
      <c r="AA133" s="26">
        <f t="shared" ref="AA133:AB133" si="116">+AA59</f>
        <v>0</v>
      </c>
      <c r="AB133" s="26">
        <f t="shared" si="116"/>
        <v>0</v>
      </c>
      <c r="AC133" s="26">
        <f t="shared" ref="AC133" si="117">+AC59</f>
        <v>0</v>
      </c>
      <c r="AD133" s="31"/>
      <c r="AE133" s="26" t="str">
        <f t="shared" si="99"/>
        <v/>
      </c>
    </row>
    <row r="134" spans="1:31" x14ac:dyDescent="0.2">
      <c r="A134" s="13" t="s">
        <v>145</v>
      </c>
      <c r="B134" s="6" t="s">
        <v>146</v>
      </c>
      <c r="C134" s="26">
        <f t="shared" ref="C134:Z134" si="118">+C135+C136+C137</f>
        <v>0</v>
      </c>
      <c r="D134" s="26">
        <f t="shared" si="118"/>
        <v>0</v>
      </c>
      <c r="E134" s="26">
        <f t="shared" si="118"/>
        <v>0</v>
      </c>
      <c r="F134" s="26">
        <f t="shared" si="118"/>
        <v>0</v>
      </c>
      <c r="G134" s="26">
        <f t="shared" si="118"/>
        <v>0</v>
      </c>
      <c r="H134" s="26">
        <f t="shared" si="118"/>
        <v>0</v>
      </c>
      <c r="I134" s="26">
        <f t="shared" si="118"/>
        <v>0</v>
      </c>
      <c r="J134" s="26">
        <f t="shared" si="118"/>
        <v>0</v>
      </c>
      <c r="K134" s="26">
        <f t="shared" si="118"/>
        <v>0</v>
      </c>
      <c r="L134" s="26">
        <f t="shared" si="118"/>
        <v>0</v>
      </c>
      <c r="M134" s="26">
        <f t="shared" si="118"/>
        <v>0</v>
      </c>
      <c r="N134" s="26">
        <f t="shared" si="118"/>
        <v>0</v>
      </c>
      <c r="O134" s="26">
        <f t="shared" si="118"/>
        <v>0</v>
      </c>
      <c r="P134" s="26">
        <f t="shared" si="118"/>
        <v>0</v>
      </c>
      <c r="Q134" s="26">
        <f t="shared" si="118"/>
        <v>0</v>
      </c>
      <c r="R134" s="26">
        <f t="shared" si="118"/>
        <v>0</v>
      </c>
      <c r="S134" s="26">
        <f t="shared" si="118"/>
        <v>0</v>
      </c>
      <c r="T134" s="26">
        <f t="shared" si="118"/>
        <v>0</v>
      </c>
      <c r="U134" s="26">
        <f t="shared" si="118"/>
        <v>0</v>
      </c>
      <c r="V134" s="26">
        <f t="shared" si="118"/>
        <v>0</v>
      </c>
      <c r="W134" s="26">
        <f t="shared" si="118"/>
        <v>0</v>
      </c>
      <c r="X134" s="26">
        <f t="shared" si="118"/>
        <v>0</v>
      </c>
      <c r="Y134" s="26">
        <f t="shared" si="118"/>
        <v>0</v>
      </c>
      <c r="Z134" s="26">
        <f t="shared" si="118"/>
        <v>0</v>
      </c>
      <c r="AA134" s="26">
        <f t="shared" ref="AA134:AB134" si="119">+AA135+AA136+AA137</f>
        <v>0</v>
      </c>
      <c r="AB134" s="26">
        <f t="shared" si="119"/>
        <v>0</v>
      </c>
      <c r="AC134" s="26">
        <f t="shared" ref="AC134" si="120">+AC135+AC136+AC137</f>
        <v>0</v>
      </c>
      <c r="AD134" s="31"/>
      <c r="AE134" s="26" t="str">
        <f t="shared" si="99"/>
        <v/>
      </c>
    </row>
    <row r="135" spans="1:31" x14ac:dyDescent="0.2">
      <c r="A135" s="13" t="s">
        <v>147</v>
      </c>
      <c r="B135" s="6" t="s">
        <v>148</v>
      </c>
      <c r="C135" s="26">
        <f t="shared" ref="C135:Z135" si="121">+C67</f>
        <v>0</v>
      </c>
      <c r="D135" s="26">
        <f t="shared" si="121"/>
        <v>0</v>
      </c>
      <c r="E135" s="26">
        <f t="shared" si="121"/>
        <v>0</v>
      </c>
      <c r="F135" s="26">
        <f t="shared" si="121"/>
        <v>0</v>
      </c>
      <c r="G135" s="26">
        <f t="shared" si="121"/>
        <v>0</v>
      </c>
      <c r="H135" s="26">
        <f t="shared" si="121"/>
        <v>0</v>
      </c>
      <c r="I135" s="26">
        <f t="shared" si="121"/>
        <v>0</v>
      </c>
      <c r="J135" s="26">
        <f t="shared" si="121"/>
        <v>0</v>
      </c>
      <c r="K135" s="26">
        <f t="shared" si="121"/>
        <v>0</v>
      </c>
      <c r="L135" s="26">
        <f t="shared" si="121"/>
        <v>0</v>
      </c>
      <c r="M135" s="26">
        <f t="shared" si="121"/>
        <v>0</v>
      </c>
      <c r="N135" s="26">
        <f t="shared" si="121"/>
        <v>0</v>
      </c>
      <c r="O135" s="26">
        <f t="shared" si="121"/>
        <v>0</v>
      </c>
      <c r="P135" s="26">
        <f t="shared" si="121"/>
        <v>0</v>
      </c>
      <c r="Q135" s="26">
        <f t="shared" si="121"/>
        <v>0</v>
      </c>
      <c r="R135" s="26">
        <f t="shared" si="121"/>
        <v>0</v>
      </c>
      <c r="S135" s="26">
        <f t="shared" si="121"/>
        <v>0</v>
      </c>
      <c r="T135" s="26">
        <f t="shared" si="121"/>
        <v>0</v>
      </c>
      <c r="U135" s="26">
        <f t="shared" si="121"/>
        <v>0</v>
      </c>
      <c r="V135" s="26">
        <f t="shared" si="121"/>
        <v>0</v>
      </c>
      <c r="W135" s="26">
        <f t="shared" si="121"/>
        <v>0</v>
      </c>
      <c r="X135" s="26">
        <f t="shared" si="121"/>
        <v>0</v>
      </c>
      <c r="Y135" s="26">
        <f t="shared" si="121"/>
        <v>0</v>
      </c>
      <c r="Z135" s="26">
        <f t="shared" si="121"/>
        <v>0</v>
      </c>
      <c r="AA135" s="26">
        <f t="shared" ref="AA135:AB135" si="122">+AA67</f>
        <v>0</v>
      </c>
      <c r="AB135" s="26">
        <f t="shared" si="122"/>
        <v>0</v>
      </c>
      <c r="AC135" s="26">
        <f t="shared" ref="AC135" si="123">+AC67</f>
        <v>0</v>
      </c>
      <c r="AD135" s="31"/>
      <c r="AE135" s="26" t="str">
        <f t="shared" si="99"/>
        <v/>
      </c>
    </row>
    <row r="136" spans="1:31" x14ac:dyDescent="0.2">
      <c r="A136" s="11" t="s">
        <v>167</v>
      </c>
      <c r="B136" s="6" t="s">
        <v>168</v>
      </c>
      <c r="C136" s="26">
        <f t="shared" ref="C136:Z136" si="124">+C79</f>
        <v>0</v>
      </c>
      <c r="D136" s="26">
        <f t="shared" si="124"/>
        <v>0</v>
      </c>
      <c r="E136" s="26">
        <f t="shared" si="124"/>
        <v>0</v>
      </c>
      <c r="F136" s="26">
        <f t="shared" si="124"/>
        <v>0</v>
      </c>
      <c r="G136" s="26">
        <f t="shared" si="124"/>
        <v>0</v>
      </c>
      <c r="H136" s="26">
        <f t="shared" si="124"/>
        <v>0</v>
      </c>
      <c r="I136" s="26">
        <f t="shared" si="124"/>
        <v>0</v>
      </c>
      <c r="J136" s="26">
        <f t="shared" si="124"/>
        <v>0</v>
      </c>
      <c r="K136" s="26">
        <f t="shared" si="124"/>
        <v>0</v>
      </c>
      <c r="L136" s="26">
        <f t="shared" si="124"/>
        <v>0</v>
      </c>
      <c r="M136" s="26">
        <f t="shared" si="124"/>
        <v>0</v>
      </c>
      <c r="N136" s="26">
        <f t="shared" si="124"/>
        <v>0</v>
      </c>
      <c r="O136" s="26">
        <f t="shared" si="124"/>
        <v>0</v>
      </c>
      <c r="P136" s="26">
        <f t="shared" si="124"/>
        <v>0</v>
      </c>
      <c r="Q136" s="26">
        <f t="shared" si="124"/>
        <v>0</v>
      </c>
      <c r="R136" s="26">
        <f t="shared" si="124"/>
        <v>0</v>
      </c>
      <c r="S136" s="26">
        <f t="shared" si="124"/>
        <v>0</v>
      </c>
      <c r="T136" s="26">
        <f t="shared" si="124"/>
        <v>0</v>
      </c>
      <c r="U136" s="26">
        <f t="shared" si="124"/>
        <v>0</v>
      </c>
      <c r="V136" s="26">
        <f t="shared" si="124"/>
        <v>0</v>
      </c>
      <c r="W136" s="26">
        <f t="shared" si="124"/>
        <v>0</v>
      </c>
      <c r="X136" s="26">
        <f t="shared" si="124"/>
        <v>0</v>
      </c>
      <c r="Y136" s="26">
        <f t="shared" si="124"/>
        <v>0</v>
      </c>
      <c r="Z136" s="26">
        <f t="shared" si="124"/>
        <v>0</v>
      </c>
      <c r="AA136" s="26">
        <f t="shared" ref="AA136:AB136" si="125">+AA79</f>
        <v>0</v>
      </c>
      <c r="AB136" s="26">
        <f t="shared" si="125"/>
        <v>0</v>
      </c>
      <c r="AC136" s="26">
        <f t="shared" ref="AC136" si="126">+AC79</f>
        <v>0</v>
      </c>
      <c r="AD136" s="31"/>
      <c r="AE136" s="26" t="str">
        <f t="shared" si="99"/>
        <v/>
      </c>
    </row>
    <row r="137" spans="1:31" x14ac:dyDescent="0.2">
      <c r="A137" s="11" t="s">
        <v>202</v>
      </c>
      <c r="B137" s="6" t="s">
        <v>203</v>
      </c>
      <c r="C137" s="26">
        <f t="shared" ref="C137:Z137" si="127">+C100</f>
        <v>0</v>
      </c>
      <c r="D137" s="26">
        <f t="shared" si="127"/>
        <v>0</v>
      </c>
      <c r="E137" s="26">
        <f t="shared" si="127"/>
        <v>0</v>
      </c>
      <c r="F137" s="26">
        <f t="shared" si="127"/>
        <v>0</v>
      </c>
      <c r="G137" s="26">
        <f t="shared" si="127"/>
        <v>0</v>
      </c>
      <c r="H137" s="26">
        <f t="shared" si="127"/>
        <v>0</v>
      </c>
      <c r="I137" s="26">
        <f t="shared" si="127"/>
        <v>0</v>
      </c>
      <c r="J137" s="26">
        <f t="shared" si="127"/>
        <v>0</v>
      </c>
      <c r="K137" s="26">
        <f t="shared" si="127"/>
        <v>0</v>
      </c>
      <c r="L137" s="26">
        <f t="shared" si="127"/>
        <v>0</v>
      </c>
      <c r="M137" s="26">
        <f t="shared" si="127"/>
        <v>0</v>
      </c>
      <c r="N137" s="26">
        <f t="shared" si="127"/>
        <v>0</v>
      </c>
      <c r="O137" s="26">
        <f t="shared" si="127"/>
        <v>0</v>
      </c>
      <c r="P137" s="26">
        <f t="shared" si="127"/>
        <v>0</v>
      </c>
      <c r="Q137" s="26">
        <f t="shared" si="127"/>
        <v>0</v>
      </c>
      <c r="R137" s="26">
        <f t="shared" si="127"/>
        <v>0</v>
      </c>
      <c r="S137" s="26">
        <f t="shared" si="127"/>
        <v>0</v>
      </c>
      <c r="T137" s="26">
        <f t="shared" si="127"/>
        <v>0</v>
      </c>
      <c r="U137" s="26">
        <f t="shared" si="127"/>
        <v>0</v>
      </c>
      <c r="V137" s="26">
        <f t="shared" si="127"/>
        <v>0</v>
      </c>
      <c r="W137" s="26">
        <f t="shared" si="127"/>
        <v>0</v>
      </c>
      <c r="X137" s="26">
        <f t="shared" si="127"/>
        <v>0</v>
      </c>
      <c r="Y137" s="26">
        <f t="shared" si="127"/>
        <v>0</v>
      </c>
      <c r="Z137" s="26">
        <f t="shared" si="127"/>
        <v>0</v>
      </c>
      <c r="AA137" s="26">
        <f t="shared" ref="AA137:AB137" si="128">+AA100</f>
        <v>0</v>
      </c>
      <c r="AB137" s="26">
        <f t="shared" si="128"/>
        <v>0</v>
      </c>
      <c r="AC137" s="26">
        <f t="shared" ref="AC137" si="129">+AC100</f>
        <v>0</v>
      </c>
      <c r="AD137" s="31"/>
      <c r="AE137" s="26" t="str">
        <f t="shared" si="99"/>
        <v/>
      </c>
    </row>
    <row r="138" spans="1:31" x14ac:dyDescent="0.2">
      <c r="A138" s="13" t="s">
        <v>204</v>
      </c>
      <c r="B138" s="6" t="s">
        <v>205</v>
      </c>
      <c r="C138" s="26">
        <f t="shared" ref="C138:Z138" si="130">+C139+C140+C141</f>
        <v>0</v>
      </c>
      <c r="D138" s="26">
        <f t="shared" si="130"/>
        <v>0</v>
      </c>
      <c r="E138" s="26">
        <f t="shared" si="130"/>
        <v>0</v>
      </c>
      <c r="F138" s="26">
        <f t="shared" si="130"/>
        <v>0</v>
      </c>
      <c r="G138" s="26">
        <f t="shared" si="130"/>
        <v>0</v>
      </c>
      <c r="H138" s="26">
        <f t="shared" si="130"/>
        <v>0</v>
      </c>
      <c r="I138" s="26">
        <f t="shared" si="130"/>
        <v>0</v>
      </c>
      <c r="J138" s="26">
        <f t="shared" si="130"/>
        <v>0</v>
      </c>
      <c r="K138" s="26">
        <f t="shared" si="130"/>
        <v>0</v>
      </c>
      <c r="L138" s="26">
        <f t="shared" si="130"/>
        <v>0</v>
      </c>
      <c r="M138" s="26">
        <f t="shared" si="130"/>
        <v>0</v>
      </c>
      <c r="N138" s="26">
        <f t="shared" si="130"/>
        <v>0</v>
      </c>
      <c r="O138" s="26">
        <f t="shared" si="130"/>
        <v>0</v>
      </c>
      <c r="P138" s="26">
        <f t="shared" si="130"/>
        <v>0</v>
      </c>
      <c r="Q138" s="26">
        <f t="shared" si="130"/>
        <v>0</v>
      </c>
      <c r="R138" s="26">
        <f t="shared" si="130"/>
        <v>0</v>
      </c>
      <c r="S138" s="26">
        <f t="shared" si="130"/>
        <v>0</v>
      </c>
      <c r="T138" s="26">
        <f t="shared" si="130"/>
        <v>0</v>
      </c>
      <c r="U138" s="26">
        <f t="shared" si="130"/>
        <v>0</v>
      </c>
      <c r="V138" s="26">
        <f t="shared" si="130"/>
        <v>0</v>
      </c>
      <c r="W138" s="26">
        <f t="shared" si="130"/>
        <v>0</v>
      </c>
      <c r="X138" s="26">
        <f t="shared" si="130"/>
        <v>0</v>
      </c>
      <c r="Y138" s="26">
        <f t="shared" si="130"/>
        <v>0</v>
      </c>
      <c r="Z138" s="26">
        <f t="shared" si="130"/>
        <v>0</v>
      </c>
      <c r="AA138" s="26">
        <f t="shared" ref="AA138:AB138" si="131">+AA139+AA140+AA141</f>
        <v>0</v>
      </c>
      <c r="AB138" s="26">
        <f t="shared" si="131"/>
        <v>0</v>
      </c>
      <c r="AC138" s="26">
        <f t="shared" ref="AC138" si="132">+AC139+AC140+AC141</f>
        <v>0</v>
      </c>
      <c r="AD138" s="31"/>
      <c r="AE138" s="26" t="str">
        <f t="shared" si="99"/>
        <v/>
      </c>
    </row>
    <row r="139" spans="1:31" x14ac:dyDescent="0.2">
      <c r="A139" s="13" t="s">
        <v>206</v>
      </c>
      <c r="B139" s="6" t="s">
        <v>207</v>
      </c>
      <c r="C139" s="26">
        <f t="shared" ref="C139:Z139" si="133">+C102</f>
        <v>0</v>
      </c>
      <c r="D139" s="26">
        <f t="shared" si="133"/>
        <v>0</v>
      </c>
      <c r="E139" s="26">
        <f t="shared" si="133"/>
        <v>0</v>
      </c>
      <c r="F139" s="26">
        <f t="shared" si="133"/>
        <v>0</v>
      </c>
      <c r="G139" s="26">
        <f t="shared" si="133"/>
        <v>0</v>
      </c>
      <c r="H139" s="26">
        <f t="shared" si="133"/>
        <v>0</v>
      </c>
      <c r="I139" s="26">
        <f t="shared" si="133"/>
        <v>0</v>
      </c>
      <c r="J139" s="26">
        <f t="shared" si="133"/>
        <v>0</v>
      </c>
      <c r="K139" s="26">
        <f t="shared" si="133"/>
        <v>0</v>
      </c>
      <c r="L139" s="26">
        <f t="shared" si="133"/>
        <v>0</v>
      </c>
      <c r="M139" s="26">
        <f t="shared" si="133"/>
        <v>0</v>
      </c>
      <c r="N139" s="26">
        <f t="shared" si="133"/>
        <v>0</v>
      </c>
      <c r="O139" s="26">
        <f t="shared" si="133"/>
        <v>0</v>
      </c>
      <c r="P139" s="26">
        <f t="shared" si="133"/>
        <v>0</v>
      </c>
      <c r="Q139" s="26">
        <f t="shared" si="133"/>
        <v>0</v>
      </c>
      <c r="R139" s="26">
        <f t="shared" si="133"/>
        <v>0</v>
      </c>
      <c r="S139" s="26">
        <f t="shared" si="133"/>
        <v>0</v>
      </c>
      <c r="T139" s="26">
        <f t="shared" si="133"/>
        <v>0</v>
      </c>
      <c r="U139" s="26">
        <f t="shared" si="133"/>
        <v>0</v>
      </c>
      <c r="V139" s="26">
        <f t="shared" si="133"/>
        <v>0</v>
      </c>
      <c r="W139" s="26">
        <f t="shared" si="133"/>
        <v>0</v>
      </c>
      <c r="X139" s="26">
        <f t="shared" si="133"/>
        <v>0</v>
      </c>
      <c r="Y139" s="26">
        <f t="shared" si="133"/>
        <v>0</v>
      </c>
      <c r="Z139" s="26">
        <f t="shared" si="133"/>
        <v>0</v>
      </c>
      <c r="AA139" s="26">
        <f t="shared" ref="AA139:AB139" si="134">+AA102</f>
        <v>0</v>
      </c>
      <c r="AB139" s="26">
        <f t="shared" si="134"/>
        <v>0</v>
      </c>
      <c r="AC139" s="26">
        <f t="shared" ref="AC139" si="135">+AC102</f>
        <v>0</v>
      </c>
      <c r="AD139" s="31"/>
      <c r="AE139" s="26" t="str">
        <f t="shared" si="99"/>
        <v/>
      </c>
    </row>
    <row r="140" spans="1:31" x14ac:dyDescent="0.2">
      <c r="A140" s="13" t="s">
        <v>214</v>
      </c>
      <c r="B140" s="6" t="s">
        <v>215</v>
      </c>
      <c r="C140" s="26">
        <f t="shared" ref="C140:Z140" si="136">+C106</f>
        <v>0</v>
      </c>
      <c r="D140" s="26">
        <f t="shared" si="136"/>
        <v>0</v>
      </c>
      <c r="E140" s="26">
        <f t="shared" si="136"/>
        <v>0</v>
      </c>
      <c r="F140" s="26">
        <f t="shared" si="136"/>
        <v>0</v>
      </c>
      <c r="G140" s="26">
        <f t="shared" si="136"/>
        <v>0</v>
      </c>
      <c r="H140" s="26">
        <f t="shared" si="136"/>
        <v>0</v>
      </c>
      <c r="I140" s="26">
        <f t="shared" si="136"/>
        <v>0</v>
      </c>
      <c r="J140" s="26">
        <f t="shared" si="136"/>
        <v>0</v>
      </c>
      <c r="K140" s="26">
        <f t="shared" si="136"/>
        <v>0</v>
      </c>
      <c r="L140" s="26">
        <f t="shared" si="136"/>
        <v>0</v>
      </c>
      <c r="M140" s="26">
        <f t="shared" si="136"/>
        <v>0</v>
      </c>
      <c r="N140" s="26">
        <f t="shared" si="136"/>
        <v>0</v>
      </c>
      <c r="O140" s="26">
        <f t="shared" si="136"/>
        <v>0</v>
      </c>
      <c r="P140" s="26">
        <f t="shared" si="136"/>
        <v>0</v>
      </c>
      <c r="Q140" s="26">
        <f t="shared" si="136"/>
        <v>0</v>
      </c>
      <c r="R140" s="26">
        <f t="shared" si="136"/>
        <v>0</v>
      </c>
      <c r="S140" s="26">
        <f t="shared" si="136"/>
        <v>0</v>
      </c>
      <c r="T140" s="26">
        <f t="shared" si="136"/>
        <v>0</v>
      </c>
      <c r="U140" s="26">
        <f t="shared" si="136"/>
        <v>0</v>
      </c>
      <c r="V140" s="26">
        <f t="shared" si="136"/>
        <v>0</v>
      </c>
      <c r="W140" s="26">
        <f t="shared" si="136"/>
        <v>0</v>
      </c>
      <c r="X140" s="26">
        <f t="shared" si="136"/>
        <v>0</v>
      </c>
      <c r="Y140" s="26">
        <f t="shared" si="136"/>
        <v>0</v>
      </c>
      <c r="Z140" s="26">
        <f t="shared" si="136"/>
        <v>0</v>
      </c>
      <c r="AA140" s="26">
        <f t="shared" ref="AA140:AB140" si="137">+AA106</f>
        <v>0</v>
      </c>
      <c r="AB140" s="26">
        <f t="shared" si="137"/>
        <v>0</v>
      </c>
      <c r="AC140" s="26">
        <f t="shared" ref="AC140" si="138">+AC106</f>
        <v>0</v>
      </c>
      <c r="AD140" s="31"/>
      <c r="AE140" s="26" t="str">
        <f t="shared" si="99"/>
        <v/>
      </c>
    </row>
    <row r="141" spans="1:31" x14ac:dyDescent="0.2">
      <c r="A141" s="11" t="s">
        <v>220</v>
      </c>
      <c r="B141" s="6" t="s">
        <v>187</v>
      </c>
      <c r="C141" s="26">
        <f t="shared" ref="C141:Z141" si="139">+C109</f>
        <v>0</v>
      </c>
      <c r="D141" s="26">
        <f t="shared" si="139"/>
        <v>0</v>
      </c>
      <c r="E141" s="26">
        <f t="shared" si="139"/>
        <v>0</v>
      </c>
      <c r="F141" s="26">
        <f t="shared" si="139"/>
        <v>0</v>
      </c>
      <c r="G141" s="26">
        <f t="shared" si="139"/>
        <v>0</v>
      </c>
      <c r="H141" s="26">
        <f t="shared" si="139"/>
        <v>0</v>
      </c>
      <c r="I141" s="26">
        <f t="shared" si="139"/>
        <v>0</v>
      </c>
      <c r="J141" s="26">
        <f t="shared" si="139"/>
        <v>0</v>
      </c>
      <c r="K141" s="26">
        <f t="shared" si="139"/>
        <v>0</v>
      </c>
      <c r="L141" s="26">
        <f t="shared" si="139"/>
        <v>0</v>
      </c>
      <c r="M141" s="26">
        <f t="shared" si="139"/>
        <v>0</v>
      </c>
      <c r="N141" s="26">
        <f t="shared" si="139"/>
        <v>0</v>
      </c>
      <c r="O141" s="26">
        <f t="shared" si="139"/>
        <v>0</v>
      </c>
      <c r="P141" s="26">
        <f t="shared" si="139"/>
        <v>0</v>
      </c>
      <c r="Q141" s="26">
        <f t="shared" si="139"/>
        <v>0</v>
      </c>
      <c r="R141" s="26">
        <f t="shared" si="139"/>
        <v>0</v>
      </c>
      <c r="S141" s="26">
        <f t="shared" si="139"/>
        <v>0</v>
      </c>
      <c r="T141" s="26">
        <f t="shared" si="139"/>
        <v>0</v>
      </c>
      <c r="U141" s="26">
        <f t="shared" si="139"/>
        <v>0</v>
      </c>
      <c r="V141" s="26">
        <f t="shared" si="139"/>
        <v>0</v>
      </c>
      <c r="W141" s="26">
        <f t="shared" si="139"/>
        <v>0</v>
      </c>
      <c r="X141" s="26">
        <f t="shared" si="139"/>
        <v>0</v>
      </c>
      <c r="Y141" s="26">
        <f t="shared" si="139"/>
        <v>0</v>
      </c>
      <c r="Z141" s="26">
        <f t="shared" si="139"/>
        <v>0</v>
      </c>
      <c r="AA141" s="26">
        <f t="shared" ref="AA141:AB141" si="140">+AA109</f>
        <v>0</v>
      </c>
      <c r="AB141" s="26">
        <f t="shared" si="140"/>
        <v>0</v>
      </c>
      <c r="AC141" s="26">
        <f t="shared" ref="AC141" si="141">+AC109</f>
        <v>0</v>
      </c>
      <c r="AD141" s="31"/>
      <c r="AE141" s="26" t="str">
        <f t="shared" si="99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31"/>
      <c r="AE143" s="26" t="str">
        <f t="shared" ref="AE143" si="142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:Z144" si="143">+C145+C146</f>
        <v>0</v>
      </c>
      <c r="D144" s="26">
        <f t="shared" si="143"/>
        <v>0</v>
      </c>
      <c r="E144" s="26">
        <f t="shared" si="143"/>
        <v>0</v>
      </c>
      <c r="F144" s="26">
        <f t="shared" si="143"/>
        <v>0</v>
      </c>
      <c r="G144" s="26">
        <f t="shared" si="143"/>
        <v>0</v>
      </c>
      <c r="H144" s="26">
        <f t="shared" si="143"/>
        <v>0</v>
      </c>
      <c r="I144" s="26">
        <f t="shared" si="143"/>
        <v>0</v>
      </c>
      <c r="J144" s="26">
        <f t="shared" si="143"/>
        <v>0</v>
      </c>
      <c r="K144" s="26">
        <f t="shared" si="143"/>
        <v>0</v>
      </c>
      <c r="L144" s="26">
        <f t="shared" si="143"/>
        <v>0</v>
      </c>
      <c r="M144" s="26">
        <f t="shared" si="143"/>
        <v>0</v>
      </c>
      <c r="N144" s="26">
        <f t="shared" si="143"/>
        <v>0</v>
      </c>
      <c r="O144" s="26">
        <f t="shared" si="143"/>
        <v>0</v>
      </c>
      <c r="P144" s="26">
        <f t="shared" si="143"/>
        <v>0</v>
      </c>
      <c r="Q144" s="26">
        <f t="shared" si="143"/>
        <v>0</v>
      </c>
      <c r="R144" s="26">
        <f t="shared" si="143"/>
        <v>0</v>
      </c>
      <c r="S144" s="26">
        <f t="shared" si="143"/>
        <v>0</v>
      </c>
      <c r="T144" s="26">
        <f t="shared" si="143"/>
        <v>0</v>
      </c>
      <c r="U144" s="26">
        <f t="shared" si="143"/>
        <v>0</v>
      </c>
      <c r="V144" s="26">
        <f t="shared" si="143"/>
        <v>0</v>
      </c>
      <c r="W144" s="26">
        <f t="shared" si="143"/>
        <v>0</v>
      </c>
      <c r="X144" s="26">
        <f t="shared" si="143"/>
        <v>0</v>
      </c>
      <c r="Y144" s="26">
        <f t="shared" si="143"/>
        <v>0</v>
      </c>
      <c r="Z144" s="26">
        <f t="shared" si="143"/>
        <v>0</v>
      </c>
      <c r="AA144" s="26">
        <f t="shared" ref="AA144:AB144" si="144">+AA145+AA146</f>
        <v>0</v>
      </c>
      <c r="AB144" s="26">
        <f t="shared" si="144"/>
        <v>0</v>
      </c>
      <c r="AC144" s="26">
        <f t="shared" ref="AC144" si="145">+AC145+AC146</f>
        <v>0</v>
      </c>
      <c r="AD144" s="31"/>
      <c r="AE144" s="26" t="str">
        <f t="shared" ref="AE144:AE148" si="146">+IF(C144=0,"",IF(C144&lt;0,IF(AC144&lt;0,(AC144-C144)/C144,(AC144-C144)/ABS(C144)),(AC144-C144)/C144))</f>
        <v/>
      </c>
    </row>
    <row r="145" spans="1:31" x14ac:dyDescent="0.2">
      <c r="A145" s="13" t="s">
        <v>225</v>
      </c>
      <c r="B145" s="6" t="s">
        <v>226</v>
      </c>
      <c r="C145" s="26">
        <f t="shared" ref="C145:Z145" si="147">+C113</f>
        <v>0</v>
      </c>
      <c r="D145" s="26">
        <f t="shared" si="147"/>
        <v>0</v>
      </c>
      <c r="E145" s="26">
        <f t="shared" si="147"/>
        <v>0</v>
      </c>
      <c r="F145" s="26">
        <f t="shared" si="147"/>
        <v>0</v>
      </c>
      <c r="G145" s="26">
        <f t="shared" si="147"/>
        <v>0</v>
      </c>
      <c r="H145" s="26">
        <f t="shared" si="147"/>
        <v>0</v>
      </c>
      <c r="I145" s="26">
        <f t="shared" si="147"/>
        <v>0</v>
      </c>
      <c r="J145" s="26">
        <f t="shared" si="147"/>
        <v>0</v>
      </c>
      <c r="K145" s="26">
        <f t="shared" si="147"/>
        <v>0</v>
      </c>
      <c r="L145" s="26">
        <f t="shared" si="147"/>
        <v>0</v>
      </c>
      <c r="M145" s="26">
        <f t="shared" si="147"/>
        <v>0</v>
      </c>
      <c r="N145" s="26">
        <f t="shared" si="147"/>
        <v>0</v>
      </c>
      <c r="O145" s="26">
        <f t="shared" si="147"/>
        <v>0</v>
      </c>
      <c r="P145" s="26">
        <f t="shared" si="147"/>
        <v>0</v>
      </c>
      <c r="Q145" s="26">
        <f t="shared" si="147"/>
        <v>0</v>
      </c>
      <c r="R145" s="26">
        <f t="shared" si="147"/>
        <v>0</v>
      </c>
      <c r="S145" s="26">
        <f t="shared" si="147"/>
        <v>0</v>
      </c>
      <c r="T145" s="26">
        <f t="shared" si="147"/>
        <v>0</v>
      </c>
      <c r="U145" s="26">
        <f t="shared" si="147"/>
        <v>0</v>
      </c>
      <c r="V145" s="26">
        <f t="shared" si="147"/>
        <v>0</v>
      </c>
      <c r="W145" s="26">
        <f t="shared" si="147"/>
        <v>0</v>
      </c>
      <c r="X145" s="26">
        <f t="shared" si="147"/>
        <v>0</v>
      </c>
      <c r="Y145" s="26">
        <f t="shared" si="147"/>
        <v>0</v>
      </c>
      <c r="Z145" s="26">
        <f t="shared" si="147"/>
        <v>0</v>
      </c>
      <c r="AA145" s="26">
        <f t="shared" ref="AA145:AB145" si="148">+AA113</f>
        <v>0</v>
      </c>
      <c r="AB145" s="26">
        <f t="shared" si="148"/>
        <v>0</v>
      </c>
      <c r="AC145" s="26">
        <f t="shared" ref="AC145" si="149">+AC113</f>
        <v>0</v>
      </c>
      <c r="AD145" s="31"/>
      <c r="AE145" s="26" t="str">
        <f t="shared" si="146"/>
        <v/>
      </c>
    </row>
    <row r="146" spans="1:31" x14ac:dyDescent="0.2">
      <c r="A146" s="13" t="s">
        <v>227</v>
      </c>
      <c r="B146" s="6" t="s">
        <v>228</v>
      </c>
      <c r="C146" s="26">
        <f t="shared" ref="C146:Z146" si="150">+C114</f>
        <v>0</v>
      </c>
      <c r="D146" s="26">
        <f t="shared" si="150"/>
        <v>0</v>
      </c>
      <c r="E146" s="26">
        <f t="shared" si="150"/>
        <v>0</v>
      </c>
      <c r="F146" s="26">
        <f t="shared" si="150"/>
        <v>0</v>
      </c>
      <c r="G146" s="26">
        <f t="shared" si="150"/>
        <v>0</v>
      </c>
      <c r="H146" s="26">
        <f t="shared" si="150"/>
        <v>0</v>
      </c>
      <c r="I146" s="26">
        <f t="shared" si="150"/>
        <v>0</v>
      </c>
      <c r="J146" s="26">
        <f t="shared" si="150"/>
        <v>0</v>
      </c>
      <c r="K146" s="26">
        <f t="shared" si="150"/>
        <v>0</v>
      </c>
      <c r="L146" s="26">
        <f t="shared" si="150"/>
        <v>0</v>
      </c>
      <c r="M146" s="26">
        <f t="shared" si="150"/>
        <v>0</v>
      </c>
      <c r="N146" s="26">
        <f t="shared" si="150"/>
        <v>0</v>
      </c>
      <c r="O146" s="26">
        <f t="shared" si="150"/>
        <v>0</v>
      </c>
      <c r="P146" s="26">
        <f t="shared" si="150"/>
        <v>0</v>
      </c>
      <c r="Q146" s="26">
        <f t="shared" si="150"/>
        <v>0</v>
      </c>
      <c r="R146" s="26">
        <f t="shared" si="150"/>
        <v>0</v>
      </c>
      <c r="S146" s="26">
        <f t="shared" si="150"/>
        <v>0</v>
      </c>
      <c r="T146" s="26">
        <f t="shared" si="150"/>
        <v>0</v>
      </c>
      <c r="U146" s="26">
        <f t="shared" si="150"/>
        <v>0</v>
      </c>
      <c r="V146" s="26">
        <f t="shared" si="150"/>
        <v>0</v>
      </c>
      <c r="W146" s="26">
        <f t="shared" si="150"/>
        <v>0</v>
      </c>
      <c r="X146" s="26">
        <f t="shared" si="150"/>
        <v>0</v>
      </c>
      <c r="Y146" s="26">
        <f t="shared" si="150"/>
        <v>0</v>
      </c>
      <c r="Z146" s="26">
        <f t="shared" si="150"/>
        <v>0</v>
      </c>
      <c r="AA146" s="26">
        <f t="shared" ref="AA146:AB146" si="151">+AA114</f>
        <v>0</v>
      </c>
      <c r="AB146" s="26">
        <f t="shared" si="151"/>
        <v>0</v>
      </c>
      <c r="AC146" s="26">
        <f t="shared" ref="AC146" si="152">+AC114</f>
        <v>0</v>
      </c>
      <c r="AD146" s="31"/>
      <c r="AE146" s="26" t="str">
        <f t="shared" si="146"/>
        <v/>
      </c>
    </row>
    <row r="147" spans="1:31" x14ac:dyDescent="0.2">
      <c r="A147" s="13" t="s">
        <v>229</v>
      </c>
      <c r="B147" s="6" t="s">
        <v>144</v>
      </c>
      <c r="C147" s="26">
        <f t="shared" ref="C147:Z147" si="153">+C115</f>
        <v>0</v>
      </c>
      <c r="D147" s="26">
        <f t="shared" si="153"/>
        <v>0</v>
      </c>
      <c r="E147" s="26">
        <f t="shared" si="153"/>
        <v>0</v>
      </c>
      <c r="F147" s="26">
        <f t="shared" si="153"/>
        <v>0</v>
      </c>
      <c r="G147" s="26">
        <f t="shared" si="153"/>
        <v>0</v>
      </c>
      <c r="H147" s="26">
        <f t="shared" si="153"/>
        <v>0</v>
      </c>
      <c r="I147" s="26">
        <f t="shared" si="153"/>
        <v>0</v>
      </c>
      <c r="J147" s="26">
        <f t="shared" si="153"/>
        <v>0</v>
      </c>
      <c r="K147" s="26">
        <f t="shared" si="153"/>
        <v>0</v>
      </c>
      <c r="L147" s="26">
        <f t="shared" si="153"/>
        <v>0</v>
      </c>
      <c r="M147" s="26">
        <f t="shared" si="153"/>
        <v>0</v>
      </c>
      <c r="N147" s="26">
        <f t="shared" si="153"/>
        <v>0</v>
      </c>
      <c r="O147" s="26">
        <f t="shared" si="153"/>
        <v>0</v>
      </c>
      <c r="P147" s="26">
        <f t="shared" si="153"/>
        <v>0</v>
      </c>
      <c r="Q147" s="26">
        <f t="shared" si="153"/>
        <v>0</v>
      </c>
      <c r="R147" s="26">
        <f t="shared" si="153"/>
        <v>0</v>
      </c>
      <c r="S147" s="26">
        <f t="shared" si="153"/>
        <v>0</v>
      </c>
      <c r="T147" s="26">
        <f t="shared" si="153"/>
        <v>0</v>
      </c>
      <c r="U147" s="26">
        <f t="shared" si="153"/>
        <v>0</v>
      </c>
      <c r="V147" s="26">
        <f t="shared" si="153"/>
        <v>0</v>
      </c>
      <c r="W147" s="26">
        <f t="shared" si="153"/>
        <v>0</v>
      </c>
      <c r="X147" s="26">
        <f t="shared" si="153"/>
        <v>0</v>
      </c>
      <c r="Y147" s="26">
        <f t="shared" si="153"/>
        <v>0</v>
      </c>
      <c r="Z147" s="26">
        <f t="shared" si="153"/>
        <v>0</v>
      </c>
      <c r="AA147" s="26">
        <f t="shared" ref="AA147:AB147" si="154">+AA115</f>
        <v>0</v>
      </c>
      <c r="AB147" s="26">
        <f t="shared" si="154"/>
        <v>0</v>
      </c>
      <c r="AC147" s="26">
        <f t="shared" ref="AC147" si="155">+AC115</f>
        <v>0</v>
      </c>
      <c r="AD147" s="31"/>
      <c r="AE147" s="26" t="str">
        <f t="shared" si="146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ref="F148:Z148" si="156">+F116</f>
        <v>0</v>
      </c>
      <c r="G148" s="26">
        <f t="shared" si="156"/>
        <v>0</v>
      </c>
      <c r="H148" s="26">
        <f t="shared" si="156"/>
        <v>0</v>
      </c>
      <c r="I148" s="26">
        <f t="shared" si="156"/>
        <v>0</v>
      </c>
      <c r="J148" s="26">
        <f t="shared" si="156"/>
        <v>0</v>
      </c>
      <c r="K148" s="26">
        <f t="shared" si="156"/>
        <v>0</v>
      </c>
      <c r="L148" s="26">
        <f t="shared" si="156"/>
        <v>0</v>
      </c>
      <c r="M148" s="26">
        <f t="shared" si="156"/>
        <v>0</v>
      </c>
      <c r="N148" s="26">
        <f t="shared" si="156"/>
        <v>0</v>
      </c>
      <c r="O148" s="26">
        <f t="shared" si="156"/>
        <v>0</v>
      </c>
      <c r="P148" s="26">
        <f t="shared" si="156"/>
        <v>0</v>
      </c>
      <c r="Q148" s="26">
        <f t="shared" si="156"/>
        <v>0</v>
      </c>
      <c r="R148" s="26">
        <f t="shared" si="156"/>
        <v>0</v>
      </c>
      <c r="S148" s="26">
        <f t="shared" si="156"/>
        <v>0</v>
      </c>
      <c r="T148" s="26">
        <f t="shared" si="156"/>
        <v>0</v>
      </c>
      <c r="U148" s="26">
        <f t="shared" si="156"/>
        <v>0</v>
      </c>
      <c r="V148" s="26">
        <f t="shared" si="156"/>
        <v>0</v>
      </c>
      <c r="W148" s="26">
        <f t="shared" si="156"/>
        <v>0</v>
      </c>
      <c r="X148" s="26">
        <f t="shared" si="156"/>
        <v>0</v>
      </c>
      <c r="Y148" s="26">
        <f t="shared" si="156"/>
        <v>0</v>
      </c>
      <c r="Z148" s="26">
        <f t="shared" si="156"/>
        <v>0</v>
      </c>
      <c r="AA148" s="26">
        <f t="shared" ref="AA148:AB148" si="157">+AA116</f>
        <v>0</v>
      </c>
      <c r="AB148" s="26">
        <f t="shared" si="157"/>
        <v>0</v>
      </c>
      <c r="AC148" s="26">
        <f t="shared" ref="AC148" si="158">+AC116</f>
        <v>0</v>
      </c>
      <c r="AD148" s="31"/>
      <c r="AE148" s="26" t="str">
        <f t="shared" si="146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:Z159" si="159">+C160+C161+C162</f>
        <v>0</v>
      </c>
      <c r="D159" s="26">
        <f t="shared" si="159"/>
        <v>0</v>
      </c>
      <c r="E159" s="26">
        <f t="shared" si="159"/>
        <v>0</v>
      </c>
      <c r="F159" s="26">
        <f t="shared" si="159"/>
        <v>0</v>
      </c>
      <c r="G159" s="26">
        <f t="shared" si="159"/>
        <v>0</v>
      </c>
      <c r="H159" s="26">
        <f t="shared" si="159"/>
        <v>0</v>
      </c>
      <c r="I159" s="26">
        <f t="shared" si="159"/>
        <v>0</v>
      </c>
      <c r="J159" s="26">
        <f t="shared" si="159"/>
        <v>0</v>
      </c>
      <c r="K159" s="26">
        <f t="shared" si="159"/>
        <v>0</v>
      </c>
      <c r="L159" s="26">
        <f t="shared" si="159"/>
        <v>0</v>
      </c>
      <c r="M159" s="26">
        <f t="shared" si="159"/>
        <v>0</v>
      </c>
      <c r="N159" s="26">
        <f t="shared" si="159"/>
        <v>0</v>
      </c>
      <c r="O159" s="26">
        <f t="shared" si="159"/>
        <v>0</v>
      </c>
      <c r="P159" s="26">
        <f t="shared" si="159"/>
        <v>0</v>
      </c>
      <c r="Q159" s="26">
        <f t="shared" si="159"/>
        <v>0</v>
      </c>
      <c r="R159" s="26">
        <f t="shared" si="159"/>
        <v>0</v>
      </c>
      <c r="S159" s="26">
        <f t="shared" si="159"/>
        <v>0</v>
      </c>
      <c r="T159" s="26">
        <f t="shared" si="159"/>
        <v>0</v>
      </c>
      <c r="U159" s="26">
        <f t="shared" si="159"/>
        <v>0</v>
      </c>
      <c r="V159" s="26">
        <f t="shared" si="159"/>
        <v>0</v>
      </c>
      <c r="W159" s="26">
        <f t="shared" si="159"/>
        <v>0</v>
      </c>
      <c r="X159" s="26">
        <f t="shared" si="159"/>
        <v>0</v>
      </c>
      <c r="Y159" s="26">
        <f t="shared" si="159"/>
        <v>0</v>
      </c>
      <c r="Z159" s="26">
        <f t="shared" si="159"/>
        <v>0</v>
      </c>
      <c r="AA159" s="26">
        <f t="shared" ref="AA159:AB159" si="160">+AA160+AA161+AA162</f>
        <v>0</v>
      </c>
      <c r="AB159" s="26">
        <f t="shared" si="160"/>
        <v>0</v>
      </c>
      <c r="AC159" s="26">
        <f t="shared" ref="AC159" si="161">+AC160+AC161+AC162</f>
        <v>0</v>
      </c>
      <c r="AD159" s="31"/>
      <c r="AE159" s="26" t="str">
        <f t="shared" ref="AE159:AE162" si="162">+IF(C159=0,"",IF(C159&lt;0,IF(AC159&lt;0,(AC159-C159)/C159,(AC159-C159)/ABS(C159)),(AC159-C159)/C159))</f>
        <v/>
      </c>
    </row>
    <row r="160" spans="1:31" x14ac:dyDescent="0.2">
      <c r="A160" s="11" t="s">
        <v>26</v>
      </c>
      <c r="B160" s="6" t="s">
        <v>27</v>
      </c>
      <c r="C160" s="26">
        <f t="shared" ref="C160:Z160" si="163">+C6</f>
        <v>0</v>
      </c>
      <c r="D160" s="26">
        <f t="shared" si="163"/>
        <v>0</v>
      </c>
      <c r="E160" s="26">
        <f t="shared" si="163"/>
        <v>0</v>
      </c>
      <c r="F160" s="26">
        <f t="shared" si="163"/>
        <v>0</v>
      </c>
      <c r="G160" s="26">
        <f t="shared" si="163"/>
        <v>0</v>
      </c>
      <c r="H160" s="26">
        <f t="shared" si="163"/>
        <v>0</v>
      </c>
      <c r="I160" s="26">
        <f t="shared" si="163"/>
        <v>0</v>
      </c>
      <c r="J160" s="26">
        <f t="shared" si="163"/>
        <v>0</v>
      </c>
      <c r="K160" s="26">
        <f t="shared" si="163"/>
        <v>0</v>
      </c>
      <c r="L160" s="26">
        <f t="shared" si="163"/>
        <v>0</v>
      </c>
      <c r="M160" s="26">
        <f t="shared" si="163"/>
        <v>0</v>
      </c>
      <c r="N160" s="26">
        <f t="shared" si="163"/>
        <v>0</v>
      </c>
      <c r="O160" s="26">
        <f t="shared" si="163"/>
        <v>0</v>
      </c>
      <c r="P160" s="26">
        <f t="shared" si="163"/>
        <v>0</v>
      </c>
      <c r="Q160" s="26">
        <f t="shared" si="163"/>
        <v>0</v>
      </c>
      <c r="R160" s="26">
        <f t="shared" si="163"/>
        <v>0</v>
      </c>
      <c r="S160" s="26">
        <f t="shared" si="163"/>
        <v>0</v>
      </c>
      <c r="T160" s="26">
        <f t="shared" si="163"/>
        <v>0</v>
      </c>
      <c r="U160" s="26">
        <f t="shared" si="163"/>
        <v>0</v>
      </c>
      <c r="V160" s="26">
        <f t="shared" si="163"/>
        <v>0</v>
      </c>
      <c r="W160" s="26">
        <f t="shared" si="163"/>
        <v>0</v>
      </c>
      <c r="X160" s="26">
        <f t="shared" si="163"/>
        <v>0</v>
      </c>
      <c r="Y160" s="26">
        <f t="shared" si="163"/>
        <v>0</v>
      </c>
      <c r="Z160" s="26">
        <f t="shared" si="163"/>
        <v>0</v>
      </c>
      <c r="AA160" s="26">
        <f t="shared" ref="AA160:AB160" si="164">+AA6</f>
        <v>0</v>
      </c>
      <c r="AB160" s="26">
        <f t="shared" si="164"/>
        <v>0</v>
      </c>
      <c r="AC160" s="26">
        <f t="shared" ref="AC160" si="165">+AC6</f>
        <v>0</v>
      </c>
      <c r="AD160" s="31"/>
      <c r="AE160" s="26" t="str">
        <f t="shared" si="162"/>
        <v/>
      </c>
    </row>
    <row r="161" spans="1:31" x14ac:dyDescent="0.2">
      <c r="A161" s="13" t="s">
        <v>145</v>
      </c>
      <c r="B161" s="6" t="s">
        <v>146</v>
      </c>
      <c r="C161" s="26">
        <f>+C66</f>
        <v>0</v>
      </c>
      <c r="D161" s="26">
        <f t="shared" ref="D161:Z161" si="166">+D66</f>
        <v>0</v>
      </c>
      <c r="E161" s="26">
        <f t="shared" si="166"/>
        <v>0</v>
      </c>
      <c r="F161" s="26">
        <f t="shared" si="166"/>
        <v>0</v>
      </c>
      <c r="G161" s="26">
        <f t="shared" si="166"/>
        <v>0</v>
      </c>
      <c r="H161" s="26">
        <f t="shared" si="166"/>
        <v>0</v>
      </c>
      <c r="I161" s="26">
        <f t="shared" si="166"/>
        <v>0</v>
      </c>
      <c r="J161" s="26">
        <f t="shared" si="166"/>
        <v>0</v>
      </c>
      <c r="K161" s="26">
        <f t="shared" si="166"/>
        <v>0</v>
      </c>
      <c r="L161" s="26">
        <f t="shared" si="166"/>
        <v>0</v>
      </c>
      <c r="M161" s="26">
        <f t="shared" si="166"/>
        <v>0</v>
      </c>
      <c r="N161" s="26">
        <f t="shared" si="166"/>
        <v>0</v>
      </c>
      <c r="O161" s="26">
        <f t="shared" si="166"/>
        <v>0</v>
      </c>
      <c r="P161" s="26">
        <f t="shared" si="166"/>
        <v>0</v>
      </c>
      <c r="Q161" s="26">
        <f t="shared" si="166"/>
        <v>0</v>
      </c>
      <c r="R161" s="26">
        <f t="shared" si="166"/>
        <v>0</v>
      </c>
      <c r="S161" s="26">
        <f t="shared" si="166"/>
        <v>0</v>
      </c>
      <c r="T161" s="26">
        <f t="shared" si="166"/>
        <v>0</v>
      </c>
      <c r="U161" s="26">
        <f t="shared" si="166"/>
        <v>0</v>
      </c>
      <c r="V161" s="26">
        <f t="shared" si="166"/>
        <v>0</v>
      </c>
      <c r="W161" s="26">
        <f t="shared" si="166"/>
        <v>0</v>
      </c>
      <c r="X161" s="26">
        <f t="shared" si="166"/>
        <v>0</v>
      </c>
      <c r="Y161" s="26">
        <f t="shared" si="166"/>
        <v>0</v>
      </c>
      <c r="Z161" s="26">
        <f t="shared" si="166"/>
        <v>0</v>
      </c>
      <c r="AA161" s="26">
        <f t="shared" ref="AA161:AB161" si="167">+AA66</f>
        <v>0</v>
      </c>
      <c r="AB161" s="26">
        <f t="shared" si="167"/>
        <v>0</v>
      </c>
      <c r="AC161" s="26">
        <f t="shared" ref="AC161" si="168">+AC66</f>
        <v>0</v>
      </c>
      <c r="AD161" s="31"/>
      <c r="AE161" s="26" t="str">
        <f t="shared" si="162"/>
        <v/>
      </c>
    </row>
    <row r="162" spans="1:31" x14ac:dyDescent="0.2">
      <c r="A162" s="13" t="s">
        <v>204</v>
      </c>
      <c r="B162" s="6" t="s">
        <v>205</v>
      </c>
      <c r="C162" s="26">
        <f t="shared" ref="C162:Z162" si="169">+C101</f>
        <v>0</v>
      </c>
      <c r="D162" s="26">
        <f t="shared" si="169"/>
        <v>0</v>
      </c>
      <c r="E162" s="26">
        <f t="shared" si="169"/>
        <v>0</v>
      </c>
      <c r="F162" s="26">
        <f t="shared" si="169"/>
        <v>0</v>
      </c>
      <c r="G162" s="26">
        <f t="shared" si="169"/>
        <v>0</v>
      </c>
      <c r="H162" s="26">
        <f t="shared" si="169"/>
        <v>0</v>
      </c>
      <c r="I162" s="26">
        <f t="shared" si="169"/>
        <v>0</v>
      </c>
      <c r="J162" s="26">
        <f t="shared" si="169"/>
        <v>0</v>
      </c>
      <c r="K162" s="26">
        <f t="shared" si="169"/>
        <v>0</v>
      </c>
      <c r="L162" s="26">
        <f t="shared" si="169"/>
        <v>0</v>
      </c>
      <c r="M162" s="26">
        <f t="shared" si="169"/>
        <v>0</v>
      </c>
      <c r="N162" s="26">
        <f t="shared" si="169"/>
        <v>0</v>
      </c>
      <c r="O162" s="26">
        <f t="shared" si="169"/>
        <v>0</v>
      </c>
      <c r="P162" s="26">
        <f t="shared" si="169"/>
        <v>0</v>
      </c>
      <c r="Q162" s="26">
        <f t="shared" si="169"/>
        <v>0</v>
      </c>
      <c r="R162" s="26">
        <f t="shared" si="169"/>
        <v>0</v>
      </c>
      <c r="S162" s="26">
        <f t="shared" si="169"/>
        <v>0</v>
      </c>
      <c r="T162" s="26">
        <f t="shared" si="169"/>
        <v>0</v>
      </c>
      <c r="U162" s="26">
        <f t="shared" si="169"/>
        <v>0</v>
      </c>
      <c r="V162" s="26">
        <f t="shared" si="169"/>
        <v>0</v>
      </c>
      <c r="W162" s="26">
        <f t="shared" si="169"/>
        <v>0</v>
      </c>
      <c r="X162" s="26">
        <f t="shared" si="169"/>
        <v>0</v>
      </c>
      <c r="Y162" s="26">
        <f t="shared" si="169"/>
        <v>0</v>
      </c>
      <c r="Z162" s="26">
        <f t="shared" si="169"/>
        <v>0</v>
      </c>
      <c r="AA162" s="26">
        <f t="shared" ref="AA162:AB162" si="170">+AA101</f>
        <v>0</v>
      </c>
      <c r="AB162" s="26">
        <f t="shared" si="170"/>
        <v>0</v>
      </c>
      <c r="AC162" s="26">
        <f t="shared" ref="AC162" si="171">+AC101</f>
        <v>0</v>
      </c>
      <c r="AD162" s="31"/>
      <c r="AE162" s="26" t="str">
        <f t="shared" si="162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31"/>
      <c r="AE164" s="32" t="str">
        <f t="shared" ref="AE164" si="172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:Z165" si="173">+C166+C167</f>
        <v>0</v>
      </c>
      <c r="D165" s="26">
        <f t="shared" si="173"/>
        <v>0</v>
      </c>
      <c r="E165" s="26">
        <f t="shared" si="173"/>
        <v>0</v>
      </c>
      <c r="F165" s="26">
        <f t="shared" si="173"/>
        <v>0</v>
      </c>
      <c r="G165" s="26">
        <f t="shared" si="173"/>
        <v>0</v>
      </c>
      <c r="H165" s="26">
        <f t="shared" si="173"/>
        <v>0</v>
      </c>
      <c r="I165" s="26">
        <f t="shared" si="173"/>
        <v>0</v>
      </c>
      <c r="J165" s="26">
        <f t="shared" si="173"/>
        <v>0</v>
      </c>
      <c r="K165" s="26">
        <f t="shared" si="173"/>
        <v>0</v>
      </c>
      <c r="L165" s="26">
        <f t="shared" si="173"/>
        <v>0</v>
      </c>
      <c r="M165" s="26">
        <f t="shared" si="173"/>
        <v>0</v>
      </c>
      <c r="N165" s="26">
        <f t="shared" si="173"/>
        <v>0</v>
      </c>
      <c r="O165" s="26">
        <f t="shared" si="173"/>
        <v>0</v>
      </c>
      <c r="P165" s="26">
        <f t="shared" si="173"/>
        <v>0</v>
      </c>
      <c r="Q165" s="26">
        <f t="shared" si="173"/>
        <v>0</v>
      </c>
      <c r="R165" s="26">
        <f t="shared" si="173"/>
        <v>0</v>
      </c>
      <c r="S165" s="26">
        <f t="shared" si="173"/>
        <v>0</v>
      </c>
      <c r="T165" s="26">
        <f t="shared" si="173"/>
        <v>0</v>
      </c>
      <c r="U165" s="26">
        <f t="shared" si="173"/>
        <v>0</v>
      </c>
      <c r="V165" s="26">
        <f t="shared" si="173"/>
        <v>0</v>
      </c>
      <c r="W165" s="26">
        <f t="shared" si="173"/>
        <v>0</v>
      </c>
      <c r="X165" s="26">
        <f t="shared" si="173"/>
        <v>0</v>
      </c>
      <c r="Y165" s="26">
        <f t="shared" si="173"/>
        <v>0</v>
      </c>
      <c r="Z165" s="26">
        <f t="shared" si="173"/>
        <v>0</v>
      </c>
      <c r="AA165" s="26">
        <f t="shared" ref="AA165:AB165" si="174">+AA166+AA167</f>
        <v>0</v>
      </c>
      <c r="AB165" s="26">
        <f t="shared" si="174"/>
        <v>0</v>
      </c>
      <c r="AC165" s="26">
        <f t="shared" ref="AC165" si="175">+AC166+AC167</f>
        <v>0</v>
      </c>
      <c r="AD165" s="31"/>
      <c r="AE165" s="26" t="str">
        <f t="shared" ref="AE165:AE169" si="176">+IF(C165=0,"",IF(C165&lt;0,IF(AC165&lt;0,(AC165-C165)/C165,(AC165-C165)/ABS(C165)),(AC165-C165)/C165))</f>
        <v/>
      </c>
    </row>
    <row r="166" spans="1:31" x14ac:dyDescent="0.2">
      <c r="A166" s="13" t="s">
        <v>225</v>
      </c>
      <c r="B166" s="6" t="s">
        <v>226</v>
      </c>
      <c r="C166" s="26">
        <f t="shared" ref="C166:Z166" si="177">+C113</f>
        <v>0</v>
      </c>
      <c r="D166" s="26">
        <f t="shared" si="177"/>
        <v>0</v>
      </c>
      <c r="E166" s="26">
        <f t="shared" si="177"/>
        <v>0</v>
      </c>
      <c r="F166" s="26">
        <f t="shared" si="177"/>
        <v>0</v>
      </c>
      <c r="G166" s="26">
        <f t="shared" si="177"/>
        <v>0</v>
      </c>
      <c r="H166" s="26">
        <f t="shared" si="177"/>
        <v>0</v>
      </c>
      <c r="I166" s="26">
        <f t="shared" si="177"/>
        <v>0</v>
      </c>
      <c r="J166" s="26">
        <f t="shared" si="177"/>
        <v>0</v>
      </c>
      <c r="K166" s="26">
        <f t="shared" si="177"/>
        <v>0</v>
      </c>
      <c r="L166" s="26">
        <f t="shared" si="177"/>
        <v>0</v>
      </c>
      <c r="M166" s="26">
        <f t="shared" si="177"/>
        <v>0</v>
      </c>
      <c r="N166" s="26">
        <f t="shared" si="177"/>
        <v>0</v>
      </c>
      <c r="O166" s="26">
        <f t="shared" si="177"/>
        <v>0</v>
      </c>
      <c r="P166" s="26">
        <f t="shared" si="177"/>
        <v>0</v>
      </c>
      <c r="Q166" s="26">
        <f t="shared" si="177"/>
        <v>0</v>
      </c>
      <c r="R166" s="26">
        <f t="shared" si="177"/>
        <v>0</v>
      </c>
      <c r="S166" s="26">
        <f t="shared" si="177"/>
        <v>0</v>
      </c>
      <c r="T166" s="26">
        <f t="shared" si="177"/>
        <v>0</v>
      </c>
      <c r="U166" s="26">
        <f t="shared" si="177"/>
        <v>0</v>
      </c>
      <c r="V166" s="26">
        <f t="shared" si="177"/>
        <v>0</v>
      </c>
      <c r="W166" s="26">
        <f t="shared" si="177"/>
        <v>0</v>
      </c>
      <c r="X166" s="26">
        <f t="shared" si="177"/>
        <v>0</v>
      </c>
      <c r="Y166" s="26">
        <f t="shared" si="177"/>
        <v>0</v>
      </c>
      <c r="Z166" s="26">
        <f t="shared" si="177"/>
        <v>0</v>
      </c>
      <c r="AA166" s="26">
        <f t="shared" ref="AA166:AB166" si="178">+AA113</f>
        <v>0</v>
      </c>
      <c r="AB166" s="26">
        <f t="shared" si="178"/>
        <v>0</v>
      </c>
      <c r="AC166" s="26">
        <f t="shared" ref="AC166" si="179">+AC113</f>
        <v>0</v>
      </c>
      <c r="AD166" s="31"/>
      <c r="AE166" s="26" t="str">
        <f t="shared" si="176"/>
        <v/>
      </c>
    </row>
    <row r="167" spans="1:31" x14ac:dyDescent="0.2">
      <c r="A167" s="13" t="s">
        <v>227</v>
      </c>
      <c r="B167" s="6" t="s">
        <v>228</v>
      </c>
      <c r="C167" s="26">
        <f t="shared" ref="C167:Z167" si="180">+C114</f>
        <v>0</v>
      </c>
      <c r="D167" s="26">
        <f t="shared" si="180"/>
        <v>0</v>
      </c>
      <c r="E167" s="26">
        <f t="shared" si="180"/>
        <v>0</v>
      </c>
      <c r="F167" s="26">
        <f t="shared" si="180"/>
        <v>0</v>
      </c>
      <c r="G167" s="26">
        <f t="shared" si="180"/>
        <v>0</v>
      </c>
      <c r="H167" s="26">
        <f t="shared" si="180"/>
        <v>0</v>
      </c>
      <c r="I167" s="26">
        <f t="shared" si="180"/>
        <v>0</v>
      </c>
      <c r="J167" s="26">
        <f t="shared" si="180"/>
        <v>0</v>
      </c>
      <c r="K167" s="26">
        <f t="shared" si="180"/>
        <v>0</v>
      </c>
      <c r="L167" s="26">
        <f t="shared" si="180"/>
        <v>0</v>
      </c>
      <c r="M167" s="26">
        <f t="shared" si="180"/>
        <v>0</v>
      </c>
      <c r="N167" s="26">
        <f t="shared" si="180"/>
        <v>0</v>
      </c>
      <c r="O167" s="26">
        <f t="shared" si="180"/>
        <v>0</v>
      </c>
      <c r="P167" s="26">
        <f t="shared" si="180"/>
        <v>0</v>
      </c>
      <c r="Q167" s="26">
        <f t="shared" si="180"/>
        <v>0</v>
      </c>
      <c r="R167" s="26">
        <f t="shared" si="180"/>
        <v>0</v>
      </c>
      <c r="S167" s="26">
        <f t="shared" si="180"/>
        <v>0</v>
      </c>
      <c r="T167" s="26">
        <f t="shared" si="180"/>
        <v>0</v>
      </c>
      <c r="U167" s="26">
        <f t="shared" si="180"/>
        <v>0</v>
      </c>
      <c r="V167" s="26">
        <f t="shared" si="180"/>
        <v>0</v>
      </c>
      <c r="W167" s="26">
        <f t="shared" si="180"/>
        <v>0</v>
      </c>
      <c r="X167" s="26">
        <f t="shared" si="180"/>
        <v>0</v>
      </c>
      <c r="Y167" s="26">
        <f t="shared" si="180"/>
        <v>0</v>
      </c>
      <c r="Z167" s="26">
        <f t="shared" si="180"/>
        <v>0</v>
      </c>
      <c r="AA167" s="26">
        <f t="shared" ref="AA167:AB167" si="181">+AA114</f>
        <v>0</v>
      </c>
      <c r="AB167" s="26">
        <f t="shared" si="181"/>
        <v>0</v>
      </c>
      <c r="AC167" s="26">
        <f t="shared" ref="AC167" si="182">+AC114</f>
        <v>0</v>
      </c>
      <c r="AD167" s="31"/>
      <c r="AE167" s="26" t="str">
        <f t="shared" si="176"/>
        <v/>
      </c>
    </row>
    <row r="168" spans="1:31" x14ac:dyDescent="0.2">
      <c r="A168" s="13" t="s">
        <v>229</v>
      </c>
      <c r="B168" s="6" t="s">
        <v>144</v>
      </c>
      <c r="C168" s="26">
        <f t="shared" ref="C168:Z168" si="183">+C115</f>
        <v>0</v>
      </c>
      <c r="D168" s="26">
        <f t="shared" si="183"/>
        <v>0</v>
      </c>
      <c r="E168" s="26">
        <f t="shared" si="183"/>
        <v>0</v>
      </c>
      <c r="F168" s="26">
        <f t="shared" si="183"/>
        <v>0</v>
      </c>
      <c r="G168" s="26">
        <f t="shared" si="183"/>
        <v>0</v>
      </c>
      <c r="H168" s="26">
        <f t="shared" si="183"/>
        <v>0</v>
      </c>
      <c r="I168" s="26">
        <f t="shared" si="183"/>
        <v>0</v>
      </c>
      <c r="J168" s="26">
        <f t="shared" si="183"/>
        <v>0</v>
      </c>
      <c r="K168" s="26">
        <f t="shared" si="183"/>
        <v>0</v>
      </c>
      <c r="L168" s="26">
        <f t="shared" si="183"/>
        <v>0</v>
      </c>
      <c r="M168" s="26">
        <f t="shared" si="183"/>
        <v>0</v>
      </c>
      <c r="N168" s="26">
        <f t="shared" si="183"/>
        <v>0</v>
      </c>
      <c r="O168" s="26">
        <f t="shared" si="183"/>
        <v>0</v>
      </c>
      <c r="P168" s="26">
        <f t="shared" si="183"/>
        <v>0</v>
      </c>
      <c r="Q168" s="26">
        <f t="shared" si="183"/>
        <v>0</v>
      </c>
      <c r="R168" s="26">
        <f t="shared" si="183"/>
        <v>0</v>
      </c>
      <c r="S168" s="26">
        <f t="shared" si="183"/>
        <v>0</v>
      </c>
      <c r="T168" s="26">
        <f t="shared" si="183"/>
        <v>0</v>
      </c>
      <c r="U168" s="26">
        <f t="shared" si="183"/>
        <v>0</v>
      </c>
      <c r="V168" s="26">
        <f t="shared" si="183"/>
        <v>0</v>
      </c>
      <c r="W168" s="26">
        <f t="shared" si="183"/>
        <v>0</v>
      </c>
      <c r="X168" s="26">
        <f t="shared" si="183"/>
        <v>0</v>
      </c>
      <c r="Y168" s="26">
        <f t="shared" si="183"/>
        <v>0</v>
      </c>
      <c r="Z168" s="26">
        <f t="shared" si="183"/>
        <v>0</v>
      </c>
      <c r="AA168" s="26">
        <f t="shared" ref="AA168:AB168" si="184">+AA115</f>
        <v>0</v>
      </c>
      <c r="AB168" s="26">
        <f t="shared" si="184"/>
        <v>0</v>
      </c>
      <c r="AC168" s="26">
        <f t="shared" ref="AC168" si="185">+AC115</f>
        <v>0</v>
      </c>
      <c r="AD168" s="31"/>
      <c r="AE168" s="26" t="str">
        <f t="shared" si="176"/>
        <v/>
      </c>
    </row>
    <row r="169" spans="1:31" x14ac:dyDescent="0.2">
      <c r="A169" s="13" t="s">
        <v>230</v>
      </c>
      <c r="B169" s="17" t="s">
        <v>231</v>
      </c>
      <c r="C169" s="26">
        <f>+C148</f>
        <v>0</v>
      </c>
      <c r="D169" s="26">
        <f t="shared" ref="D169:Z169" si="186">+D148</f>
        <v>0</v>
      </c>
      <c r="E169" s="26">
        <f t="shared" si="186"/>
        <v>0</v>
      </c>
      <c r="F169" s="26">
        <f t="shared" si="186"/>
        <v>0</v>
      </c>
      <c r="G169" s="26">
        <f t="shared" si="186"/>
        <v>0</v>
      </c>
      <c r="H169" s="26">
        <f t="shared" si="186"/>
        <v>0</v>
      </c>
      <c r="I169" s="26">
        <f t="shared" si="186"/>
        <v>0</v>
      </c>
      <c r="J169" s="26">
        <f t="shared" si="186"/>
        <v>0</v>
      </c>
      <c r="K169" s="26">
        <f t="shared" si="186"/>
        <v>0</v>
      </c>
      <c r="L169" s="26">
        <f t="shared" si="186"/>
        <v>0</v>
      </c>
      <c r="M169" s="26">
        <f t="shared" si="186"/>
        <v>0</v>
      </c>
      <c r="N169" s="26">
        <f t="shared" si="186"/>
        <v>0</v>
      </c>
      <c r="O169" s="26">
        <f t="shared" si="186"/>
        <v>0</v>
      </c>
      <c r="P169" s="26">
        <f t="shared" si="186"/>
        <v>0</v>
      </c>
      <c r="Q169" s="26">
        <f t="shared" si="186"/>
        <v>0</v>
      </c>
      <c r="R169" s="26">
        <f t="shared" si="186"/>
        <v>0</v>
      </c>
      <c r="S169" s="26">
        <f t="shared" si="186"/>
        <v>0</v>
      </c>
      <c r="T169" s="26">
        <f t="shared" si="186"/>
        <v>0</v>
      </c>
      <c r="U169" s="26">
        <f t="shared" si="186"/>
        <v>0</v>
      </c>
      <c r="V169" s="26">
        <f t="shared" si="186"/>
        <v>0</v>
      </c>
      <c r="W169" s="26">
        <f t="shared" si="186"/>
        <v>0</v>
      </c>
      <c r="X169" s="26">
        <f t="shared" si="186"/>
        <v>0</v>
      </c>
      <c r="Y169" s="26">
        <f t="shared" si="186"/>
        <v>0</v>
      </c>
      <c r="Z169" s="26">
        <f t="shared" si="186"/>
        <v>0</v>
      </c>
      <c r="AA169" s="26">
        <f t="shared" ref="AA169:AB169" si="187">+AA148</f>
        <v>0</v>
      </c>
      <c r="AB169" s="26">
        <f t="shared" si="187"/>
        <v>0</v>
      </c>
      <c r="AC169" s="26">
        <f t="shared" ref="AC169" si="188">+AC148</f>
        <v>0</v>
      </c>
      <c r="AD169" s="31"/>
      <c r="AE169" s="26" t="str">
        <f t="shared" si="176"/>
        <v/>
      </c>
    </row>
  </sheetData>
  <conditionalFormatting sqref="C2:AC2">
    <cfRule type="cellIs" dxfId="8" priority="1" operator="equal">
      <formula>0</formula>
    </cfRule>
  </conditionalFormatting>
  <dataValidations count="1">
    <dataValidation allowBlank="1" showInputMessage="1" showErrorMessage="1" sqref="A164:B169 A111:B116 A143:B148" xr:uid="{00000000-0002-0000-2100-000000000000}"/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FF00"/>
  </sheetPr>
  <dimension ref="A1:AE169"/>
  <sheetViews>
    <sheetView showGridLines="0" topLeftCell="E1" zoomScale="85" zoomScaleNormal="85" workbookViewId="0"/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293</v>
      </c>
    </row>
    <row r="2" spans="1:31" ht="15" x14ac:dyDescent="0.25">
      <c r="C2" s="37">
        <f ca="1">+C4-INDIRECT("'"&amp;C3&amp;"'!$"&amp;"I"&amp;"4",1)</f>
        <v>0</v>
      </c>
      <c r="D2" s="37">
        <f t="shared" ref="D2:AC2" ca="1" si="0">+D4-INDIRECT("'"&amp;D3&amp;"'!$"&amp;"I"&amp;"4",1)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 t="shared" ref="C4:Z4" si="1">+C6+C66+C101</f>
        <v>0</v>
      </c>
      <c r="D4" s="26">
        <f t="shared" si="1"/>
        <v>0</v>
      </c>
      <c r="E4" s="26">
        <f t="shared" si="1"/>
        <v>0</v>
      </c>
      <c r="F4" s="26">
        <f t="shared" si="1"/>
        <v>0</v>
      </c>
      <c r="G4" s="26">
        <f t="shared" si="1"/>
        <v>0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0</v>
      </c>
      <c r="L4" s="26">
        <f t="shared" si="1"/>
        <v>0</v>
      </c>
      <c r="M4" s="26">
        <f t="shared" si="1"/>
        <v>0</v>
      </c>
      <c r="N4" s="26">
        <f t="shared" si="1"/>
        <v>0</v>
      </c>
      <c r="O4" s="26">
        <f t="shared" si="1"/>
        <v>0</v>
      </c>
      <c r="P4" s="26">
        <f t="shared" si="1"/>
        <v>0</v>
      </c>
      <c r="Q4" s="26">
        <f t="shared" si="1"/>
        <v>0</v>
      </c>
      <c r="R4" s="26">
        <f t="shared" si="1"/>
        <v>0</v>
      </c>
      <c r="S4" s="26">
        <f t="shared" si="1"/>
        <v>0</v>
      </c>
      <c r="T4" s="26">
        <f t="shared" si="1"/>
        <v>0</v>
      </c>
      <c r="U4" s="26">
        <f t="shared" si="1"/>
        <v>0</v>
      </c>
      <c r="V4" s="26">
        <f t="shared" si="1"/>
        <v>0</v>
      </c>
      <c r="W4" s="26">
        <f t="shared" si="1"/>
        <v>0</v>
      </c>
      <c r="X4" s="26">
        <f t="shared" si="1"/>
        <v>0</v>
      </c>
      <c r="Y4" s="26">
        <f t="shared" si="1"/>
        <v>0</v>
      </c>
      <c r="Z4" s="26">
        <f t="shared" si="1"/>
        <v>0</v>
      </c>
      <c r="AA4" s="26">
        <f t="shared" ref="AA4:AB4" si="2">+AA6+AA66+AA101</f>
        <v>0</v>
      </c>
      <c r="AB4" s="26">
        <f t="shared" si="2"/>
        <v>0</v>
      </c>
      <c r="AC4" s="26">
        <f t="shared" ref="AC4" si="3">+AC6+AC66+AC101</f>
        <v>0</v>
      </c>
      <c r="AD4" s="31"/>
      <c r="AE4" s="26" t="str">
        <f>+IF(C4=0,"",IF(C4&lt;0,IF(AC4&lt;0,(AC4-C4)/C4,(AC4-C4)/ABS(C4)),(AC4-C4)/C4))</f>
        <v/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4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 t="shared" ref="C6:Z6" si="5">+C7+C16+C30+C52+C59</f>
        <v>0</v>
      </c>
      <c r="D6" s="26">
        <f t="shared" si="5"/>
        <v>0</v>
      </c>
      <c r="E6" s="26">
        <f t="shared" si="5"/>
        <v>0</v>
      </c>
      <c r="F6" s="26">
        <f t="shared" si="5"/>
        <v>0</v>
      </c>
      <c r="G6" s="26">
        <f t="shared" si="5"/>
        <v>0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0</v>
      </c>
      <c r="L6" s="26">
        <f t="shared" si="5"/>
        <v>0</v>
      </c>
      <c r="M6" s="26">
        <f t="shared" si="5"/>
        <v>0</v>
      </c>
      <c r="N6" s="26">
        <f t="shared" si="5"/>
        <v>0</v>
      </c>
      <c r="O6" s="26">
        <f t="shared" si="5"/>
        <v>0</v>
      </c>
      <c r="P6" s="26">
        <f t="shared" si="5"/>
        <v>0</v>
      </c>
      <c r="Q6" s="26">
        <f t="shared" si="5"/>
        <v>0</v>
      </c>
      <c r="R6" s="26">
        <f t="shared" si="5"/>
        <v>0</v>
      </c>
      <c r="S6" s="26">
        <f t="shared" si="5"/>
        <v>0</v>
      </c>
      <c r="T6" s="26">
        <f t="shared" si="5"/>
        <v>0</v>
      </c>
      <c r="U6" s="26">
        <f t="shared" si="5"/>
        <v>0</v>
      </c>
      <c r="V6" s="26">
        <f t="shared" si="5"/>
        <v>0</v>
      </c>
      <c r="W6" s="26">
        <f t="shared" si="5"/>
        <v>0</v>
      </c>
      <c r="X6" s="26">
        <f t="shared" si="5"/>
        <v>0</v>
      </c>
      <c r="Y6" s="26">
        <f t="shared" si="5"/>
        <v>0</v>
      </c>
      <c r="Z6" s="26">
        <f t="shared" si="5"/>
        <v>0</v>
      </c>
      <c r="AA6" s="26">
        <f t="shared" ref="AA6:AB6" si="6">+AA7+AA16+AA30+AA52+AA59</f>
        <v>0</v>
      </c>
      <c r="AB6" s="26">
        <f t="shared" si="6"/>
        <v>0</v>
      </c>
      <c r="AC6" s="26">
        <f t="shared" ref="AC6" si="7">+AC7+AC16+AC30+AC52+AC59</f>
        <v>0</v>
      </c>
      <c r="AD6" s="31"/>
      <c r="AE6" s="26" t="str">
        <f t="shared" si="4"/>
        <v/>
      </c>
    </row>
    <row r="7" spans="1:31" x14ac:dyDescent="0.2">
      <c r="A7" s="11" t="s">
        <v>28</v>
      </c>
      <c r="B7" s="6" t="s">
        <v>29</v>
      </c>
      <c r="C7" s="26">
        <f t="shared" ref="C7:Z7" si="8">+C8+C12+C13</f>
        <v>0</v>
      </c>
      <c r="D7" s="26">
        <f t="shared" si="8"/>
        <v>0</v>
      </c>
      <c r="E7" s="26">
        <f t="shared" si="8"/>
        <v>0</v>
      </c>
      <c r="F7" s="26">
        <f t="shared" si="8"/>
        <v>0</v>
      </c>
      <c r="G7" s="26">
        <f t="shared" si="8"/>
        <v>0</v>
      </c>
      <c r="H7" s="26">
        <f t="shared" si="8"/>
        <v>0</v>
      </c>
      <c r="I7" s="26">
        <f t="shared" si="8"/>
        <v>0</v>
      </c>
      <c r="J7" s="26">
        <f t="shared" si="8"/>
        <v>0</v>
      </c>
      <c r="K7" s="26">
        <f t="shared" si="8"/>
        <v>0</v>
      </c>
      <c r="L7" s="26">
        <f t="shared" si="8"/>
        <v>0</v>
      </c>
      <c r="M7" s="26">
        <f t="shared" si="8"/>
        <v>0</v>
      </c>
      <c r="N7" s="26">
        <f t="shared" si="8"/>
        <v>0</v>
      </c>
      <c r="O7" s="26">
        <f t="shared" si="8"/>
        <v>0</v>
      </c>
      <c r="P7" s="26">
        <f t="shared" si="8"/>
        <v>0</v>
      </c>
      <c r="Q7" s="26">
        <f t="shared" si="8"/>
        <v>0</v>
      </c>
      <c r="R7" s="26">
        <f t="shared" si="8"/>
        <v>0</v>
      </c>
      <c r="S7" s="26">
        <f t="shared" si="8"/>
        <v>0</v>
      </c>
      <c r="T7" s="26">
        <f t="shared" si="8"/>
        <v>0</v>
      </c>
      <c r="U7" s="26">
        <f t="shared" si="8"/>
        <v>0</v>
      </c>
      <c r="V7" s="26">
        <f t="shared" si="8"/>
        <v>0</v>
      </c>
      <c r="W7" s="26">
        <f t="shared" si="8"/>
        <v>0</v>
      </c>
      <c r="X7" s="26">
        <f t="shared" si="8"/>
        <v>0</v>
      </c>
      <c r="Y7" s="26">
        <f t="shared" si="8"/>
        <v>0</v>
      </c>
      <c r="Z7" s="26">
        <f t="shared" si="8"/>
        <v>0</v>
      </c>
      <c r="AA7" s="26">
        <f t="shared" ref="AA7:AB7" si="9">+AA8+AA12+AA13</f>
        <v>0</v>
      </c>
      <c r="AB7" s="26">
        <f t="shared" si="9"/>
        <v>0</v>
      </c>
      <c r="AC7" s="26">
        <f t="shared" ref="AC7" si="10">+AC8+AC12+AC13</f>
        <v>0</v>
      </c>
      <c r="AD7" s="31"/>
      <c r="AE7" s="26" t="str">
        <f t="shared" si="4"/>
        <v/>
      </c>
    </row>
    <row r="8" spans="1:31" x14ac:dyDescent="0.2">
      <c r="A8" s="11" t="s">
        <v>30</v>
      </c>
      <c r="B8" s="6" t="s">
        <v>31</v>
      </c>
      <c r="C8" s="26">
        <f t="shared" ref="C8:Z8" si="11">+C9+C10+C11</f>
        <v>0</v>
      </c>
      <c r="D8" s="26">
        <f t="shared" si="11"/>
        <v>0</v>
      </c>
      <c r="E8" s="26">
        <f t="shared" si="11"/>
        <v>0</v>
      </c>
      <c r="F8" s="26">
        <f t="shared" si="11"/>
        <v>0</v>
      </c>
      <c r="G8" s="26">
        <f t="shared" si="11"/>
        <v>0</v>
      </c>
      <c r="H8" s="26">
        <f t="shared" si="11"/>
        <v>0</v>
      </c>
      <c r="I8" s="26">
        <f t="shared" si="11"/>
        <v>0</v>
      </c>
      <c r="J8" s="26">
        <f t="shared" si="11"/>
        <v>0</v>
      </c>
      <c r="K8" s="26">
        <f t="shared" si="11"/>
        <v>0</v>
      </c>
      <c r="L8" s="26">
        <f t="shared" si="11"/>
        <v>0</v>
      </c>
      <c r="M8" s="26">
        <f t="shared" si="11"/>
        <v>0</v>
      </c>
      <c r="N8" s="26">
        <f t="shared" si="11"/>
        <v>0</v>
      </c>
      <c r="O8" s="26">
        <f t="shared" si="11"/>
        <v>0</v>
      </c>
      <c r="P8" s="26">
        <f t="shared" si="11"/>
        <v>0</v>
      </c>
      <c r="Q8" s="26">
        <f t="shared" si="11"/>
        <v>0</v>
      </c>
      <c r="R8" s="26">
        <f t="shared" si="11"/>
        <v>0</v>
      </c>
      <c r="S8" s="26">
        <f t="shared" si="11"/>
        <v>0</v>
      </c>
      <c r="T8" s="26">
        <f t="shared" si="11"/>
        <v>0</v>
      </c>
      <c r="U8" s="26">
        <f t="shared" si="11"/>
        <v>0</v>
      </c>
      <c r="V8" s="26">
        <f t="shared" si="11"/>
        <v>0</v>
      </c>
      <c r="W8" s="26">
        <f t="shared" si="11"/>
        <v>0</v>
      </c>
      <c r="X8" s="26">
        <f t="shared" si="11"/>
        <v>0</v>
      </c>
      <c r="Y8" s="26">
        <f t="shared" si="11"/>
        <v>0</v>
      </c>
      <c r="Z8" s="26">
        <f t="shared" si="11"/>
        <v>0</v>
      </c>
      <c r="AA8" s="26">
        <f t="shared" ref="AA8:AB8" si="12">+AA9+AA10+AA11</f>
        <v>0</v>
      </c>
      <c r="AB8" s="26">
        <f t="shared" si="12"/>
        <v>0</v>
      </c>
      <c r="AC8" s="26">
        <f t="shared" ref="AC8" si="13">+AC9+AC10+AC11</f>
        <v>0</v>
      </c>
      <c r="AD8" s="31"/>
      <c r="AE8" s="26" t="str">
        <f t="shared" si="4"/>
        <v/>
      </c>
    </row>
    <row r="9" spans="1:31" x14ac:dyDescent="0.2">
      <c r="A9" s="11" t="s">
        <v>32</v>
      </c>
      <c r="B9" s="6" t="s">
        <v>33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31"/>
      <c r="AE9" s="26" t="str">
        <f t="shared" si="4"/>
        <v/>
      </c>
    </row>
    <row r="10" spans="1:31" x14ac:dyDescent="0.2">
      <c r="A10" s="11" t="s">
        <v>34</v>
      </c>
      <c r="B10" s="6" t="s">
        <v>35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31"/>
      <c r="AE10" s="26" t="str">
        <f t="shared" si="4"/>
        <v/>
      </c>
    </row>
    <row r="11" spans="1:31" x14ac:dyDescent="0.2">
      <c r="A11" s="11" t="s">
        <v>36</v>
      </c>
      <c r="B11" s="6" t="s">
        <v>37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31"/>
      <c r="AE11" s="26" t="str">
        <f t="shared" si="4"/>
        <v/>
      </c>
    </row>
    <row r="12" spans="1:31" x14ac:dyDescent="0.2">
      <c r="A12" s="11" t="s">
        <v>38</v>
      </c>
      <c r="B12" s="6" t="s">
        <v>39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31"/>
      <c r="AE12" s="26" t="str">
        <f t="shared" si="4"/>
        <v/>
      </c>
    </row>
    <row r="13" spans="1:31" x14ac:dyDescent="0.2">
      <c r="A13" s="11" t="s">
        <v>40</v>
      </c>
      <c r="B13" s="6" t="s">
        <v>41</v>
      </c>
      <c r="C13" s="26">
        <f t="shared" ref="C13:Z13" si="14">+C14+C15</f>
        <v>0</v>
      </c>
      <c r="D13" s="26">
        <f t="shared" si="14"/>
        <v>0</v>
      </c>
      <c r="E13" s="26">
        <f t="shared" si="14"/>
        <v>0</v>
      </c>
      <c r="F13" s="26">
        <f t="shared" si="14"/>
        <v>0</v>
      </c>
      <c r="G13" s="26">
        <f t="shared" si="14"/>
        <v>0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</v>
      </c>
      <c r="O13" s="26">
        <f t="shared" si="14"/>
        <v>0</v>
      </c>
      <c r="P13" s="26">
        <f t="shared" si="14"/>
        <v>0</v>
      </c>
      <c r="Q13" s="26">
        <f t="shared" si="14"/>
        <v>0</v>
      </c>
      <c r="R13" s="26">
        <f t="shared" si="14"/>
        <v>0</v>
      </c>
      <c r="S13" s="26">
        <f t="shared" si="14"/>
        <v>0</v>
      </c>
      <c r="T13" s="26">
        <f t="shared" si="14"/>
        <v>0</v>
      </c>
      <c r="U13" s="26">
        <f t="shared" si="14"/>
        <v>0</v>
      </c>
      <c r="V13" s="26">
        <f t="shared" si="14"/>
        <v>0</v>
      </c>
      <c r="W13" s="26">
        <f t="shared" si="14"/>
        <v>0</v>
      </c>
      <c r="X13" s="26">
        <f t="shared" si="14"/>
        <v>0</v>
      </c>
      <c r="Y13" s="26">
        <f t="shared" si="14"/>
        <v>0</v>
      </c>
      <c r="Z13" s="26">
        <f t="shared" si="14"/>
        <v>0</v>
      </c>
      <c r="AA13" s="26">
        <f t="shared" ref="AA13:AB13" si="15">+AA14+AA15</f>
        <v>0</v>
      </c>
      <c r="AB13" s="26">
        <f t="shared" si="15"/>
        <v>0</v>
      </c>
      <c r="AC13" s="26">
        <f t="shared" ref="AC13" si="16">+AC14+AC15</f>
        <v>0</v>
      </c>
      <c r="AD13" s="31"/>
      <c r="AE13" s="26" t="str">
        <f t="shared" si="4"/>
        <v/>
      </c>
    </row>
    <row r="14" spans="1:31" x14ac:dyDescent="0.2">
      <c r="A14" s="11" t="s">
        <v>42</v>
      </c>
      <c r="B14" s="6" t="s">
        <v>43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31"/>
      <c r="AE14" s="26" t="str">
        <f t="shared" si="4"/>
        <v/>
      </c>
    </row>
    <row r="15" spans="1:31" x14ac:dyDescent="0.2">
      <c r="A15" s="11" t="s">
        <v>44</v>
      </c>
      <c r="B15" s="6" t="s">
        <v>45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31"/>
      <c r="AE15" s="26" t="str">
        <f t="shared" si="4"/>
        <v/>
      </c>
    </row>
    <row r="16" spans="1:31" x14ac:dyDescent="0.2">
      <c r="A16" s="11" t="s">
        <v>46</v>
      </c>
      <c r="B16" s="6" t="s">
        <v>47</v>
      </c>
      <c r="C16" s="26">
        <f t="shared" ref="C16:Z16" si="17">+C17+C18+C19+C20+C21+C22+C23+C24+C25+C26+C27+C28+C29</f>
        <v>0</v>
      </c>
      <c r="D16" s="26">
        <f t="shared" si="17"/>
        <v>0</v>
      </c>
      <c r="E16" s="26">
        <f t="shared" si="17"/>
        <v>0</v>
      </c>
      <c r="F16" s="26">
        <f t="shared" si="17"/>
        <v>0</v>
      </c>
      <c r="G16" s="26">
        <f t="shared" si="17"/>
        <v>0</v>
      </c>
      <c r="H16" s="26">
        <f t="shared" si="17"/>
        <v>0</v>
      </c>
      <c r="I16" s="26">
        <f t="shared" si="17"/>
        <v>0</v>
      </c>
      <c r="J16" s="26">
        <f t="shared" si="17"/>
        <v>0</v>
      </c>
      <c r="K16" s="26">
        <f t="shared" si="17"/>
        <v>0</v>
      </c>
      <c r="L16" s="26">
        <f t="shared" si="17"/>
        <v>0</v>
      </c>
      <c r="M16" s="26">
        <f t="shared" si="17"/>
        <v>0</v>
      </c>
      <c r="N16" s="26">
        <f t="shared" si="17"/>
        <v>0</v>
      </c>
      <c r="O16" s="26">
        <f t="shared" si="17"/>
        <v>0</v>
      </c>
      <c r="P16" s="26">
        <f t="shared" si="17"/>
        <v>0</v>
      </c>
      <c r="Q16" s="26">
        <f t="shared" si="17"/>
        <v>0</v>
      </c>
      <c r="R16" s="26">
        <f t="shared" si="17"/>
        <v>0</v>
      </c>
      <c r="S16" s="26">
        <f t="shared" si="17"/>
        <v>0</v>
      </c>
      <c r="T16" s="26">
        <f t="shared" si="17"/>
        <v>0</v>
      </c>
      <c r="U16" s="26">
        <f t="shared" si="17"/>
        <v>0</v>
      </c>
      <c r="V16" s="26">
        <f t="shared" si="17"/>
        <v>0</v>
      </c>
      <c r="W16" s="26">
        <f t="shared" si="17"/>
        <v>0</v>
      </c>
      <c r="X16" s="26">
        <f t="shared" si="17"/>
        <v>0</v>
      </c>
      <c r="Y16" s="26">
        <f t="shared" si="17"/>
        <v>0</v>
      </c>
      <c r="Z16" s="26">
        <f t="shared" si="17"/>
        <v>0</v>
      </c>
      <c r="AA16" s="26">
        <f t="shared" ref="AA16:AB16" si="18">+AA17+AA18+AA19+AA20+AA21+AA22+AA23+AA24+AA25+AA26+AA27+AA28+AA29</f>
        <v>0</v>
      </c>
      <c r="AB16" s="26">
        <f t="shared" si="18"/>
        <v>0</v>
      </c>
      <c r="AC16" s="26">
        <f t="shared" ref="AC16" si="19">+AC17+AC18+AC19+AC20+AC21+AC22+AC23+AC24+AC25+AC26+AC27+AC28+AC29</f>
        <v>0</v>
      </c>
      <c r="AD16" s="31"/>
      <c r="AE16" s="26" t="str">
        <f t="shared" si="4"/>
        <v/>
      </c>
    </row>
    <row r="17" spans="1:31" x14ac:dyDescent="0.2">
      <c r="A17" s="11" t="s">
        <v>48</v>
      </c>
      <c r="B17" s="6" t="s">
        <v>49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31"/>
      <c r="AE17" s="26" t="str">
        <f t="shared" si="4"/>
        <v/>
      </c>
    </row>
    <row r="18" spans="1:31" x14ac:dyDescent="0.2">
      <c r="A18" s="13" t="s">
        <v>50</v>
      </c>
      <c r="B18" s="6" t="s">
        <v>51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31"/>
      <c r="AE18" s="26" t="str">
        <f t="shared" si="4"/>
        <v/>
      </c>
    </row>
    <row r="19" spans="1:31" x14ac:dyDescent="0.2">
      <c r="A19" s="13" t="s">
        <v>52</v>
      </c>
      <c r="B19" s="6" t="s">
        <v>53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31"/>
      <c r="AE19" s="26" t="str">
        <f t="shared" si="4"/>
        <v/>
      </c>
    </row>
    <row r="20" spans="1:31" x14ac:dyDescent="0.2">
      <c r="A20" s="13" t="s">
        <v>54</v>
      </c>
      <c r="B20" s="6" t="s">
        <v>55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31"/>
      <c r="AE20" s="26" t="str">
        <f t="shared" si="4"/>
        <v/>
      </c>
    </row>
    <row r="21" spans="1:31" x14ac:dyDescent="0.2">
      <c r="A21" s="13" t="s">
        <v>56</v>
      </c>
      <c r="B21" s="6" t="s">
        <v>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31"/>
      <c r="AE21" s="26" t="str">
        <f t="shared" si="4"/>
        <v/>
      </c>
    </row>
    <row r="22" spans="1:31" x14ac:dyDescent="0.2">
      <c r="A22" s="13" t="s">
        <v>58</v>
      </c>
      <c r="B22" s="6" t="s">
        <v>59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31"/>
      <c r="AE22" s="26" t="str">
        <f t="shared" si="4"/>
        <v/>
      </c>
    </row>
    <row r="23" spans="1:31" x14ac:dyDescent="0.2">
      <c r="A23" s="13" t="s">
        <v>60</v>
      </c>
      <c r="B23" s="6" t="s">
        <v>61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31"/>
      <c r="AE23" s="26" t="str">
        <f t="shared" si="4"/>
        <v/>
      </c>
    </row>
    <row r="24" spans="1:31" x14ac:dyDescent="0.2">
      <c r="A24" s="13" t="s">
        <v>62</v>
      </c>
      <c r="B24" s="6" t="s">
        <v>63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31"/>
      <c r="AE24" s="26" t="str">
        <f t="shared" si="4"/>
        <v/>
      </c>
    </row>
    <row r="25" spans="1:31" x14ac:dyDescent="0.2">
      <c r="A25" s="13" t="s">
        <v>64</v>
      </c>
      <c r="B25" s="6" t="s">
        <v>65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31"/>
      <c r="AE25" s="26" t="str">
        <f t="shared" si="4"/>
        <v/>
      </c>
    </row>
    <row r="26" spans="1:31" x14ac:dyDescent="0.2">
      <c r="A26" s="13" t="s">
        <v>66</v>
      </c>
      <c r="B26" s="6" t="s">
        <v>67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31"/>
      <c r="AE26" s="26" t="str">
        <f t="shared" si="4"/>
        <v/>
      </c>
    </row>
    <row r="27" spans="1:31" x14ac:dyDescent="0.2">
      <c r="A27" s="13" t="s">
        <v>68</v>
      </c>
      <c r="B27" s="6" t="s">
        <v>69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31"/>
      <c r="AE27" s="26" t="str">
        <f t="shared" si="4"/>
        <v/>
      </c>
    </row>
    <row r="28" spans="1:31" x14ac:dyDescent="0.2">
      <c r="A28" s="13" t="s">
        <v>70</v>
      </c>
      <c r="B28" s="6" t="s">
        <v>71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31"/>
      <c r="AE28" s="26" t="str">
        <f t="shared" si="4"/>
        <v/>
      </c>
    </row>
    <row r="29" spans="1:31" x14ac:dyDescent="0.2">
      <c r="A29" s="13" t="s">
        <v>72</v>
      </c>
      <c r="B29" s="6" t="s">
        <v>73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31"/>
      <c r="AE29" s="26" t="str">
        <f t="shared" si="4"/>
        <v/>
      </c>
    </row>
    <row r="30" spans="1:31" x14ac:dyDescent="0.2">
      <c r="A30" s="13" t="s">
        <v>74</v>
      </c>
      <c r="B30" s="6" t="s">
        <v>75</v>
      </c>
      <c r="C30" s="26">
        <f t="shared" ref="C30:Z30" si="20">+C31+C34+C45+C46+C49</f>
        <v>0</v>
      </c>
      <c r="D30" s="26">
        <f t="shared" si="20"/>
        <v>0</v>
      </c>
      <c r="E30" s="26">
        <f t="shared" si="20"/>
        <v>0</v>
      </c>
      <c r="F30" s="26">
        <f t="shared" si="20"/>
        <v>0</v>
      </c>
      <c r="G30" s="26">
        <f t="shared" si="20"/>
        <v>0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0</v>
      </c>
      <c r="L30" s="26">
        <f t="shared" si="20"/>
        <v>0</v>
      </c>
      <c r="M30" s="26">
        <f t="shared" si="20"/>
        <v>0</v>
      </c>
      <c r="N30" s="26">
        <f t="shared" si="20"/>
        <v>0</v>
      </c>
      <c r="O30" s="26">
        <f t="shared" si="20"/>
        <v>0</v>
      </c>
      <c r="P30" s="26">
        <f t="shared" si="20"/>
        <v>0</v>
      </c>
      <c r="Q30" s="26">
        <f t="shared" si="20"/>
        <v>0</v>
      </c>
      <c r="R30" s="26">
        <f t="shared" si="20"/>
        <v>0</v>
      </c>
      <c r="S30" s="26">
        <f t="shared" si="20"/>
        <v>0</v>
      </c>
      <c r="T30" s="26">
        <f t="shared" si="20"/>
        <v>0</v>
      </c>
      <c r="U30" s="26">
        <f t="shared" si="20"/>
        <v>0</v>
      </c>
      <c r="V30" s="26">
        <f t="shared" si="20"/>
        <v>0</v>
      </c>
      <c r="W30" s="26">
        <f t="shared" si="20"/>
        <v>0</v>
      </c>
      <c r="X30" s="26">
        <f t="shared" si="20"/>
        <v>0</v>
      </c>
      <c r="Y30" s="26">
        <f t="shared" si="20"/>
        <v>0</v>
      </c>
      <c r="Z30" s="26">
        <f t="shared" si="20"/>
        <v>0</v>
      </c>
      <c r="AA30" s="26">
        <f t="shared" ref="AA30:AB30" si="21">+AA31+AA34+AA45+AA46+AA49</f>
        <v>0</v>
      </c>
      <c r="AB30" s="26">
        <f t="shared" si="21"/>
        <v>0</v>
      </c>
      <c r="AC30" s="26">
        <f t="shared" ref="AC30" si="22">+AC31+AC34+AC45+AC46+AC49</f>
        <v>0</v>
      </c>
      <c r="AD30" s="31"/>
      <c r="AE30" s="26" t="str">
        <f t="shared" si="4"/>
        <v/>
      </c>
    </row>
    <row r="31" spans="1:31" x14ac:dyDescent="0.2">
      <c r="A31" s="13" t="s">
        <v>76</v>
      </c>
      <c r="B31" s="6" t="s">
        <v>77</v>
      </c>
      <c r="C31" s="26">
        <f t="shared" ref="C31:Z31" si="23">+C33</f>
        <v>0</v>
      </c>
      <c r="D31" s="26">
        <f t="shared" si="23"/>
        <v>0</v>
      </c>
      <c r="E31" s="26">
        <f t="shared" si="23"/>
        <v>0</v>
      </c>
      <c r="F31" s="26">
        <f t="shared" si="23"/>
        <v>0</v>
      </c>
      <c r="G31" s="26">
        <f t="shared" si="23"/>
        <v>0</v>
      </c>
      <c r="H31" s="26">
        <f t="shared" si="23"/>
        <v>0</v>
      </c>
      <c r="I31" s="26">
        <f t="shared" si="23"/>
        <v>0</v>
      </c>
      <c r="J31" s="26">
        <f t="shared" si="23"/>
        <v>0</v>
      </c>
      <c r="K31" s="26">
        <f t="shared" si="23"/>
        <v>0</v>
      </c>
      <c r="L31" s="26">
        <f t="shared" si="23"/>
        <v>0</v>
      </c>
      <c r="M31" s="26">
        <f t="shared" si="23"/>
        <v>0</v>
      </c>
      <c r="N31" s="26">
        <f t="shared" si="23"/>
        <v>0</v>
      </c>
      <c r="O31" s="26">
        <f t="shared" si="23"/>
        <v>0</v>
      </c>
      <c r="P31" s="26">
        <f t="shared" si="23"/>
        <v>0</v>
      </c>
      <c r="Q31" s="26">
        <f t="shared" si="23"/>
        <v>0</v>
      </c>
      <c r="R31" s="26">
        <f t="shared" si="23"/>
        <v>0</v>
      </c>
      <c r="S31" s="26">
        <f t="shared" si="23"/>
        <v>0</v>
      </c>
      <c r="T31" s="26">
        <f t="shared" si="23"/>
        <v>0</v>
      </c>
      <c r="U31" s="26">
        <f t="shared" si="23"/>
        <v>0</v>
      </c>
      <c r="V31" s="26">
        <f t="shared" si="23"/>
        <v>0</v>
      </c>
      <c r="W31" s="26">
        <f t="shared" si="23"/>
        <v>0</v>
      </c>
      <c r="X31" s="26">
        <f t="shared" si="23"/>
        <v>0</v>
      </c>
      <c r="Y31" s="26">
        <f t="shared" si="23"/>
        <v>0</v>
      </c>
      <c r="Z31" s="26">
        <f t="shared" si="23"/>
        <v>0</v>
      </c>
      <c r="AA31" s="26">
        <f t="shared" ref="AA31:AB31" si="24">+AA33</f>
        <v>0</v>
      </c>
      <c r="AB31" s="26">
        <f t="shared" si="24"/>
        <v>0</v>
      </c>
      <c r="AC31" s="26">
        <f t="shared" ref="AC31" si="25">+AC33</f>
        <v>0</v>
      </c>
      <c r="AD31" s="31"/>
      <c r="AE31" s="26" t="str">
        <f t="shared" si="4"/>
        <v/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4"/>
        <v/>
      </c>
    </row>
    <row r="33" spans="1:31" x14ac:dyDescent="0.2">
      <c r="A33" s="13" t="s">
        <v>80</v>
      </c>
      <c r="B33" s="6" t="s">
        <v>81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31"/>
      <c r="AE33" s="26" t="str">
        <f t="shared" si="4"/>
        <v/>
      </c>
    </row>
    <row r="34" spans="1:31" x14ac:dyDescent="0.2">
      <c r="A34" s="13" t="s">
        <v>82</v>
      </c>
      <c r="B34" s="6" t="s">
        <v>83</v>
      </c>
      <c r="C34" s="26">
        <f t="shared" ref="C34:Z34" si="26">+C35+C38+C41+C42+C43+C44</f>
        <v>0</v>
      </c>
      <c r="D34" s="26">
        <f t="shared" si="26"/>
        <v>0</v>
      </c>
      <c r="E34" s="26">
        <f t="shared" si="26"/>
        <v>0</v>
      </c>
      <c r="F34" s="26">
        <f t="shared" si="26"/>
        <v>0</v>
      </c>
      <c r="G34" s="26">
        <f t="shared" si="26"/>
        <v>0</v>
      </c>
      <c r="H34" s="26">
        <f t="shared" si="26"/>
        <v>0</v>
      </c>
      <c r="I34" s="26">
        <f t="shared" si="26"/>
        <v>0</v>
      </c>
      <c r="J34" s="26">
        <f t="shared" si="26"/>
        <v>0</v>
      </c>
      <c r="K34" s="26">
        <f t="shared" si="26"/>
        <v>0</v>
      </c>
      <c r="L34" s="26">
        <f t="shared" si="26"/>
        <v>0</v>
      </c>
      <c r="M34" s="26">
        <f t="shared" si="26"/>
        <v>0</v>
      </c>
      <c r="N34" s="26">
        <f t="shared" si="26"/>
        <v>0</v>
      </c>
      <c r="O34" s="26">
        <f t="shared" si="26"/>
        <v>0</v>
      </c>
      <c r="P34" s="26">
        <f t="shared" si="26"/>
        <v>0</v>
      </c>
      <c r="Q34" s="26">
        <f t="shared" si="26"/>
        <v>0</v>
      </c>
      <c r="R34" s="26">
        <f t="shared" si="26"/>
        <v>0</v>
      </c>
      <c r="S34" s="26">
        <f t="shared" si="26"/>
        <v>0</v>
      </c>
      <c r="T34" s="26">
        <f t="shared" si="26"/>
        <v>0</v>
      </c>
      <c r="U34" s="26">
        <f t="shared" si="26"/>
        <v>0</v>
      </c>
      <c r="V34" s="26">
        <f t="shared" si="26"/>
        <v>0</v>
      </c>
      <c r="W34" s="26">
        <f t="shared" si="26"/>
        <v>0</v>
      </c>
      <c r="X34" s="26">
        <f t="shared" si="26"/>
        <v>0</v>
      </c>
      <c r="Y34" s="26">
        <f t="shared" si="26"/>
        <v>0</v>
      </c>
      <c r="Z34" s="26">
        <f t="shared" si="26"/>
        <v>0</v>
      </c>
      <c r="AA34" s="26">
        <f t="shared" ref="AA34:AB34" si="27">+AA35+AA38+AA41+AA42+AA43+AA44</f>
        <v>0</v>
      </c>
      <c r="AB34" s="26">
        <f t="shared" si="27"/>
        <v>0</v>
      </c>
      <c r="AC34" s="26">
        <f t="shared" ref="AC34" si="28">+AC35+AC38+AC41+AC42+AC43+AC44</f>
        <v>0</v>
      </c>
      <c r="AD34" s="31"/>
      <c r="AE34" s="26" t="str">
        <f t="shared" si="4"/>
        <v/>
      </c>
    </row>
    <row r="35" spans="1:31" x14ac:dyDescent="0.2">
      <c r="A35" s="13" t="s">
        <v>84</v>
      </c>
      <c r="B35" s="6" t="s">
        <v>85</v>
      </c>
      <c r="C35" s="26">
        <f t="shared" ref="C35:Z35" si="29">+C36+C37</f>
        <v>0</v>
      </c>
      <c r="D35" s="26">
        <f t="shared" si="29"/>
        <v>0</v>
      </c>
      <c r="E35" s="26">
        <f t="shared" si="29"/>
        <v>0</v>
      </c>
      <c r="F35" s="26">
        <f t="shared" si="29"/>
        <v>0</v>
      </c>
      <c r="G35" s="26">
        <f t="shared" si="29"/>
        <v>0</v>
      </c>
      <c r="H35" s="26">
        <f t="shared" si="29"/>
        <v>0</v>
      </c>
      <c r="I35" s="26">
        <f t="shared" si="29"/>
        <v>0</v>
      </c>
      <c r="J35" s="26">
        <f t="shared" si="29"/>
        <v>0</v>
      </c>
      <c r="K35" s="26">
        <f t="shared" si="29"/>
        <v>0</v>
      </c>
      <c r="L35" s="26">
        <f t="shared" si="29"/>
        <v>0</v>
      </c>
      <c r="M35" s="26">
        <f t="shared" si="29"/>
        <v>0</v>
      </c>
      <c r="N35" s="26">
        <f t="shared" si="29"/>
        <v>0</v>
      </c>
      <c r="O35" s="26">
        <f t="shared" si="29"/>
        <v>0</v>
      </c>
      <c r="P35" s="26">
        <f t="shared" si="29"/>
        <v>0</v>
      </c>
      <c r="Q35" s="26">
        <f t="shared" si="29"/>
        <v>0</v>
      </c>
      <c r="R35" s="26">
        <f t="shared" si="29"/>
        <v>0</v>
      </c>
      <c r="S35" s="26">
        <f t="shared" si="29"/>
        <v>0</v>
      </c>
      <c r="T35" s="26">
        <f t="shared" si="29"/>
        <v>0</v>
      </c>
      <c r="U35" s="26">
        <f t="shared" si="29"/>
        <v>0</v>
      </c>
      <c r="V35" s="26">
        <f t="shared" si="29"/>
        <v>0</v>
      </c>
      <c r="W35" s="26">
        <f t="shared" si="29"/>
        <v>0</v>
      </c>
      <c r="X35" s="26">
        <f t="shared" si="29"/>
        <v>0</v>
      </c>
      <c r="Y35" s="26">
        <f t="shared" si="29"/>
        <v>0</v>
      </c>
      <c r="Z35" s="26">
        <f t="shared" si="29"/>
        <v>0</v>
      </c>
      <c r="AA35" s="26">
        <f t="shared" ref="AA35:AB35" si="30">+AA36+AA37</f>
        <v>0</v>
      </c>
      <c r="AB35" s="26">
        <f t="shared" si="30"/>
        <v>0</v>
      </c>
      <c r="AC35" s="26">
        <f t="shared" ref="AC35" si="31">+AC36+AC37</f>
        <v>0</v>
      </c>
      <c r="AD35" s="31"/>
      <c r="AE35" s="26" t="str">
        <f t="shared" si="4"/>
        <v/>
      </c>
    </row>
    <row r="36" spans="1:31" x14ac:dyDescent="0.2">
      <c r="A36" s="13" t="s">
        <v>86</v>
      </c>
      <c r="B36" s="6" t="s">
        <v>87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31"/>
      <c r="AE36" s="26" t="str">
        <f t="shared" si="4"/>
        <v/>
      </c>
    </row>
    <row r="37" spans="1:31" x14ac:dyDescent="0.2">
      <c r="A37" s="13" t="s">
        <v>88</v>
      </c>
      <c r="B37" s="6" t="s">
        <v>89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31"/>
      <c r="AE37" s="26" t="str">
        <f t="shared" si="4"/>
        <v/>
      </c>
    </row>
    <row r="38" spans="1:31" x14ac:dyDescent="0.2">
      <c r="A38" s="13" t="s">
        <v>90</v>
      </c>
      <c r="B38" s="6" t="s">
        <v>91</v>
      </c>
      <c r="C38" s="26">
        <f t="shared" ref="C38:Z38" si="32">+C39+C40</f>
        <v>0</v>
      </c>
      <c r="D38" s="26">
        <f t="shared" si="32"/>
        <v>0</v>
      </c>
      <c r="E38" s="26">
        <f t="shared" si="32"/>
        <v>0</v>
      </c>
      <c r="F38" s="26">
        <f t="shared" si="32"/>
        <v>0</v>
      </c>
      <c r="G38" s="26">
        <f t="shared" si="32"/>
        <v>0</v>
      </c>
      <c r="H38" s="26">
        <f t="shared" si="32"/>
        <v>0</v>
      </c>
      <c r="I38" s="26">
        <f t="shared" si="32"/>
        <v>0</v>
      </c>
      <c r="J38" s="26">
        <f t="shared" si="32"/>
        <v>0</v>
      </c>
      <c r="K38" s="26">
        <f t="shared" si="32"/>
        <v>0</v>
      </c>
      <c r="L38" s="26">
        <f t="shared" si="32"/>
        <v>0</v>
      </c>
      <c r="M38" s="26">
        <f t="shared" si="32"/>
        <v>0</v>
      </c>
      <c r="N38" s="26">
        <f t="shared" si="32"/>
        <v>0</v>
      </c>
      <c r="O38" s="26">
        <f t="shared" si="32"/>
        <v>0</v>
      </c>
      <c r="P38" s="26">
        <f t="shared" si="32"/>
        <v>0</v>
      </c>
      <c r="Q38" s="26">
        <f t="shared" si="32"/>
        <v>0</v>
      </c>
      <c r="R38" s="26">
        <f t="shared" si="32"/>
        <v>0</v>
      </c>
      <c r="S38" s="26">
        <f t="shared" si="32"/>
        <v>0</v>
      </c>
      <c r="T38" s="26">
        <f t="shared" si="32"/>
        <v>0</v>
      </c>
      <c r="U38" s="26">
        <f t="shared" si="32"/>
        <v>0</v>
      </c>
      <c r="V38" s="26">
        <f t="shared" si="32"/>
        <v>0</v>
      </c>
      <c r="W38" s="26">
        <f t="shared" si="32"/>
        <v>0</v>
      </c>
      <c r="X38" s="26">
        <f t="shared" si="32"/>
        <v>0</v>
      </c>
      <c r="Y38" s="26">
        <f t="shared" si="32"/>
        <v>0</v>
      </c>
      <c r="Z38" s="26">
        <f t="shared" si="32"/>
        <v>0</v>
      </c>
      <c r="AA38" s="26">
        <f t="shared" ref="AA38:AB38" si="33">+AA39+AA40</f>
        <v>0</v>
      </c>
      <c r="AB38" s="26">
        <f t="shared" si="33"/>
        <v>0</v>
      </c>
      <c r="AC38" s="26">
        <f t="shared" ref="AC38" si="34">+AC39+AC40</f>
        <v>0</v>
      </c>
      <c r="AD38" s="31"/>
      <c r="AE38" s="26" t="str">
        <f t="shared" si="4"/>
        <v/>
      </c>
    </row>
    <row r="39" spans="1:31" x14ac:dyDescent="0.2">
      <c r="A39" s="13" t="s">
        <v>92</v>
      </c>
      <c r="B39" s="6" t="s">
        <v>93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31"/>
      <c r="AE39" s="26" t="str">
        <f t="shared" si="4"/>
        <v/>
      </c>
    </row>
    <row r="40" spans="1:31" x14ac:dyDescent="0.2">
      <c r="A40" s="13" t="s">
        <v>94</v>
      </c>
      <c r="B40" s="6" t="s">
        <v>95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31"/>
      <c r="AE40" s="26" t="str">
        <f t="shared" si="4"/>
        <v/>
      </c>
    </row>
    <row r="41" spans="1:31" x14ac:dyDescent="0.2">
      <c r="A41" s="13" t="s">
        <v>96</v>
      </c>
      <c r="B41" s="6" t="s">
        <v>97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31"/>
      <c r="AE41" s="26" t="str">
        <f t="shared" si="4"/>
        <v/>
      </c>
    </row>
    <row r="42" spans="1:31" x14ac:dyDescent="0.2">
      <c r="A42" s="13" t="s">
        <v>98</v>
      </c>
      <c r="B42" s="6" t="s">
        <v>99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31"/>
      <c r="AE42" s="26" t="str">
        <f t="shared" si="4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4"/>
        <v/>
      </c>
    </row>
    <row r="44" spans="1:31" x14ac:dyDescent="0.2">
      <c r="A44" s="13" t="s">
        <v>102</v>
      </c>
      <c r="B44" s="6" t="s">
        <v>103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31"/>
      <c r="AE44" s="26" t="str">
        <f t="shared" si="4"/>
        <v/>
      </c>
    </row>
    <row r="45" spans="1:31" x14ac:dyDescent="0.2">
      <c r="A45" s="13" t="s">
        <v>104</v>
      </c>
      <c r="B45" s="6" t="s">
        <v>105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31"/>
      <c r="AE45" s="26" t="str">
        <f t="shared" si="4"/>
        <v/>
      </c>
    </row>
    <row r="46" spans="1:31" x14ac:dyDescent="0.2">
      <c r="A46" s="13" t="s">
        <v>106</v>
      </c>
      <c r="B46" s="6" t="s">
        <v>107</v>
      </c>
      <c r="C46" s="26">
        <f t="shared" ref="C46:Z46" si="35">+C48</f>
        <v>0</v>
      </c>
      <c r="D46" s="26">
        <f t="shared" si="35"/>
        <v>0</v>
      </c>
      <c r="E46" s="26">
        <f t="shared" si="35"/>
        <v>0</v>
      </c>
      <c r="F46" s="26">
        <f t="shared" si="35"/>
        <v>0</v>
      </c>
      <c r="G46" s="26">
        <f t="shared" si="35"/>
        <v>0</v>
      </c>
      <c r="H46" s="26">
        <f t="shared" si="35"/>
        <v>0</v>
      </c>
      <c r="I46" s="26">
        <f t="shared" si="35"/>
        <v>0</v>
      </c>
      <c r="J46" s="26">
        <f t="shared" si="35"/>
        <v>0</v>
      </c>
      <c r="K46" s="26">
        <f t="shared" si="35"/>
        <v>0</v>
      </c>
      <c r="L46" s="26">
        <f t="shared" si="35"/>
        <v>0</v>
      </c>
      <c r="M46" s="26">
        <f t="shared" si="35"/>
        <v>0</v>
      </c>
      <c r="N46" s="26">
        <f t="shared" si="35"/>
        <v>0</v>
      </c>
      <c r="O46" s="26">
        <f t="shared" si="35"/>
        <v>0</v>
      </c>
      <c r="P46" s="26">
        <f t="shared" si="35"/>
        <v>0</v>
      </c>
      <c r="Q46" s="26">
        <f t="shared" si="35"/>
        <v>0</v>
      </c>
      <c r="R46" s="26">
        <f t="shared" si="35"/>
        <v>0</v>
      </c>
      <c r="S46" s="26">
        <f t="shared" si="35"/>
        <v>0</v>
      </c>
      <c r="T46" s="26">
        <f t="shared" si="35"/>
        <v>0</v>
      </c>
      <c r="U46" s="26">
        <f t="shared" si="35"/>
        <v>0</v>
      </c>
      <c r="V46" s="26">
        <f t="shared" si="35"/>
        <v>0</v>
      </c>
      <c r="W46" s="26">
        <f t="shared" si="35"/>
        <v>0</v>
      </c>
      <c r="X46" s="26">
        <f t="shared" si="35"/>
        <v>0</v>
      </c>
      <c r="Y46" s="26">
        <f t="shared" si="35"/>
        <v>0</v>
      </c>
      <c r="Z46" s="26">
        <f t="shared" si="35"/>
        <v>0</v>
      </c>
      <c r="AA46" s="26">
        <f t="shared" ref="AA46:AB46" si="36">+AA48</f>
        <v>0</v>
      </c>
      <c r="AB46" s="26">
        <f t="shared" si="36"/>
        <v>0</v>
      </c>
      <c r="AC46" s="26">
        <f t="shared" ref="AC46" si="37">+AC48</f>
        <v>0</v>
      </c>
      <c r="AD46" s="31"/>
      <c r="AE46" s="26" t="str">
        <f t="shared" si="4"/>
        <v/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4"/>
        <v/>
      </c>
    </row>
    <row r="48" spans="1:31" x14ac:dyDescent="0.2">
      <c r="A48" s="13" t="s">
        <v>110</v>
      </c>
      <c r="B48" s="6" t="s">
        <v>111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31"/>
      <c r="AE48" s="26" t="str">
        <f t="shared" si="4"/>
        <v/>
      </c>
    </row>
    <row r="49" spans="1:31" x14ac:dyDescent="0.2">
      <c r="A49" s="13" t="s">
        <v>112</v>
      </c>
      <c r="B49" s="6" t="s">
        <v>113</v>
      </c>
      <c r="C49" s="26">
        <f t="shared" ref="C49:Z49" si="38">+C50+C51</f>
        <v>0</v>
      </c>
      <c r="D49" s="26">
        <f t="shared" si="38"/>
        <v>0</v>
      </c>
      <c r="E49" s="26">
        <f t="shared" si="38"/>
        <v>0</v>
      </c>
      <c r="F49" s="26">
        <f t="shared" si="38"/>
        <v>0</v>
      </c>
      <c r="G49" s="26">
        <f t="shared" si="38"/>
        <v>0</v>
      </c>
      <c r="H49" s="26">
        <f t="shared" si="38"/>
        <v>0</v>
      </c>
      <c r="I49" s="26">
        <f t="shared" si="38"/>
        <v>0</v>
      </c>
      <c r="J49" s="26">
        <f t="shared" si="38"/>
        <v>0</v>
      </c>
      <c r="K49" s="26">
        <f t="shared" si="38"/>
        <v>0</v>
      </c>
      <c r="L49" s="26">
        <f t="shared" si="38"/>
        <v>0</v>
      </c>
      <c r="M49" s="26">
        <f t="shared" si="38"/>
        <v>0</v>
      </c>
      <c r="N49" s="26">
        <f t="shared" si="38"/>
        <v>0</v>
      </c>
      <c r="O49" s="26">
        <f t="shared" si="38"/>
        <v>0</v>
      </c>
      <c r="P49" s="26">
        <f t="shared" si="38"/>
        <v>0</v>
      </c>
      <c r="Q49" s="26">
        <f t="shared" si="38"/>
        <v>0</v>
      </c>
      <c r="R49" s="26">
        <f t="shared" si="38"/>
        <v>0</v>
      </c>
      <c r="S49" s="26">
        <f t="shared" si="38"/>
        <v>0</v>
      </c>
      <c r="T49" s="26">
        <f t="shared" si="38"/>
        <v>0</v>
      </c>
      <c r="U49" s="26">
        <f t="shared" si="38"/>
        <v>0</v>
      </c>
      <c r="V49" s="26">
        <f t="shared" si="38"/>
        <v>0</v>
      </c>
      <c r="W49" s="26">
        <f t="shared" si="38"/>
        <v>0</v>
      </c>
      <c r="X49" s="26">
        <f t="shared" si="38"/>
        <v>0</v>
      </c>
      <c r="Y49" s="26">
        <f t="shared" si="38"/>
        <v>0</v>
      </c>
      <c r="Z49" s="26">
        <f t="shared" si="38"/>
        <v>0</v>
      </c>
      <c r="AA49" s="26">
        <f t="shared" ref="AA49:AB49" si="39">+AA50+AA51</f>
        <v>0</v>
      </c>
      <c r="AB49" s="26">
        <f t="shared" si="39"/>
        <v>0</v>
      </c>
      <c r="AC49" s="26">
        <f t="shared" ref="AC49" si="40">+AC50+AC51</f>
        <v>0</v>
      </c>
      <c r="AD49" s="31"/>
      <c r="AE49" s="26" t="str">
        <f t="shared" si="4"/>
        <v/>
      </c>
    </row>
    <row r="50" spans="1:31" x14ac:dyDescent="0.2">
      <c r="A50" s="13" t="s">
        <v>114</v>
      </c>
      <c r="B50" s="6" t="s">
        <v>115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31"/>
      <c r="AE50" s="26" t="str">
        <f t="shared" si="4"/>
        <v/>
      </c>
    </row>
    <row r="51" spans="1:31" x14ac:dyDescent="0.2">
      <c r="A51" s="13" t="s">
        <v>116</v>
      </c>
      <c r="B51" s="6" t="s">
        <v>117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31"/>
      <c r="AE51" s="26" t="str">
        <f t="shared" si="4"/>
        <v/>
      </c>
    </row>
    <row r="52" spans="1:31" x14ac:dyDescent="0.2">
      <c r="A52" s="13" t="s">
        <v>118</v>
      </c>
      <c r="B52" s="6" t="s">
        <v>119</v>
      </c>
      <c r="C52" s="26">
        <f t="shared" ref="C52:Z52" si="41">+C53+C54+C55</f>
        <v>0</v>
      </c>
      <c r="D52" s="26">
        <f t="shared" si="41"/>
        <v>0</v>
      </c>
      <c r="E52" s="26">
        <f t="shared" si="41"/>
        <v>0</v>
      </c>
      <c r="F52" s="26">
        <f t="shared" si="41"/>
        <v>0</v>
      </c>
      <c r="G52" s="26">
        <f t="shared" si="41"/>
        <v>0</v>
      </c>
      <c r="H52" s="26">
        <f t="shared" si="41"/>
        <v>0</v>
      </c>
      <c r="I52" s="26">
        <f t="shared" si="41"/>
        <v>0</v>
      </c>
      <c r="J52" s="26">
        <f t="shared" si="41"/>
        <v>0</v>
      </c>
      <c r="K52" s="26">
        <f t="shared" si="41"/>
        <v>0</v>
      </c>
      <c r="L52" s="26">
        <f t="shared" si="41"/>
        <v>0</v>
      </c>
      <c r="M52" s="26">
        <f t="shared" si="41"/>
        <v>0</v>
      </c>
      <c r="N52" s="26">
        <f t="shared" si="41"/>
        <v>0</v>
      </c>
      <c r="O52" s="26">
        <f t="shared" si="41"/>
        <v>0</v>
      </c>
      <c r="P52" s="26">
        <f t="shared" si="41"/>
        <v>0</v>
      </c>
      <c r="Q52" s="26">
        <f t="shared" si="41"/>
        <v>0</v>
      </c>
      <c r="R52" s="26">
        <f t="shared" si="41"/>
        <v>0</v>
      </c>
      <c r="S52" s="26">
        <f t="shared" si="41"/>
        <v>0</v>
      </c>
      <c r="T52" s="26">
        <f t="shared" si="41"/>
        <v>0</v>
      </c>
      <c r="U52" s="26">
        <f t="shared" si="41"/>
        <v>0</v>
      </c>
      <c r="V52" s="26">
        <f t="shared" si="41"/>
        <v>0</v>
      </c>
      <c r="W52" s="26">
        <f t="shared" si="41"/>
        <v>0</v>
      </c>
      <c r="X52" s="26">
        <f t="shared" si="41"/>
        <v>0</v>
      </c>
      <c r="Y52" s="26">
        <f t="shared" si="41"/>
        <v>0</v>
      </c>
      <c r="Z52" s="26">
        <f t="shared" si="41"/>
        <v>0</v>
      </c>
      <c r="AA52" s="26">
        <f t="shared" ref="AA52:AB52" si="42">+AA53+AA54+AA55</f>
        <v>0</v>
      </c>
      <c r="AB52" s="26">
        <f t="shared" si="42"/>
        <v>0</v>
      </c>
      <c r="AC52" s="26">
        <f t="shared" ref="AC52" si="43">+AC53+AC54+AC55</f>
        <v>0</v>
      </c>
      <c r="AD52" s="31"/>
      <c r="AE52" s="26" t="str">
        <f t="shared" si="4"/>
        <v/>
      </c>
    </row>
    <row r="53" spans="1:31" x14ac:dyDescent="0.2">
      <c r="A53" s="13" t="s">
        <v>120</v>
      </c>
      <c r="B53" s="6" t="s">
        <v>121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31"/>
      <c r="AE53" s="26" t="str">
        <f t="shared" si="4"/>
        <v/>
      </c>
    </row>
    <row r="54" spans="1:31" x14ac:dyDescent="0.2">
      <c r="A54" s="13" t="s">
        <v>122</v>
      </c>
      <c r="B54" s="6" t="s">
        <v>123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31"/>
      <c r="AE54" s="26" t="str">
        <f t="shared" si="4"/>
        <v/>
      </c>
    </row>
    <row r="55" spans="1:31" x14ac:dyDescent="0.2">
      <c r="A55" s="13" t="s">
        <v>124</v>
      </c>
      <c r="B55" s="6" t="s">
        <v>125</v>
      </c>
      <c r="C55" s="26">
        <f t="shared" ref="C55:Z55" si="44">+C56+C57+C58</f>
        <v>0</v>
      </c>
      <c r="D55" s="26">
        <f t="shared" si="44"/>
        <v>0</v>
      </c>
      <c r="E55" s="26">
        <f t="shared" si="44"/>
        <v>0</v>
      </c>
      <c r="F55" s="26">
        <f t="shared" si="44"/>
        <v>0</v>
      </c>
      <c r="G55" s="26">
        <f t="shared" si="44"/>
        <v>0</v>
      </c>
      <c r="H55" s="26">
        <f t="shared" si="44"/>
        <v>0</v>
      </c>
      <c r="I55" s="26">
        <f t="shared" si="44"/>
        <v>0</v>
      </c>
      <c r="J55" s="26">
        <f t="shared" si="44"/>
        <v>0</v>
      </c>
      <c r="K55" s="26">
        <f t="shared" si="44"/>
        <v>0</v>
      </c>
      <c r="L55" s="26">
        <f t="shared" si="44"/>
        <v>0</v>
      </c>
      <c r="M55" s="26">
        <f t="shared" si="44"/>
        <v>0</v>
      </c>
      <c r="N55" s="26">
        <f t="shared" si="44"/>
        <v>0</v>
      </c>
      <c r="O55" s="26">
        <f t="shared" si="44"/>
        <v>0</v>
      </c>
      <c r="P55" s="26">
        <f t="shared" si="44"/>
        <v>0</v>
      </c>
      <c r="Q55" s="26">
        <f t="shared" si="44"/>
        <v>0</v>
      </c>
      <c r="R55" s="26">
        <f t="shared" si="44"/>
        <v>0</v>
      </c>
      <c r="S55" s="26">
        <f t="shared" si="44"/>
        <v>0</v>
      </c>
      <c r="T55" s="26">
        <f t="shared" si="44"/>
        <v>0</v>
      </c>
      <c r="U55" s="26">
        <f t="shared" si="44"/>
        <v>0</v>
      </c>
      <c r="V55" s="26">
        <f t="shared" si="44"/>
        <v>0</v>
      </c>
      <c r="W55" s="26">
        <f t="shared" si="44"/>
        <v>0</v>
      </c>
      <c r="X55" s="26">
        <f t="shared" si="44"/>
        <v>0</v>
      </c>
      <c r="Y55" s="26">
        <f t="shared" si="44"/>
        <v>0</v>
      </c>
      <c r="Z55" s="26">
        <f t="shared" si="44"/>
        <v>0</v>
      </c>
      <c r="AA55" s="26">
        <f t="shared" ref="AA55:AB55" si="45">+AA56+AA57+AA58</f>
        <v>0</v>
      </c>
      <c r="AB55" s="26">
        <f t="shared" si="45"/>
        <v>0</v>
      </c>
      <c r="AC55" s="26">
        <f t="shared" ref="AC55" si="46">+AC56+AC57+AC58</f>
        <v>0</v>
      </c>
      <c r="AD55" s="31"/>
      <c r="AE55" s="26" t="str">
        <f t="shared" si="4"/>
        <v/>
      </c>
    </row>
    <row r="56" spans="1:31" x14ac:dyDescent="0.2">
      <c r="A56" s="13" t="s">
        <v>126</v>
      </c>
      <c r="B56" s="6" t="s">
        <v>127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31"/>
      <c r="AE56" s="26" t="str">
        <f t="shared" si="4"/>
        <v/>
      </c>
    </row>
    <row r="57" spans="1:31" x14ac:dyDescent="0.2">
      <c r="A57" s="13" t="s">
        <v>128</v>
      </c>
      <c r="B57" s="6" t="s">
        <v>129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31"/>
      <c r="AE57" s="26" t="str">
        <f t="shared" si="4"/>
        <v/>
      </c>
    </row>
    <row r="58" spans="1:31" x14ac:dyDescent="0.2">
      <c r="A58" s="13" t="s">
        <v>130</v>
      </c>
      <c r="B58" s="6" t="s">
        <v>131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31"/>
      <c r="AE58" s="26" t="str">
        <f t="shared" si="4"/>
        <v/>
      </c>
    </row>
    <row r="59" spans="1:31" x14ac:dyDescent="0.2">
      <c r="A59" s="13" t="s">
        <v>132</v>
      </c>
      <c r="B59" s="6" t="s">
        <v>133</v>
      </c>
      <c r="C59" s="26">
        <f t="shared" ref="C59:Z59" si="47">+C60+C61</f>
        <v>0</v>
      </c>
      <c r="D59" s="26">
        <f t="shared" si="47"/>
        <v>0</v>
      </c>
      <c r="E59" s="26">
        <f t="shared" si="47"/>
        <v>0</v>
      </c>
      <c r="F59" s="26">
        <f t="shared" si="47"/>
        <v>0</v>
      </c>
      <c r="G59" s="26">
        <f t="shared" si="47"/>
        <v>0</v>
      </c>
      <c r="H59" s="26">
        <f t="shared" si="47"/>
        <v>0</v>
      </c>
      <c r="I59" s="26">
        <f t="shared" si="47"/>
        <v>0</v>
      </c>
      <c r="J59" s="26">
        <f t="shared" si="47"/>
        <v>0</v>
      </c>
      <c r="K59" s="26">
        <f t="shared" si="47"/>
        <v>0</v>
      </c>
      <c r="L59" s="26">
        <f t="shared" si="47"/>
        <v>0</v>
      </c>
      <c r="M59" s="26">
        <f t="shared" si="47"/>
        <v>0</v>
      </c>
      <c r="N59" s="26">
        <f t="shared" si="47"/>
        <v>0</v>
      </c>
      <c r="O59" s="26">
        <f t="shared" si="47"/>
        <v>0</v>
      </c>
      <c r="P59" s="26">
        <f t="shared" si="47"/>
        <v>0</v>
      </c>
      <c r="Q59" s="26">
        <f t="shared" si="47"/>
        <v>0</v>
      </c>
      <c r="R59" s="26">
        <f t="shared" si="47"/>
        <v>0</v>
      </c>
      <c r="S59" s="26">
        <f t="shared" si="47"/>
        <v>0</v>
      </c>
      <c r="T59" s="26">
        <f t="shared" si="47"/>
        <v>0</v>
      </c>
      <c r="U59" s="26">
        <f t="shared" si="47"/>
        <v>0</v>
      </c>
      <c r="V59" s="26">
        <f t="shared" si="47"/>
        <v>0</v>
      </c>
      <c r="W59" s="26">
        <f t="shared" si="47"/>
        <v>0</v>
      </c>
      <c r="X59" s="26">
        <f t="shared" si="47"/>
        <v>0</v>
      </c>
      <c r="Y59" s="26">
        <f t="shared" si="47"/>
        <v>0</v>
      </c>
      <c r="Z59" s="26">
        <f t="shared" si="47"/>
        <v>0</v>
      </c>
      <c r="AA59" s="26">
        <f t="shared" ref="AA59:AB59" si="48">+AA60+AA61</f>
        <v>0</v>
      </c>
      <c r="AB59" s="26">
        <f t="shared" si="48"/>
        <v>0</v>
      </c>
      <c r="AC59" s="26">
        <f t="shared" ref="AC59" si="49">+AC60+AC61</f>
        <v>0</v>
      </c>
      <c r="AD59" s="31"/>
      <c r="AE59" s="26" t="str">
        <f t="shared" si="4"/>
        <v/>
      </c>
    </row>
    <row r="60" spans="1:31" x14ac:dyDescent="0.2">
      <c r="A60" s="13" t="s">
        <v>134</v>
      </c>
      <c r="B60" s="6" t="s">
        <v>127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31"/>
      <c r="AE60" s="26" t="str">
        <f t="shared" si="4"/>
        <v/>
      </c>
    </row>
    <row r="61" spans="1:31" x14ac:dyDescent="0.2">
      <c r="A61" s="13" t="s">
        <v>135</v>
      </c>
      <c r="B61" s="6" t="s">
        <v>136</v>
      </c>
      <c r="C61" s="26">
        <f t="shared" ref="C61:Z61" si="50">+C62+C63+C64</f>
        <v>0</v>
      </c>
      <c r="D61" s="26">
        <f t="shared" si="50"/>
        <v>0</v>
      </c>
      <c r="E61" s="26">
        <f t="shared" si="50"/>
        <v>0</v>
      </c>
      <c r="F61" s="26">
        <f t="shared" si="50"/>
        <v>0</v>
      </c>
      <c r="G61" s="26">
        <f t="shared" si="50"/>
        <v>0</v>
      </c>
      <c r="H61" s="26">
        <f t="shared" si="50"/>
        <v>0</v>
      </c>
      <c r="I61" s="26">
        <f t="shared" si="50"/>
        <v>0</v>
      </c>
      <c r="J61" s="26">
        <f t="shared" si="50"/>
        <v>0</v>
      </c>
      <c r="K61" s="26">
        <f t="shared" si="50"/>
        <v>0</v>
      </c>
      <c r="L61" s="26">
        <f t="shared" si="50"/>
        <v>0</v>
      </c>
      <c r="M61" s="26">
        <f t="shared" si="50"/>
        <v>0</v>
      </c>
      <c r="N61" s="26">
        <f t="shared" si="50"/>
        <v>0</v>
      </c>
      <c r="O61" s="26">
        <f t="shared" si="50"/>
        <v>0</v>
      </c>
      <c r="P61" s="26">
        <f t="shared" si="50"/>
        <v>0</v>
      </c>
      <c r="Q61" s="26">
        <f t="shared" si="50"/>
        <v>0</v>
      </c>
      <c r="R61" s="26">
        <f t="shared" si="50"/>
        <v>0</v>
      </c>
      <c r="S61" s="26">
        <f t="shared" si="50"/>
        <v>0</v>
      </c>
      <c r="T61" s="26">
        <f t="shared" si="50"/>
        <v>0</v>
      </c>
      <c r="U61" s="26">
        <f t="shared" si="50"/>
        <v>0</v>
      </c>
      <c r="V61" s="26">
        <f t="shared" si="50"/>
        <v>0</v>
      </c>
      <c r="W61" s="26">
        <f t="shared" si="50"/>
        <v>0</v>
      </c>
      <c r="X61" s="26">
        <f t="shared" si="50"/>
        <v>0</v>
      </c>
      <c r="Y61" s="26">
        <f t="shared" si="50"/>
        <v>0</v>
      </c>
      <c r="Z61" s="26">
        <f t="shared" si="50"/>
        <v>0</v>
      </c>
      <c r="AA61" s="26">
        <f t="shared" ref="AA61:AB61" si="51">+AA62+AA63+AA64</f>
        <v>0</v>
      </c>
      <c r="AB61" s="26">
        <f t="shared" si="51"/>
        <v>0</v>
      </c>
      <c r="AC61" s="26">
        <f t="shared" ref="AC61" si="52">+AC62+AC63+AC64</f>
        <v>0</v>
      </c>
      <c r="AD61" s="31"/>
      <c r="AE61" s="26" t="str">
        <f t="shared" si="4"/>
        <v/>
      </c>
    </row>
    <row r="62" spans="1:31" x14ac:dyDescent="0.2">
      <c r="A62" s="13" t="s">
        <v>137</v>
      </c>
      <c r="B62" s="6" t="s">
        <v>138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31"/>
      <c r="AE62" s="26" t="str">
        <f t="shared" si="4"/>
        <v/>
      </c>
    </row>
    <row r="63" spans="1:31" x14ac:dyDescent="0.2">
      <c r="A63" s="13" t="s">
        <v>139</v>
      </c>
      <c r="B63" s="6" t="s">
        <v>140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31"/>
      <c r="AE63" s="26" t="str">
        <f t="shared" si="4"/>
        <v/>
      </c>
    </row>
    <row r="64" spans="1:31" x14ac:dyDescent="0.2">
      <c r="A64" s="13" t="s">
        <v>141</v>
      </c>
      <c r="B64" s="6" t="s">
        <v>142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31"/>
      <c r="AE64" s="26" t="str">
        <f t="shared" si="4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4"/>
        <v/>
      </c>
    </row>
    <row r="66" spans="1:31" x14ac:dyDescent="0.2">
      <c r="A66" s="13" t="s">
        <v>145</v>
      </c>
      <c r="B66" s="6" t="s">
        <v>146</v>
      </c>
      <c r="C66" s="26">
        <f t="shared" ref="C66:Z66" si="53">+C67+C79+C100</f>
        <v>0</v>
      </c>
      <c r="D66" s="26">
        <f t="shared" si="53"/>
        <v>0</v>
      </c>
      <c r="E66" s="26">
        <f t="shared" si="53"/>
        <v>0</v>
      </c>
      <c r="F66" s="26">
        <f t="shared" si="53"/>
        <v>0</v>
      </c>
      <c r="G66" s="26">
        <f t="shared" si="53"/>
        <v>0</v>
      </c>
      <c r="H66" s="26">
        <f t="shared" si="53"/>
        <v>0</v>
      </c>
      <c r="I66" s="26">
        <f t="shared" si="53"/>
        <v>0</v>
      </c>
      <c r="J66" s="26">
        <f t="shared" si="53"/>
        <v>0</v>
      </c>
      <c r="K66" s="26">
        <f t="shared" si="53"/>
        <v>0</v>
      </c>
      <c r="L66" s="26">
        <f t="shared" si="53"/>
        <v>0</v>
      </c>
      <c r="M66" s="26">
        <f t="shared" si="53"/>
        <v>0</v>
      </c>
      <c r="N66" s="26">
        <f t="shared" si="53"/>
        <v>0</v>
      </c>
      <c r="O66" s="26">
        <f t="shared" si="53"/>
        <v>0</v>
      </c>
      <c r="P66" s="26">
        <f t="shared" si="53"/>
        <v>0</v>
      </c>
      <c r="Q66" s="26">
        <f t="shared" si="53"/>
        <v>0</v>
      </c>
      <c r="R66" s="26">
        <f t="shared" si="53"/>
        <v>0</v>
      </c>
      <c r="S66" s="26">
        <f t="shared" si="53"/>
        <v>0</v>
      </c>
      <c r="T66" s="26">
        <f t="shared" si="53"/>
        <v>0</v>
      </c>
      <c r="U66" s="26">
        <f t="shared" si="53"/>
        <v>0</v>
      </c>
      <c r="V66" s="26">
        <f t="shared" si="53"/>
        <v>0</v>
      </c>
      <c r="W66" s="26">
        <f t="shared" si="53"/>
        <v>0</v>
      </c>
      <c r="X66" s="26">
        <f t="shared" si="53"/>
        <v>0</v>
      </c>
      <c r="Y66" s="26">
        <f t="shared" si="53"/>
        <v>0</v>
      </c>
      <c r="Z66" s="26">
        <f t="shared" si="53"/>
        <v>0</v>
      </c>
      <c r="AA66" s="26">
        <f t="shared" ref="AA66:AB66" si="54">+AA67+AA79+AA100</f>
        <v>0</v>
      </c>
      <c r="AB66" s="26">
        <f t="shared" si="54"/>
        <v>0</v>
      </c>
      <c r="AC66" s="26">
        <f t="shared" ref="AC66" si="55">+AC67+AC79+AC100</f>
        <v>0</v>
      </c>
      <c r="AD66" s="31"/>
      <c r="AE66" s="26" t="str">
        <f t="shared" si="4"/>
        <v/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56">+D68+D77+D78</f>
        <v>0</v>
      </c>
      <c r="E67" s="26">
        <f t="shared" si="56"/>
        <v>0</v>
      </c>
      <c r="F67" s="26">
        <f t="shared" si="56"/>
        <v>0</v>
      </c>
      <c r="G67" s="26">
        <f t="shared" si="56"/>
        <v>0</v>
      </c>
      <c r="H67" s="26">
        <f t="shared" si="56"/>
        <v>0</v>
      </c>
      <c r="I67" s="26">
        <f t="shared" si="56"/>
        <v>0</v>
      </c>
      <c r="J67" s="26">
        <f t="shared" si="56"/>
        <v>0</v>
      </c>
      <c r="K67" s="26">
        <f t="shared" si="56"/>
        <v>0</v>
      </c>
      <c r="L67" s="26">
        <f t="shared" si="56"/>
        <v>0</v>
      </c>
      <c r="M67" s="26">
        <f t="shared" si="56"/>
        <v>0</v>
      </c>
      <c r="N67" s="26">
        <f t="shared" si="56"/>
        <v>0</v>
      </c>
      <c r="O67" s="26">
        <f t="shared" si="56"/>
        <v>0</v>
      </c>
      <c r="P67" s="26">
        <f t="shared" si="56"/>
        <v>0</v>
      </c>
      <c r="Q67" s="26">
        <f t="shared" si="56"/>
        <v>0</v>
      </c>
      <c r="R67" s="26">
        <f t="shared" si="56"/>
        <v>0</v>
      </c>
      <c r="S67" s="26">
        <f t="shared" si="56"/>
        <v>0</v>
      </c>
      <c r="T67" s="26">
        <f t="shared" si="56"/>
        <v>0</v>
      </c>
      <c r="U67" s="26">
        <f t="shared" si="56"/>
        <v>0</v>
      </c>
      <c r="V67" s="26">
        <f t="shared" si="56"/>
        <v>0</v>
      </c>
      <c r="W67" s="26">
        <f t="shared" si="56"/>
        <v>0</v>
      </c>
      <c r="X67" s="26">
        <f t="shared" si="56"/>
        <v>0</v>
      </c>
      <c r="Y67" s="26">
        <f t="shared" si="56"/>
        <v>0</v>
      </c>
      <c r="Z67" s="26">
        <f t="shared" si="56"/>
        <v>0</v>
      </c>
      <c r="AA67" s="26">
        <f t="shared" si="56"/>
        <v>0</v>
      </c>
      <c r="AB67" s="26">
        <f t="shared" si="56"/>
        <v>0</v>
      </c>
      <c r="AC67" s="26">
        <f t="shared" si="56"/>
        <v>0</v>
      </c>
      <c r="AD67" s="31"/>
      <c r="AE67" s="26" t="str">
        <f t="shared" si="4"/>
        <v/>
      </c>
    </row>
    <row r="68" spans="1:31" x14ac:dyDescent="0.2">
      <c r="A68" s="13" t="s">
        <v>149</v>
      </c>
      <c r="B68" s="6" t="s">
        <v>150</v>
      </c>
      <c r="C68" s="26">
        <f t="shared" ref="C68:Z68" si="57">+C69+C74</f>
        <v>0</v>
      </c>
      <c r="D68" s="26">
        <f t="shared" si="57"/>
        <v>0</v>
      </c>
      <c r="E68" s="26">
        <f t="shared" si="57"/>
        <v>0</v>
      </c>
      <c r="F68" s="26">
        <f t="shared" si="57"/>
        <v>0</v>
      </c>
      <c r="G68" s="26">
        <f t="shared" si="57"/>
        <v>0</v>
      </c>
      <c r="H68" s="26">
        <f t="shared" si="57"/>
        <v>0</v>
      </c>
      <c r="I68" s="26">
        <f t="shared" si="57"/>
        <v>0</v>
      </c>
      <c r="J68" s="26">
        <f t="shared" si="57"/>
        <v>0</v>
      </c>
      <c r="K68" s="26">
        <f t="shared" si="57"/>
        <v>0</v>
      </c>
      <c r="L68" s="26">
        <f t="shared" si="57"/>
        <v>0</v>
      </c>
      <c r="M68" s="26">
        <f t="shared" si="57"/>
        <v>0</v>
      </c>
      <c r="N68" s="26">
        <f t="shared" si="57"/>
        <v>0</v>
      </c>
      <c r="O68" s="26">
        <f t="shared" si="57"/>
        <v>0</v>
      </c>
      <c r="P68" s="26">
        <f t="shared" si="57"/>
        <v>0</v>
      </c>
      <c r="Q68" s="26">
        <f t="shared" si="57"/>
        <v>0</v>
      </c>
      <c r="R68" s="26">
        <f t="shared" si="57"/>
        <v>0</v>
      </c>
      <c r="S68" s="26">
        <f t="shared" si="57"/>
        <v>0</v>
      </c>
      <c r="T68" s="26">
        <f t="shared" si="57"/>
        <v>0</v>
      </c>
      <c r="U68" s="26">
        <f t="shared" si="57"/>
        <v>0</v>
      </c>
      <c r="V68" s="26">
        <f t="shared" si="57"/>
        <v>0</v>
      </c>
      <c r="W68" s="26">
        <f t="shared" si="57"/>
        <v>0</v>
      </c>
      <c r="X68" s="26">
        <f t="shared" si="57"/>
        <v>0</v>
      </c>
      <c r="Y68" s="26">
        <f t="shared" si="57"/>
        <v>0</v>
      </c>
      <c r="Z68" s="26">
        <f t="shared" si="57"/>
        <v>0</v>
      </c>
      <c r="AA68" s="26">
        <f t="shared" ref="AA68:AB68" si="58">+AA69+AA74</f>
        <v>0</v>
      </c>
      <c r="AB68" s="26">
        <f t="shared" si="58"/>
        <v>0</v>
      </c>
      <c r="AC68" s="26">
        <f t="shared" ref="AC68" si="59">+AC69+AC74</f>
        <v>0</v>
      </c>
      <c r="AD68" s="31"/>
      <c r="AE68" s="26" t="str">
        <f t="shared" si="4"/>
        <v/>
      </c>
    </row>
    <row r="69" spans="1:31" x14ac:dyDescent="0.2">
      <c r="A69" s="13" t="s">
        <v>151</v>
      </c>
      <c r="B69" s="6" t="s">
        <v>152</v>
      </c>
      <c r="C69" s="26">
        <f t="shared" ref="C69:Z69" si="60">+C70+C71+C72+C73</f>
        <v>0</v>
      </c>
      <c r="D69" s="26">
        <f t="shared" si="60"/>
        <v>0</v>
      </c>
      <c r="E69" s="26">
        <f t="shared" si="60"/>
        <v>0</v>
      </c>
      <c r="F69" s="26">
        <f t="shared" si="60"/>
        <v>0</v>
      </c>
      <c r="G69" s="26">
        <f t="shared" si="60"/>
        <v>0</v>
      </c>
      <c r="H69" s="26">
        <f t="shared" si="60"/>
        <v>0</v>
      </c>
      <c r="I69" s="26">
        <f t="shared" si="60"/>
        <v>0</v>
      </c>
      <c r="J69" s="26">
        <f t="shared" si="60"/>
        <v>0</v>
      </c>
      <c r="K69" s="26">
        <f t="shared" si="60"/>
        <v>0</v>
      </c>
      <c r="L69" s="26">
        <f t="shared" si="60"/>
        <v>0</v>
      </c>
      <c r="M69" s="26">
        <f t="shared" si="60"/>
        <v>0</v>
      </c>
      <c r="N69" s="26">
        <f t="shared" si="60"/>
        <v>0</v>
      </c>
      <c r="O69" s="26">
        <f t="shared" si="60"/>
        <v>0</v>
      </c>
      <c r="P69" s="26">
        <f t="shared" si="60"/>
        <v>0</v>
      </c>
      <c r="Q69" s="26">
        <f t="shared" si="60"/>
        <v>0</v>
      </c>
      <c r="R69" s="26">
        <f t="shared" si="60"/>
        <v>0</v>
      </c>
      <c r="S69" s="26">
        <f t="shared" si="60"/>
        <v>0</v>
      </c>
      <c r="T69" s="26">
        <f t="shared" si="60"/>
        <v>0</v>
      </c>
      <c r="U69" s="26">
        <f t="shared" si="60"/>
        <v>0</v>
      </c>
      <c r="V69" s="26">
        <f t="shared" si="60"/>
        <v>0</v>
      </c>
      <c r="W69" s="26">
        <f t="shared" si="60"/>
        <v>0</v>
      </c>
      <c r="X69" s="26">
        <f t="shared" si="60"/>
        <v>0</v>
      </c>
      <c r="Y69" s="26">
        <f t="shared" si="60"/>
        <v>0</v>
      </c>
      <c r="Z69" s="26">
        <f t="shared" si="60"/>
        <v>0</v>
      </c>
      <c r="AA69" s="26">
        <f t="shared" ref="AA69:AB69" si="61">+AA70+AA71+AA72+AA73</f>
        <v>0</v>
      </c>
      <c r="AB69" s="26">
        <f t="shared" si="61"/>
        <v>0</v>
      </c>
      <c r="AC69" s="26">
        <f t="shared" ref="AC69" si="62">+AC70+AC71+AC72+AC73</f>
        <v>0</v>
      </c>
      <c r="AD69" s="31"/>
      <c r="AE69" s="26" t="str">
        <f t="shared" ref="AE69:AE109" si="63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63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63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63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63"/>
        <v/>
      </c>
    </row>
    <row r="74" spans="1:31" x14ac:dyDescent="0.2">
      <c r="A74" s="13" t="s">
        <v>161</v>
      </c>
      <c r="B74" s="6" t="s">
        <v>162</v>
      </c>
      <c r="C74" s="26">
        <f t="shared" ref="C74:Z74" si="64">+C75+C76</f>
        <v>0</v>
      </c>
      <c r="D74" s="26">
        <f t="shared" si="64"/>
        <v>0</v>
      </c>
      <c r="E74" s="26">
        <f t="shared" si="64"/>
        <v>0</v>
      </c>
      <c r="F74" s="26">
        <f t="shared" si="64"/>
        <v>0</v>
      </c>
      <c r="G74" s="26">
        <f t="shared" si="64"/>
        <v>0</v>
      </c>
      <c r="H74" s="26">
        <f t="shared" si="64"/>
        <v>0</v>
      </c>
      <c r="I74" s="26">
        <f t="shared" si="64"/>
        <v>0</v>
      </c>
      <c r="J74" s="26">
        <f t="shared" si="64"/>
        <v>0</v>
      </c>
      <c r="K74" s="26">
        <f t="shared" si="64"/>
        <v>0</v>
      </c>
      <c r="L74" s="26">
        <f t="shared" si="64"/>
        <v>0</v>
      </c>
      <c r="M74" s="26">
        <f t="shared" si="64"/>
        <v>0</v>
      </c>
      <c r="N74" s="26">
        <f t="shared" si="64"/>
        <v>0</v>
      </c>
      <c r="O74" s="26">
        <f t="shared" si="64"/>
        <v>0</v>
      </c>
      <c r="P74" s="26">
        <f t="shared" si="64"/>
        <v>0</v>
      </c>
      <c r="Q74" s="26">
        <f t="shared" si="64"/>
        <v>0</v>
      </c>
      <c r="R74" s="26">
        <f t="shared" si="64"/>
        <v>0</v>
      </c>
      <c r="S74" s="26">
        <f t="shared" si="64"/>
        <v>0</v>
      </c>
      <c r="T74" s="26">
        <f t="shared" si="64"/>
        <v>0</v>
      </c>
      <c r="U74" s="26">
        <f t="shared" si="64"/>
        <v>0</v>
      </c>
      <c r="V74" s="26">
        <f t="shared" si="64"/>
        <v>0</v>
      </c>
      <c r="W74" s="26">
        <f t="shared" si="64"/>
        <v>0</v>
      </c>
      <c r="X74" s="26">
        <f t="shared" si="64"/>
        <v>0</v>
      </c>
      <c r="Y74" s="26">
        <f t="shared" si="64"/>
        <v>0</v>
      </c>
      <c r="Z74" s="26">
        <f t="shared" si="64"/>
        <v>0</v>
      </c>
      <c r="AA74" s="26">
        <f t="shared" ref="AA74:AB74" si="65">+AA75+AA76</f>
        <v>0</v>
      </c>
      <c r="AB74" s="26">
        <f t="shared" si="65"/>
        <v>0</v>
      </c>
      <c r="AC74" s="26">
        <f t="shared" ref="AC74" si="66">+AC75+AC76</f>
        <v>0</v>
      </c>
      <c r="AD74" s="31"/>
      <c r="AE74" s="26" t="str">
        <f t="shared" si="63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63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63"/>
        <v/>
      </c>
    </row>
    <row r="77" spans="1:31" x14ac:dyDescent="0.2">
      <c r="A77" s="13" t="s">
        <v>165</v>
      </c>
      <c r="B77" s="6" t="s">
        <v>166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31"/>
      <c r="AE77" s="26" t="str">
        <f t="shared" si="63"/>
        <v/>
      </c>
    </row>
    <row r="78" spans="1:31" x14ac:dyDescent="0.2">
      <c r="A78" s="13" t="s">
        <v>244</v>
      </c>
      <c r="B78" s="6" t="s">
        <v>187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:Z79" si="67">+C80+C90</f>
        <v>0</v>
      </c>
      <c r="D79" s="26">
        <f t="shared" si="67"/>
        <v>0</v>
      </c>
      <c r="E79" s="26">
        <f t="shared" si="67"/>
        <v>0</v>
      </c>
      <c r="F79" s="26">
        <f t="shared" si="67"/>
        <v>0</v>
      </c>
      <c r="G79" s="26">
        <f t="shared" si="67"/>
        <v>0</v>
      </c>
      <c r="H79" s="26">
        <f t="shared" si="67"/>
        <v>0</v>
      </c>
      <c r="I79" s="26">
        <f t="shared" si="67"/>
        <v>0</v>
      </c>
      <c r="J79" s="26">
        <f t="shared" si="67"/>
        <v>0</v>
      </c>
      <c r="K79" s="26">
        <f t="shared" si="67"/>
        <v>0</v>
      </c>
      <c r="L79" s="26">
        <f t="shared" si="67"/>
        <v>0</v>
      </c>
      <c r="M79" s="26">
        <f t="shared" si="67"/>
        <v>0</v>
      </c>
      <c r="N79" s="26">
        <f t="shared" si="67"/>
        <v>0</v>
      </c>
      <c r="O79" s="26">
        <f t="shared" si="67"/>
        <v>0</v>
      </c>
      <c r="P79" s="26">
        <f t="shared" si="67"/>
        <v>0</v>
      </c>
      <c r="Q79" s="26">
        <f t="shared" si="67"/>
        <v>0</v>
      </c>
      <c r="R79" s="26">
        <f t="shared" si="67"/>
        <v>0</v>
      </c>
      <c r="S79" s="26">
        <f t="shared" si="67"/>
        <v>0</v>
      </c>
      <c r="T79" s="26">
        <f t="shared" si="67"/>
        <v>0</v>
      </c>
      <c r="U79" s="26">
        <f t="shared" si="67"/>
        <v>0</v>
      </c>
      <c r="V79" s="26">
        <f t="shared" si="67"/>
        <v>0</v>
      </c>
      <c r="W79" s="26">
        <f t="shared" si="67"/>
        <v>0</v>
      </c>
      <c r="X79" s="26">
        <f t="shared" si="67"/>
        <v>0</v>
      </c>
      <c r="Y79" s="26">
        <f t="shared" si="67"/>
        <v>0</v>
      </c>
      <c r="Z79" s="26">
        <f t="shared" si="67"/>
        <v>0</v>
      </c>
      <c r="AA79" s="26">
        <f t="shared" ref="AA79:AB79" si="68">+AA80+AA90</f>
        <v>0</v>
      </c>
      <c r="AB79" s="26">
        <f t="shared" si="68"/>
        <v>0</v>
      </c>
      <c r="AC79" s="26">
        <f t="shared" ref="AC79" si="69">+AC80+AC90</f>
        <v>0</v>
      </c>
      <c r="AD79" s="31"/>
      <c r="AE79" s="26" t="str">
        <f t="shared" si="63"/>
        <v/>
      </c>
    </row>
    <row r="80" spans="1:31" x14ac:dyDescent="0.2">
      <c r="A80" s="13" t="s">
        <v>169</v>
      </c>
      <c r="B80" s="6" t="s">
        <v>170</v>
      </c>
      <c r="C80" s="26">
        <f t="shared" ref="C80:Z80" si="70">+C81+C82+C83</f>
        <v>0</v>
      </c>
      <c r="D80" s="26">
        <f t="shared" si="70"/>
        <v>0</v>
      </c>
      <c r="E80" s="26">
        <f t="shared" si="70"/>
        <v>0</v>
      </c>
      <c r="F80" s="26">
        <f t="shared" si="70"/>
        <v>0</v>
      </c>
      <c r="G80" s="26">
        <f t="shared" si="70"/>
        <v>0</v>
      </c>
      <c r="H80" s="26">
        <f t="shared" si="70"/>
        <v>0</v>
      </c>
      <c r="I80" s="26">
        <f t="shared" si="70"/>
        <v>0</v>
      </c>
      <c r="J80" s="26">
        <f t="shared" si="70"/>
        <v>0</v>
      </c>
      <c r="K80" s="26">
        <f t="shared" si="70"/>
        <v>0</v>
      </c>
      <c r="L80" s="26">
        <f t="shared" si="70"/>
        <v>0</v>
      </c>
      <c r="M80" s="26">
        <f t="shared" si="70"/>
        <v>0</v>
      </c>
      <c r="N80" s="26">
        <f t="shared" si="70"/>
        <v>0</v>
      </c>
      <c r="O80" s="26">
        <f t="shared" si="70"/>
        <v>0</v>
      </c>
      <c r="P80" s="26">
        <f t="shared" si="70"/>
        <v>0</v>
      </c>
      <c r="Q80" s="26">
        <f t="shared" si="70"/>
        <v>0</v>
      </c>
      <c r="R80" s="26">
        <f t="shared" si="70"/>
        <v>0</v>
      </c>
      <c r="S80" s="26">
        <f t="shared" si="70"/>
        <v>0</v>
      </c>
      <c r="T80" s="26">
        <f t="shared" si="70"/>
        <v>0</v>
      </c>
      <c r="U80" s="26">
        <f t="shared" si="70"/>
        <v>0</v>
      </c>
      <c r="V80" s="26">
        <f t="shared" si="70"/>
        <v>0</v>
      </c>
      <c r="W80" s="26">
        <f t="shared" si="70"/>
        <v>0</v>
      </c>
      <c r="X80" s="26">
        <f t="shared" si="70"/>
        <v>0</v>
      </c>
      <c r="Y80" s="26">
        <f t="shared" si="70"/>
        <v>0</v>
      </c>
      <c r="Z80" s="26">
        <f t="shared" si="70"/>
        <v>0</v>
      </c>
      <c r="AA80" s="26">
        <f t="shared" ref="AA80:AB80" si="71">+AA81+AA82+AA83</f>
        <v>0</v>
      </c>
      <c r="AB80" s="26">
        <f t="shared" si="71"/>
        <v>0</v>
      </c>
      <c r="AC80" s="26">
        <f t="shared" ref="AC80" si="72">+AC81+AC82+AC83</f>
        <v>0</v>
      </c>
      <c r="AD80" s="31"/>
      <c r="AE80" s="26" t="str">
        <f t="shared" si="63"/>
        <v/>
      </c>
    </row>
    <row r="81" spans="1:31" x14ac:dyDescent="0.2">
      <c r="A81" s="13" t="s">
        <v>171</v>
      </c>
      <c r="B81" s="6" t="s">
        <v>172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31"/>
      <c r="AE81" s="26" t="str">
        <f t="shared" si="63"/>
        <v/>
      </c>
    </row>
    <row r="82" spans="1:31" x14ac:dyDescent="0.2">
      <c r="A82" s="13" t="s">
        <v>173</v>
      </c>
      <c r="B82" s="6" t="s">
        <v>174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31"/>
      <c r="AE82" s="26" t="str">
        <f t="shared" si="63"/>
        <v/>
      </c>
    </row>
    <row r="83" spans="1:31" x14ac:dyDescent="0.2">
      <c r="A83" s="13" t="s">
        <v>175</v>
      </c>
      <c r="B83" s="6" t="s">
        <v>176</v>
      </c>
      <c r="C83" s="26">
        <f t="shared" ref="C83:Z83" si="73">+C84+C85+C86+C87+C88+C89</f>
        <v>0</v>
      </c>
      <c r="D83" s="26">
        <f t="shared" si="73"/>
        <v>0</v>
      </c>
      <c r="E83" s="26">
        <f t="shared" si="73"/>
        <v>0</v>
      </c>
      <c r="F83" s="26">
        <f t="shared" si="73"/>
        <v>0</v>
      </c>
      <c r="G83" s="26">
        <f t="shared" si="73"/>
        <v>0</v>
      </c>
      <c r="H83" s="26">
        <f t="shared" si="73"/>
        <v>0</v>
      </c>
      <c r="I83" s="26">
        <f t="shared" si="73"/>
        <v>0</v>
      </c>
      <c r="J83" s="26">
        <f t="shared" si="73"/>
        <v>0</v>
      </c>
      <c r="K83" s="26">
        <f t="shared" si="73"/>
        <v>0</v>
      </c>
      <c r="L83" s="26">
        <f t="shared" si="73"/>
        <v>0</v>
      </c>
      <c r="M83" s="26">
        <f t="shared" si="73"/>
        <v>0</v>
      </c>
      <c r="N83" s="26">
        <f t="shared" si="73"/>
        <v>0</v>
      </c>
      <c r="O83" s="26">
        <f t="shared" si="73"/>
        <v>0</v>
      </c>
      <c r="P83" s="26">
        <f t="shared" si="73"/>
        <v>0</v>
      </c>
      <c r="Q83" s="26">
        <f t="shared" si="73"/>
        <v>0</v>
      </c>
      <c r="R83" s="26">
        <f t="shared" si="73"/>
        <v>0</v>
      </c>
      <c r="S83" s="26">
        <f t="shared" si="73"/>
        <v>0</v>
      </c>
      <c r="T83" s="26">
        <f t="shared" si="73"/>
        <v>0</v>
      </c>
      <c r="U83" s="26">
        <f t="shared" si="73"/>
        <v>0</v>
      </c>
      <c r="V83" s="26">
        <f t="shared" si="73"/>
        <v>0</v>
      </c>
      <c r="W83" s="26">
        <f t="shared" si="73"/>
        <v>0</v>
      </c>
      <c r="X83" s="26">
        <f t="shared" si="73"/>
        <v>0</v>
      </c>
      <c r="Y83" s="26">
        <f t="shared" si="73"/>
        <v>0</v>
      </c>
      <c r="Z83" s="26">
        <f t="shared" si="73"/>
        <v>0</v>
      </c>
      <c r="AA83" s="26">
        <f t="shared" ref="AA83:AB83" si="74">+AA84+AA85+AA86+AA87+AA88+AA89</f>
        <v>0</v>
      </c>
      <c r="AB83" s="26">
        <f t="shared" si="74"/>
        <v>0</v>
      </c>
      <c r="AC83" s="26">
        <f t="shared" ref="AC83" si="75">+AC84+AC85+AC86+AC87+AC88+AC89</f>
        <v>0</v>
      </c>
      <c r="AD83" s="31"/>
      <c r="AE83" s="26" t="str">
        <f t="shared" si="63"/>
        <v/>
      </c>
    </row>
    <row r="84" spans="1:31" x14ac:dyDescent="0.2">
      <c r="A84" s="13" t="s">
        <v>177</v>
      </c>
      <c r="B84" s="6" t="s">
        <v>178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31"/>
      <c r="AE84" s="26" t="str">
        <f t="shared" si="63"/>
        <v/>
      </c>
    </row>
    <row r="85" spans="1:31" x14ac:dyDescent="0.2">
      <c r="A85" s="13" t="s">
        <v>179</v>
      </c>
      <c r="B85" s="6" t="s">
        <v>180</v>
      </c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31"/>
      <c r="AE85" s="26" t="str">
        <f t="shared" si="63"/>
        <v/>
      </c>
    </row>
    <row r="86" spans="1:31" x14ac:dyDescent="0.2">
      <c r="A86" s="13" t="s">
        <v>181</v>
      </c>
      <c r="B86" s="6" t="s">
        <v>75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31"/>
      <c r="AE86" s="26" t="str">
        <f t="shared" si="63"/>
        <v/>
      </c>
    </row>
    <row r="87" spans="1:31" x14ac:dyDescent="0.2">
      <c r="A87" s="13" t="s">
        <v>182</v>
      </c>
      <c r="B87" s="6" t="s">
        <v>183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31"/>
      <c r="AE87" s="26" t="str">
        <f t="shared" si="63"/>
        <v/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63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63"/>
        <v/>
      </c>
    </row>
    <row r="90" spans="1:31" x14ac:dyDescent="0.2">
      <c r="A90" s="13" t="s">
        <v>188</v>
      </c>
      <c r="B90" s="6" t="s">
        <v>189</v>
      </c>
      <c r="C90" s="26">
        <f t="shared" ref="C90:Z90" si="76">+C91+C92+C93</f>
        <v>0</v>
      </c>
      <c r="D90" s="26">
        <f t="shared" si="76"/>
        <v>0</v>
      </c>
      <c r="E90" s="26">
        <f t="shared" si="76"/>
        <v>0</v>
      </c>
      <c r="F90" s="26">
        <f t="shared" si="76"/>
        <v>0</v>
      </c>
      <c r="G90" s="26">
        <f t="shared" si="76"/>
        <v>0</v>
      </c>
      <c r="H90" s="26">
        <f t="shared" si="76"/>
        <v>0</v>
      </c>
      <c r="I90" s="26">
        <f t="shared" si="76"/>
        <v>0</v>
      </c>
      <c r="J90" s="26">
        <f t="shared" si="76"/>
        <v>0</v>
      </c>
      <c r="K90" s="26">
        <f t="shared" si="76"/>
        <v>0</v>
      </c>
      <c r="L90" s="26">
        <f t="shared" si="76"/>
        <v>0</v>
      </c>
      <c r="M90" s="26">
        <f t="shared" si="76"/>
        <v>0</v>
      </c>
      <c r="N90" s="26">
        <f t="shared" si="76"/>
        <v>0</v>
      </c>
      <c r="O90" s="26">
        <f t="shared" si="76"/>
        <v>0</v>
      </c>
      <c r="P90" s="26">
        <f t="shared" si="76"/>
        <v>0</v>
      </c>
      <c r="Q90" s="26">
        <f t="shared" si="76"/>
        <v>0</v>
      </c>
      <c r="R90" s="26">
        <f t="shared" si="76"/>
        <v>0</v>
      </c>
      <c r="S90" s="26">
        <f t="shared" si="76"/>
        <v>0</v>
      </c>
      <c r="T90" s="26">
        <f t="shared" si="76"/>
        <v>0</v>
      </c>
      <c r="U90" s="26">
        <f t="shared" si="76"/>
        <v>0</v>
      </c>
      <c r="V90" s="26">
        <f t="shared" si="76"/>
        <v>0</v>
      </c>
      <c r="W90" s="26">
        <f t="shared" si="76"/>
        <v>0</v>
      </c>
      <c r="X90" s="26">
        <f t="shared" si="76"/>
        <v>0</v>
      </c>
      <c r="Y90" s="26">
        <f t="shared" si="76"/>
        <v>0</v>
      </c>
      <c r="Z90" s="26">
        <f t="shared" si="76"/>
        <v>0</v>
      </c>
      <c r="AA90" s="26">
        <f t="shared" ref="AA90:AB90" si="77">+AA91+AA92+AA93</f>
        <v>0</v>
      </c>
      <c r="AB90" s="26">
        <f t="shared" si="77"/>
        <v>0</v>
      </c>
      <c r="AC90" s="26">
        <f t="shared" ref="AC90" si="78">+AC91+AC92+AC93</f>
        <v>0</v>
      </c>
      <c r="AD90" s="31"/>
      <c r="AE90" s="26" t="str">
        <f t="shared" si="63"/>
        <v/>
      </c>
    </row>
    <row r="91" spans="1:31" x14ac:dyDescent="0.2">
      <c r="A91" s="13" t="s">
        <v>190</v>
      </c>
      <c r="B91" s="6" t="s">
        <v>172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31"/>
      <c r="AE91" s="26" t="str">
        <f t="shared" si="63"/>
        <v/>
      </c>
    </row>
    <row r="92" spans="1:31" x14ac:dyDescent="0.2">
      <c r="A92" s="13" t="s">
        <v>191</v>
      </c>
      <c r="B92" s="6" t="s">
        <v>174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31"/>
      <c r="AE92" s="26" t="str">
        <f t="shared" si="63"/>
        <v/>
      </c>
    </row>
    <row r="93" spans="1:31" x14ac:dyDescent="0.2">
      <c r="A93" s="13" t="s">
        <v>192</v>
      </c>
      <c r="B93" s="6" t="s">
        <v>176</v>
      </c>
      <c r="C93" s="26">
        <f t="shared" ref="C93:Z93" si="79">+C94+C95+C96+C97+C98+C99</f>
        <v>0</v>
      </c>
      <c r="D93" s="26">
        <f t="shared" si="79"/>
        <v>0</v>
      </c>
      <c r="E93" s="26">
        <f t="shared" si="79"/>
        <v>0</v>
      </c>
      <c r="F93" s="26">
        <f t="shared" si="79"/>
        <v>0</v>
      </c>
      <c r="G93" s="26">
        <f t="shared" si="79"/>
        <v>0</v>
      </c>
      <c r="H93" s="26">
        <f t="shared" si="79"/>
        <v>0</v>
      </c>
      <c r="I93" s="26">
        <f t="shared" si="79"/>
        <v>0</v>
      </c>
      <c r="J93" s="26">
        <f t="shared" si="79"/>
        <v>0</v>
      </c>
      <c r="K93" s="26">
        <f t="shared" si="79"/>
        <v>0</v>
      </c>
      <c r="L93" s="26">
        <f t="shared" si="79"/>
        <v>0</v>
      </c>
      <c r="M93" s="26">
        <f t="shared" si="79"/>
        <v>0</v>
      </c>
      <c r="N93" s="26">
        <f t="shared" si="79"/>
        <v>0</v>
      </c>
      <c r="O93" s="26">
        <f t="shared" si="79"/>
        <v>0</v>
      </c>
      <c r="P93" s="26">
        <f t="shared" si="79"/>
        <v>0</v>
      </c>
      <c r="Q93" s="26">
        <f t="shared" si="79"/>
        <v>0</v>
      </c>
      <c r="R93" s="26">
        <f t="shared" si="79"/>
        <v>0</v>
      </c>
      <c r="S93" s="26">
        <f t="shared" si="79"/>
        <v>0</v>
      </c>
      <c r="T93" s="26">
        <f t="shared" si="79"/>
        <v>0</v>
      </c>
      <c r="U93" s="26">
        <f t="shared" si="79"/>
        <v>0</v>
      </c>
      <c r="V93" s="26">
        <f t="shared" si="79"/>
        <v>0</v>
      </c>
      <c r="W93" s="26">
        <f t="shared" si="79"/>
        <v>0</v>
      </c>
      <c r="X93" s="26">
        <f t="shared" si="79"/>
        <v>0</v>
      </c>
      <c r="Y93" s="26">
        <f t="shared" si="79"/>
        <v>0</v>
      </c>
      <c r="Z93" s="26">
        <f t="shared" si="79"/>
        <v>0</v>
      </c>
      <c r="AA93" s="26">
        <f t="shared" ref="AA93:AB93" si="80">+AA94+AA95+AA96+AA97+AA98+AA99</f>
        <v>0</v>
      </c>
      <c r="AB93" s="26">
        <f t="shared" si="80"/>
        <v>0</v>
      </c>
      <c r="AC93" s="26">
        <f t="shared" ref="AC93" si="81">+AC94+AC95+AC96+AC97+AC98+AC99</f>
        <v>0</v>
      </c>
      <c r="AD93" s="31"/>
      <c r="AE93" s="26" t="str">
        <f t="shared" si="63"/>
        <v/>
      </c>
    </row>
    <row r="94" spans="1:31" x14ac:dyDescent="0.2">
      <c r="A94" s="13" t="s">
        <v>193</v>
      </c>
      <c r="B94" s="6" t="s">
        <v>178</v>
      </c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31"/>
      <c r="AE94" s="26" t="str">
        <f t="shared" si="63"/>
        <v/>
      </c>
    </row>
    <row r="95" spans="1:31" x14ac:dyDescent="0.2">
      <c r="A95" s="13" t="s">
        <v>194</v>
      </c>
      <c r="B95" s="6" t="s">
        <v>180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31"/>
      <c r="AE95" s="26" t="str">
        <f t="shared" si="63"/>
        <v/>
      </c>
    </row>
    <row r="96" spans="1:31" x14ac:dyDescent="0.2">
      <c r="A96" s="13" t="s">
        <v>195</v>
      </c>
      <c r="B96" s="6" t="s">
        <v>196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31"/>
      <c r="AE96" s="26" t="str">
        <f t="shared" si="63"/>
        <v/>
      </c>
    </row>
    <row r="97" spans="1:31" x14ac:dyDescent="0.2">
      <c r="A97" s="13" t="s">
        <v>197</v>
      </c>
      <c r="B97" s="6" t="s">
        <v>198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31"/>
      <c r="AE97" s="26" t="str">
        <f t="shared" si="63"/>
        <v/>
      </c>
    </row>
    <row r="98" spans="1:31" x14ac:dyDescent="0.2">
      <c r="A98" s="13" t="s">
        <v>199</v>
      </c>
      <c r="B98" s="6" t="s">
        <v>200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31"/>
      <c r="AE98" s="26" t="str">
        <f t="shared" si="63"/>
        <v/>
      </c>
    </row>
    <row r="99" spans="1:31" x14ac:dyDescent="0.2">
      <c r="A99" s="13" t="s">
        <v>201</v>
      </c>
      <c r="B99" s="6" t="s">
        <v>187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31"/>
      <c r="AE99" s="26" t="str">
        <f t="shared" si="63"/>
        <v/>
      </c>
    </row>
    <row r="100" spans="1:31" x14ac:dyDescent="0.2">
      <c r="A100" s="13" t="s">
        <v>202</v>
      </c>
      <c r="B100" s="6" t="s">
        <v>203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31"/>
      <c r="AE100" s="26" t="str">
        <f t="shared" si="63"/>
        <v/>
      </c>
    </row>
    <row r="101" spans="1:31" x14ac:dyDescent="0.2">
      <c r="A101" s="13" t="s">
        <v>204</v>
      </c>
      <c r="B101" s="6" t="s">
        <v>205</v>
      </c>
      <c r="C101" s="26">
        <f t="shared" ref="C101:Z101" si="82">+C102+C106+C109</f>
        <v>0</v>
      </c>
      <c r="D101" s="26">
        <f t="shared" si="82"/>
        <v>0</v>
      </c>
      <c r="E101" s="26">
        <f t="shared" si="82"/>
        <v>0</v>
      </c>
      <c r="F101" s="26">
        <f t="shared" si="82"/>
        <v>0</v>
      </c>
      <c r="G101" s="26">
        <f t="shared" si="82"/>
        <v>0</v>
      </c>
      <c r="H101" s="26">
        <f t="shared" si="82"/>
        <v>0</v>
      </c>
      <c r="I101" s="26">
        <f t="shared" si="82"/>
        <v>0</v>
      </c>
      <c r="J101" s="26">
        <f t="shared" si="82"/>
        <v>0</v>
      </c>
      <c r="K101" s="26">
        <f t="shared" si="82"/>
        <v>0</v>
      </c>
      <c r="L101" s="26">
        <f t="shared" si="82"/>
        <v>0</v>
      </c>
      <c r="M101" s="26">
        <f t="shared" si="82"/>
        <v>0</v>
      </c>
      <c r="N101" s="26">
        <f t="shared" si="82"/>
        <v>0</v>
      </c>
      <c r="O101" s="26">
        <f t="shared" si="82"/>
        <v>0</v>
      </c>
      <c r="P101" s="26">
        <f t="shared" si="82"/>
        <v>0</v>
      </c>
      <c r="Q101" s="26">
        <f t="shared" si="82"/>
        <v>0</v>
      </c>
      <c r="R101" s="26">
        <f t="shared" si="82"/>
        <v>0</v>
      </c>
      <c r="S101" s="26">
        <f t="shared" si="82"/>
        <v>0</v>
      </c>
      <c r="T101" s="26">
        <f t="shared" si="82"/>
        <v>0</v>
      </c>
      <c r="U101" s="26">
        <f t="shared" si="82"/>
        <v>0</v>
      </c>
      <c r="V101" s="26">
        <f t="shared" si="82"/>
        <v>0</v>
      </c>
      <c r="W101" s="26">
        <f t="shared" si="82"/>
        <v>0</v>
      </c>
      <c r="X101" s="26">
        <f t="shared" si="82"/>
        <v>0</v>
      </c>
      <c r="Y101" s="26">
        <f t="shared" si="82"/>
        <v>0</v>
      </c>
      <c r="Z101" s="26">
        <f t="shared" si="82"/>
        <v>0</v>
      </c>
      <c r="AA101" s="26">
        <f t="shared" ref="AA101:AB101" si="83">+AA102+AA106+AA109</f>
        <v>0</v>
      </c>
      <c r="AB101" s="26">
        <f t="shared" si="83"/>
        <v>0</v>
      </c>
      <c r="AC101" s="26">
        <f t="shared" ref="AC101" si="84">+AC102+AC106+AC109</f>
        <v>0</v>
      </c>
      <c r="AD101" s="31"/>
      <c r="AE101" s="26" t="str">
        <f t="shared" si="63"/>
        <v/>
      </c>
    </row>
    <row r="102" spans="1:31" x14ac:dyDescent="0.2">
      <c r="A102" s="13" t="s">
        <v>206</v>
      </c>
      <c r="B102" s="6" t="s">
        <v>207</v>
      </c>
      <c r="C102" s="26">
        <f t="shared" ref="C102:Z102" si="85">+C103+C104+C105</f>
        <v>0</v>
      </c>
      <c r="D102" s="26">
        <f t="shared" si="85"/>
        <v>0</v>
      </c>
      <c r="E102" s="26">
        <f t="shared" si="85"/>
        <v>0</v>
      </c>
      <c r="F102" s="26">
        <f t="shared" si="85"/>
        <v>0</v>
      </c>
      <c r="G102" s="26">
        <f t="shared" si="85"/>
        <v>0</v>
      </c>
      <c r="H102" s="26">
        <f t="shared" si="85"/>
        <v>0</v>
      </c>
      <c r="I102" s="26">
        <f t="shared" si="85"/>
        <v>0</v>
      </c>
      <c r="J102" s="26">
        <f t="shared" si="85"/>
        <v>0</v>
      </c>
      <c r="K102" s="26">
        <f t="shared" si="85"/>
        <v>0</v>
      </c>
      <c r="L102" s="26">
        <f t="shared" si="85"/>
        <v>0</v>
      </c>
      <c r="M102" s="26">
        <f t="shared" si="85"/>
        <v>0</v>
      </c>
      <c r="N102" s="26">
        <f t="shared" si="85"/>
        <v>0</v>
      </c>
      <c r="O102" s="26">
        <f t="shared" si="85"/>
        <v>0</v>
      </c>
      <c r="P102" s="26">
        <f t="shared" si="85"/>
        <v>0</v>
      </c>
      <c r="Q102" s="26">
        <f t="shared" si="85"/>
        <v>0</v>
      </c>
      <c r="R102" s="26">
        <f t="shared" si="85"/>
        <v>0</v>
      </c>
      <c r="S102" s="26">
        <f t="shared" si="85"/>
        <v>0</v>
      </c>
      <c r="T102" s="26">
        <f t="shared" si="85"/>
        <v>0</v>
      </c>
      <c r="U102" s="26">
        <f t="shared" si="85"/>
        <v>0</v>
      </c>
      <c r="V102" s="26">
        <f t="shared" si="85"/>
        <v>0</v>
      </c>
      <c r="W102" s="26">
        <f t="shared" si="85"/>
        <v>0</v>
      </c>
      <c r="X102" s="26">
        <f t="shared" si="85"/>
        <v>0</v>
      </c>
      <c r="Y102" s="26">
        <f t="shared" si="85"/>
        <v>0</v>
      </c>
      <c r="Z102" s="26">
        <f t="shared" si="85"/>
        <v>0</v>
      </c>
      <c r="AA102" s="26">
        <f t="shared" ref="AA102:AB102" si="86">+AA103+AA104+AA105</f>
        <v>0</v>
      </c>
      <c r="AB102" s="26">
        <f t="shared" si="86"/>
        <v>0</v>
      </c>
      <c r="AC102" s="26">
        <f t="shared" ref="AC102" si="87">+AC103+AC104+AC105</f>
        <v>0</v>
      </c>
      <c r="AD102" s="31"/>
      <c r="AE102" s="26" t="str">
        <f t="shared" si="63"/>
        <v/>
      </c>
    </row>
    <row r="103" spans="1:31" x14ac:dyDescent="0.2">
      <c r="A103" s="13" t="s">
        <v>208</v>
      </c>
      <c r="B103" s="6" t="s">
        <v>209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31"/>
      <c r="AE103" s="26" t="str">
        <f t="shared" si="63"/>
        <v/>
      </c>
    </row>
    <row r="104" spans="1:31" x14ac:dyDescent="0.2">
      <c r="A104" s="13" t="s">
        <v>210</v>
      </c>
      <c r="B104" s="6" t="s">
        <v>211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31"/>
      <c r="AE104" s="26" t="str">
        <f t="shared" si="63"/>
        <v/>
      </c>
    </row>
    <row r="105" spans="1:31" x14ac:dyDescent="0.2">
      <c r="A105" s="13" t="s">
        <v>212</v>
      </c>
      <c r="B105" s="6" t="s">
        <v>213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31"/>
      <c r="AE105" s="26" t="str">
        <f t="shared" si="63"/>
        <v/>
      </c>
    </row>
    <row r="106" spans="1:31" x14ac:dyDescent="0.2">
      <c r="A106" s="13" t="s">
        <v>214</v>
      </c>
      <c r="B106" s="6" t="s">
        <v>215</v>
      </c>
      <c r="C106" s="26">
        <f t="shared" ref="C106:Z106" si="88">+C107+C108</f>
        <v>0</v>
      </c>
      <c r="D106" s="26">
        <f t="shared" si="88"/>
        <v>0</v>
      </c>
      <c r="E106" s="26">
        <f t="shared" si="88"/>
        <v>0</v>
      </c>
      <c r="F106" s="26">
        <f t="shared" si="88"/>
        <v>0</v>
      </c>
      <c r="G106" s="26">
        <f t="shared" si="88"/>
        <v>0</v>
      </c>
      <c r="H106" s="26">
        <f t="shared" si="88"/>
        <v>0</v>
      </c>
      <c r="I106" s="26">
        <f t="shared" si="88"/>
        <v>0</v>
      </c>
      <c r="J106" s="26">
        <f t="shared" si="88"/>
        <v>0</v>
      </c>
      <c r="K106" s="26">
        <f t="shared" si="88"/>
        <v>0</v>
      </c>
      <c r="L106" s="26">
        <f t="shared" si="88"/>
        <v>0</v>
      </c>
      <c r="M106" s="26">
        <f t="shared" si="88"/>
        <v>0</v>
      </c>
      <c r="N106" s="26">
        <f t="shared" si="88"/>
        <v>0</v>
      </c>
      <c r="O106" s="26">
        <f t="shared" si="88"/>
        <v>0</v>
      </c>
      <c r="P106" s="26">
        <f t="shared" si="88"/>
        <v>0</v>
      </c>
      <c r="Q106" s="26">
        <f t="shared" si="88"/>
        <v>0</v>
      </c>
      <c r="R106" s="26">
        <f t="shared" si="88"/>
        <v>0</v>
      </c>
      <c r="S106" s="26">
        <f t="shared" si="88"/>
        <v>0</v>
      </c>
      <c r="T106" s="26">
        <f t="shared" si="88"/>
        <v>0</v>
      </c>
      <c r="U106" s="26">
        <f t="shared" si="88"/>
        <v>0</v>
      </c>
      <c r="V106" s="26">
        <f t="shared" si="88"/>
        <v>0</v>
      </c>
      <c r="W106" s="26">
        <f t="shared" si="88"/>
        <v>0</v>
      </c>
      <c r="X106" s="26">
        <f t="shared" si="88"/>
        <v>0</v>
      </c>
      <c r="Y106" s="26">
        <f t="shared" si="88"/>
        <v>0</v>
      </c>
      <c r="Z106" s="26">
        <f t="shared" si="88"/>
        <v>0</v>
      </c>
      <c r="AA106" s="26">
        <f t="shared" ref="AA106:AB106" si="89">+AA107+AA108</f>
        <v>0</v>
      </c>
      <c r="AB106" s="26">
        <f t="shared" si="89"/>
        <v>0</v>
      </c>
      <c r="AC106" s="26">
        <f t="shared" ref="AC106" si="90">+AC107+AC108</f>
        <v>0</v>
      </c>
      <c r="AD106" s="31"/>
      <c r="AE106" s="26" t="str">
        <f t="shared" si="63"/>
        <v/>
      </c>
    </row>
    <row r="107" spans="1:31" x14ac:dyDescent="0.2">
      <c r="A107" s="13" t="s">
        <v>216</v>
      </c>
      <c r="B107" s="6" t="s">
        <v>217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31"/>
      <c r="AE107" s="26" t="str">
        <f t="shared" si="63"/>
        <v/>
      </c>
    </row>
    <row r="108" spans="1:31" x14ac:dyDescent="0.2">
      <c r="A108" s="13" t="s">
        <v>218</v>
      </c>
      <c r="B108" s="6" t="s">
        <v>219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31"/>
      <c r="AE108" s="26" t="str">
        <f t="shared" si="63"/>
        <v/>
      </c>
    </row>
    <row r="109" spans="1:31" x14ac:dyDescent="0.2">
      <c r="A109" s="13" t="s">
        <v>220</v>
      </c>
      <c r="B109" s="6" t="s">
        <v>187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31"/>
      <c r="AE109" s="26" t="str">
        <f t="shared" si="63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91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0</v>
      </c>
      <c r="D112" s="26">
        <f t="shared" ref="D112:Z112" si="92">+D113+D114</f>
        <v>0</v>
      </c>
      <c r="E112" s="26">
        <f t="shared" si="92"/>
        <v>0</v>
      </c>
      <c r="F112" s="26">
        <f t="shared" si="92"/>
        <v>0</v>
      </c>
      <c r="G112" s="26">
        <f t="shared" si="92"/>
        <v>0</v>
      </c>
      <c r="H112" s="26">
        <f t="shared" si="92"/>
        <v>0</v>
      </c>
      <c r="I112" s="26">
        <f t="shared" si="92"/>
        <v>0</v>
      </c>
      <c r="J112" s="26">
        <f t="shared" si="92"/>
        <v>0</v>
      </c>
      <c r="K112" s="26">
        <f t="shared" si="92"/>
        <v>0</v>
      </c>
      <c r="L112" s="26">
        <f t="shared" si="92"/>
        <v>0</v>
      </c>
      <c r="M112" s="26">
        <f t="shared" si="92"/>
        <v>0</v>
      </c>
      <c r="N112" s="26">
        <f t="shared" si="92"/>
        <v>0</v>
      </c>
      <c r="O112" s="26">
        <f t="shared" si="92"/>
        <v>0</v>
      </c>
      <c r="P112" s="26">
        <f t="shared" si="92"/>
        <v>0</v>
      </c>
      <c r="Q112" s="26">
        <f t="shared" si="92"/>
        <v>0</v>
      </c>
      <c r="R112" s="26">
        <f t="shared" si="92"/>
        <v>0</v>
      </c>
      <c r="S112" s="26">
        <f t="shared" si="92"/>
        <v>0</v>
      </c>
      <c r="T112" s="26">
        <f t="shared" si="92"/>
        <v>0</v>
      </c>
      <c r="U112" s="26">
        <f t="shared" si="92"/>
        <v>0</v>
      </c>
      <c r="V112" s="26">
        <f t="shared" si="92"/>
        <v>0</v>
      </c>
      <c r="W112" s="26">
        <f t="shared" si="92"/>
        <v>0</v>
      </c>
      <c r="X112" s="26">
        <f t="shared" si="92"/>
        <v>0</v>
      </c>
      <c r="Y112" s="26">
        <f t="shared" si="92"/>
        <v>0</v>
      </c>
      <c r="Z112" s="26">
        <f t="shared" si="92"/>
        <v>0</v>
      </c>
      <c r="AA112" s="26">
        <f t="shared" ref="AA112:AB112" si="93">+AA113+AA114</f>
        <v>0</v>
      </c>
      <c r="AB112" s="26">
        <f t="shared" si="93"/>
        <v>0</v>
      </c>
      <c r="AC112" s="26">
        <f t="shared" ref="AC112" si="94">+AC113+AC114</f>
        <v>0</v>
      </c>
      <c r="AD112" s="31"/>
      <c r="AE112" s="26" t="str">
        <f t="shared" ref="AE112:AE116" si="95">+IF(C112=0,"",IF(C112&lt;0,IF(AC112&lt;0,(AC112-C112)/C112,(AC112-C112)/ABS(C112)),(AC112-C112)/C112))</f>
        <v/>
      </c>
    </row>
    <row r="113" spans="1:31" x14ac:dyDescent="0.2">
      <c r="A113" s="13" t="s">
        <v>225</v>
      </c>
      <c r="B113" s="6" t="s">
        <v>226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31"/>
      <c r="AE113" s="26" t="str">
        <f t="shared" si="95"/>
        <v/>
      </c>
    </row>
    <row r="114" spans="1:31" x14ac:dyDescent="0.2">
      <c r="A114" s="13" t="s">
        <v>227</v>
      </c>
      <c r="B114" s="6" t="s">
        <v>228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31"/>
      <c r="AE114" s="26" t="str">
        <f t="shared" si="95"/>
        <v/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95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95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:Z127" si="96">+C128+C134+C138</f>
        <v>0</v>
      </c>
      <c r="D127" s="26">
        <f t="shared" si="96"/>
        <v>0</v>
      </c>
      <c r="E127" s="26">
        <f t="shared" si="96"/>
        <v>0</v>
      </c>
      <c r="F127" s="26">
        <f t="shared" si="96"/>
        <v>0</v>
      </c>
      <c r="G127" s="26">
        <f t="shared" si="96"/>
        <v>0</v>
      </c>
      <c r="H127" s="26">
        <f t="shared" si="96"/>
        <v>0</v>
      </c>
      <c r="I127" s="26">
        <f t="shared" si="96"/>
        <v>0</v>
      </c>
      <c r="J127" s="26">
        <f t="shared" si="96"/>
        <v>0</v>
      </c>
      <c r="K127" s="26">
        <f t="shared" si="96"/>
        <v>0</v>
      </c>
      <c r="L127" s="26">
        <f t="shared" si="96"/>
        <v>0</v>
      </c>
      <c r="M127" s="26">
        <f t="shared" si="96"/>
        <v>0</v>
      </c>
      <c r="N127" s="26">
        <f t="shared" si="96"/>
        <v>0</v>
      </c>
      <c r="O127" s="26">
        <f t="shared" si="96"/>
        <v>0</v>
      </c>
      <c r="P127" s="26">
        <f t="shared" si="96"/>
        <v>0</v>
      </c>
      <c r="Q127" s="26">
        <f t="shared" si="96"/>
        <v>0</v>
      </c>
      <c r="R127" s="26">
        <f t="shared" si="96"/>
        <v>0</v>
      </c>
      <c r="S127" s="26">
        <f t="shared" si="96"/>
        <v>0</v>
      </c>
      <c r="T127" s="26">
        <f t="shared" si="96"/>
        <v>0</v>
      </c>
      <c r="U127" s="26">
        <f t="shared" si="96"/>
        <v>0</v>
      </c>
      <c r="V127" s="26">
        <f t="shared" si="96"/>
        <v>0</v>
      </c>
      <c r="W127" s="26">
        <f t="shared" si="96"/>
        <v>0</v>
      </c>
      <c r="X127" s="26">
        <f t="shared" si="96"/>
        <v>0</v>
      </c>
      <c r="Y127" s="26">
        <f t="shared" si="96"/>
        <v>0</v>
      </c>
      <c r="Z127" s="26">
        <f t="shared" si="96"/>
        <v>0</v>
      </c>
      <c r="AA127" s="26">
        <f t="shared" ref="AA127:AB127" si="97">+AA128+AA134+AA138</f>
        <v>0</v>
      </c>
      <c r="AB127" s="26">
        <f t="shared" si="97"/>
        <v>0</v>
      </c>
      <c r="AC127" s="26">
        <f t="shared" ref="AC127" si="98">+AC128+AC134+AC138</f>
        <v>0</v>
      </c>
      <c r="AD127" s="31"/>
      <c r="AE127" s="26" t="str">
        <f t="shared" ref="AE127:AE141" si="99">+IF(C127=0,"",IF(C127&lt;0,IF(AC127&lt;0,(AC127-C127)/C127,(AC127-C127)/ABS(C127)),(AC127-C127)/C127))</f>
        <v/>
      </c>
    </row>
    <row r="128" spans="1:31" x14ac:dyDescent="0.2">
      <c r="A128" s="11" t="s">
        <v>26</v>
      </c>
      <c r="B128" s="6" t="s">
        <v>27</v>
      </c>
      <c r="C128" s="26">
        <f t="shared" ref="C128:Z128" si="100">+C129+C130+C131+C132+C133</f>
        <v>0</v>
      </c>
      <c r="D128" s="26">
        <f t="shared" si="100"/>
        <v>0</v>
      </c>
      <c r="E128" s="26">
        <f t="shared" si="100"/>
        <v>0</v>
      </c>
      <c r="F128" s="26">
        <f t="shared" si="100"/>
        <v>0</v>
      </c>
      <c r="G128" s="26">
        <f t="shared" si="100"/>
        <v>0</v>
      </c>
      <c r="H128" s="26">
        <f t="shared" si="100"/>
        <v>0</v>
      </c>
      <c r="I128" s="26">
        <f t="shared" si="100"/>
        <v>0</v>
      </c>
      <c r="J128" s="26">
        <f t="shared" si="100"/>
        <v>0</v>
      </c>
      <c r="K128" s="26">
        <f t="shared" si="100"/>
        <v>0</v>
      </c>
      <c r="L128" s="26">
        <f t="shared" si="100"/>
        <v>0</v>
      </c>
      <c r="M128" s="26">
        <f t="shared" si="100"/>
        <v>0</v>
      </c>
      <c r="N128" s="26">
        <f t="shared" si="100"/>
        <v>0</v>
      </c>
      <c r="O128" s="26">
        <f t="shared" si="100"/>
        <v>0</v>
      </c>
      <c r="P128" s="26">
        <f t="shared" si="100"/>
        <v>0</v>
      </c>
      <c r="Q128" s="26">
        <f t="shared" si="100"/>
        <v>0</v>
      </c>
      <c r="R128" s="26">
        <f t="shared" si="100"/>
        <v>0</v>
      </c>
      <c r="S128" s="26">
        <f t="shared" si="100"/>
        <v>0</v>
      </c>
      <c r="T128" s="26">
        <f t="shared" si="100"/>
        <v>0</v>
      </c>
      <c r="U128" s="26">
        <f t="shared" si="100"/>
        <v>0</v>
      </c>
      <c r="V128" s="26">
        <f t="shared" si="100"/>
        <v>0</v>
      </c>
      <c r="W128" s="26">
        <f t="shared" si="100"/>
        <v>0</v>
      </c>
      <c r="X128" s="26">
        <f t="shared" si="100"/>
        <v>0</v>
      </c>
      <c r="Y128" s="26">
        <f t="shared" si="100"/>
        <v>0</v>
      </c>
      <c r="Z128" s="26">
        <f t="shared" si="100"/>
        <v>0</v>
      </c>
      <c r="AA128" s="26">
        <f t="shared" ref="AA128:AB128" si="101">+AA129+AA130+AA131+AA132+AA133</f>
        <v>0</v>
      </c>
      <c r="AB128" s="26">
        <f t="shared" si="101"/>
        <v>0</v>
      </c>
      <c r="AC128" s="26">
        <f t="shared" ref="AC128" si="102">+AC129+AC130+AC131+AC132+AC133</f>
        <v>0</v>
      </c>
      <c r="AD128" s="31"/>
      <c r="AE128" s="26" t="str">
        <f t="shared" si="99"/>
        <v/>
      </c>
    </row>
    <row r="129" spans="1:31" x14ac:dyDescent="0.2">
      <c r="A129" s="11" t="s">
        <v>28</v>
      </c>
      <c r="B129" s="6" t="s">
        <v>29</v>
      </c>
      <c r="C129" s="26">
        <f t="shared" ref="C129:Z129" si="103">+C7</f>
        <v>0</v>
      </c>
      <c r="D129" s="26">
        <f t="shared" si="103"/>
        <v>0</v>
      </c>
      <c r="E129" s="26">
        <f t="shared" si="103"/>
        <v>0</v>
      </c>
      <c r="F129" s="26">
        <f t="shared" si="103"/>
        <v>0</v>
      </c>
      <c r="G129" s="26">
        <f t="shared" si="103"/>
        <v>0</v>
      </c>
      <c r="H129" s="26">
        <f t="shared" si="103"/>
        <v>0</v>
      </c>
      <c r="I129" s="26">
        <f t="shared" si="103"/>
        <v>0</v>
      </c>
      <c r="J129" s="26">
        <f t="shared" si="103"/>
        <v>0</v>
      </c>
      <c r="K129" s="26">
        <f t="shared" si="103"/>
        <v>0</v>
      </c>
      <c r="L129" s="26">
        <f t="shared" si="103"/>
        <v>0</v>
      </c>
      <c r="M129" s="26">
        <f t="shared" si="103"/>
        <v>0</v>
      </c>
      <c r="N129" s="26">
        <f t="shared" si="103"/>
        <v>0</v>
      </c>
      <c r="O129" s="26">
        <f t="shared" si="103"/>
        <v>0</v>
      </c>
      <c r="P129" s="26">
        <f t="shared" si="103"/>
        <v>0</v>
      </c>
      <c r="Q129" s="26">
        <f t="shared" si="103"/>
        <v>0</v>
      </c>
      <c r="R129" s="26">
        <f t="shared" si="103"/>
        <v>0</v>
      </c>
      <c r="S129" s="26">
        <f t="shared" si="103"/>
        <v>0</v>
      </c>
      <c r="T129" s="26">
        <f t="shared" si="103"/>
        <v>0</v>
      </c>
      <c r="U129" s="26">
        <f t="shared" si="103"/>
        <v>0</v>
      </c>
      <c r="V129" s="26">
        <f t="shared" si="103"/>
        <v>0</v>
      </c>
      <c r="W129" s="26">
        <f t="shared" si="103"/>
        <v>0</v>
      </c>
      <c r="X129" s="26">
        <f t="shared" si="103"/>
        <v>0</v>
      </c>
      <c r="Y129" s="26">
        <f t="shared" si="103"/>
        <v>0</v>
      </c>
      <c r="Z129" s="26">
        <f t="shared" si="103"/>
        <v>0</v>
      </c>
      <c r="AA129" s="26">
        <f t="shared" ref="AA129:AB129" si="104">+AA7</f>
        <v>0</v>
      </c>
      <c r="AB129" s="26">
        <f t="shared" si="104"/>
        <v>0</v>
      </c>
      <c r="AC129" s="26">
        <f t="shared" ref="AC129" si="105">+AC7</f>
        <v>0</v>
      </c>
      <c r="AD129" s="31"/>
      <c r="AE129" s="26" t="str">
        <f t="shared" si="99"/>
        <v/>
      </c>
    </row>
    <row r="130" spans="1:31" x14ac:dyDescent="0.2">
      <c r="A130" s="11" t="s">
        <v>46</v>
      </c>
      <c r="B130" s="6" t="s">
        <v>47</v>
      </c>
      <c r="C130" s="26">
        <f t="shared" ref="C130:Z130" si="106">+C16</f>
        <v>0</v>
      </c>
      <c r="D130" s="26">
        <f t="shared" si="106"/>
        <v>0</v>
      </c>
      <c r="E130" s="26">
        <f t="shared" si="106"/>
        <v>0</v>
      </c>
      <c r="F130" s="26">
        <f t="shared" si="106"/>
        <v>0</v>
      </c>
      <c r="G130" s="26">
        <f t="shared" si="106"/>
        <v>0</v>
      </c>
      <c r="H130" s="26">
        <f t="shared" si="106"/>
        <v>0</v>
      </c>
      <c r="I130" s="26">
        <f t="shared" si="106"/>
        <v>0</v>
      </c>
      <c r="J130" s="26">
        <f t="shared" si="106"/>
        <v>0</v>
      </c>
      <c r="K130" s="26">
        <f t="shared" si="106"/>
        <v>0</v>
      </c>
      <c r="L130" s="26">
        <f t="shared" si="106"/>
        <v>0</v>
      </c>
      <c r="M130" s="26">
        <f t="shared" si="106"/>
        <v>0</v>
      </c>
      <c r="N130" s="26">
        <f t="shared" si="106"/>
        <v>0</v>
      </c>
      <c r="O130" s="26">
        <f t="shared" si="106"/>
        <v>0</v>
      </c>
      <c r="P130" s="26">
        <f t="shared" si="106"/>
        <v>0</v>
      </c>
      <c r="Q130" s="26">
        <f t="shared" si="106"/>
        <v>0</v>
      </c>
      <c r="R130" s="26">
        <f t="shared" si="106"/>
        <v>0</v>
      </c>
      <c r="S130" s="26">
        <f t="shared" si="106"/>
        <v>0</v>
      </c>
      <c r="T130" s="26">
        <f t="shared" si="106"/>
        <v>0</v>
      </c>
      <c r="U130" s="26">
        <f t="shared" si="106"/>
        <v>0</v>
      </c>
      <c r="V130" s="26">
        <f t="shared" si="106"/>
        <v>0</v>
      </c>
      <c r="W130" s="26">
        <f t="shared" si="106"/>
        <v>0</v>
      </c>
      <c r="X130" s="26">
        <f t="shared" si="106"/>
        <v>0</v>
      </c>
      <c r="Y130" s="26">
        <f t="shared" si="106"/>
        <v>0</v>
      </c>
      <c r="Z130" s="26">
        <f t="shared" si="106"/>
        <v>0</v>
      </c>
      <c r="AA130" s="26">
        <f t="shared" ref="AA130:AB130" si="107">+AA16</f>
        <v>0</v>
      </c>
      <c r="AB130" s="26">
        <f t="shared" si="107"/>
        <v>0</v>
      </c>
      <c r="AC130" s="26">
        <f t="shared" ref="AC130" si="108">+AC16</f>
        <v>0</v>
      </c>
      <c r="AD130" s="31"/>
      <c r="AE130" s="26" t="str">
        <f t="shared" si="99"/>
        <v/>
      </c>
    </row>
    <row r="131" spans="1:31" x14ac:dyDescent="0.2">
      <c r="A131" s="13" t="s">
        <v>74</v>
      </c>
      <c r="B131" s="6" t="s">
        <v>75</v>
      </c>
      <c r="C131" s="26">
        <f t="shared" ref="C131:Z131" si="109">+C30</f>
        <v>0</v>
      </c>
      <c r="D131" s="26">
        <f t="shared" si="109"/>
        <v>0</v>
      </c>
      <c r="E131" s="26">
        <f t="shared" si="109"/>
        <v>0</v>
      </c>
      <c r="F131" s="26">
        <f t="shared" si="109"/>
        <v>0</v>
      </c>
      <c r="G131" s="26">
        <f t="shared" si="109"/>
        <v>0</v>
      </c>
      <c r="H131" s="26">
        <f t="shared" si="109"/>
        <v>0</v>
      </c>
      <c r="I131" s="26">
        <f t="shared" si="109"/>
        <v>0</v>
      </c>
      <c r="J131" s="26">
        <f t="shared" si="109"/>
        <v>0</v>
      </c>
      <c r="K131" s="26">
        <f t="shared" si="109"/>
        <v>0</v>
      </c>
      <c r="L131" s="26">
        <f t="shared" si="109"/>
        <v>0</v>
      </c>
      <c r="M131" s="26">
        <f t="shared" si="109"/>
        <v>0</v>
      </c>
      <c r="N131" s="26">
        <f t="shared" si="109"/>
        <v>0</v>
      </c>
      <c r="O131" s="26">
        <f t="shared" si="109"/>
        <v>0</v>
      </c>
      <c r="P131" s="26">
        <f t="shared" si="109"/>
        <v>0</v>
      </c>
      <c r="Q131" s="26">
        <f t="shared" si="109"/>
        <v>0</v>
      </c>
      <c r="R131" s="26">
        <f t="shared" si="109"/>
        <v>0</v>
      </c>
      <c r="S131" s="26">
        <f t="shared" si="109"/>
        <v>0</v>
      </c>
      <c r="T131" s="26">
        <f t="shared" si="109"/>
        <v>0</v>
      </c>
      <c r="U131" s="26">
        <f t="shared" si="109"/>
        <v>0</v>
      </c>
      <c r="V131" s="26">
        <f t="shared" si="109"/>
        <v>0</v>
      </c>
      <c r="W131" s="26">
        <f t="shared" si="109"/>
        <v>0</v>
      </c>
      <c r="X131" s="26">
        <f t="shared" si="109"/>
        <v>0</v>
      </c>
      <c r="Y131" s="26">
        <f t="shared" si="109"/>
        <v>0</v>
      </c>
      <c r="Z131" s="26">
        <f t="shared" si="109"/>
        <v>0</v>
      </c>
      <c r="AA131" s="26">
        <f t="shared" ref="AA131:AB131" si="110">+AA30</f>
        <v>0</v>
      </c>
      <c r="AB131" s="26">
        <f t="shared" si="110"/>
        <v>0</v>
      </c>
      <c r="AC131" s="26">
        <f t="shared" ref="AC131" si="111">+AC30</f>
        <v>0</v>
      </c>
      <c r="AD131" s="31"/>
      <c r="AE131" s="26" t="str">
        <f t="shared" si="99"/>
        <v/>
      </c>
    </row>
    <row r="132" spans="1:31" x14ac:dyDescent="0.2">
      <c r="A132" s="11" t="s">
        <v>118</v>
      </c>
      <c r="B132" s="6" t="s">
        <v>119</v>
      </c>
      <c r="C132" s="26">
        <f t="shared" ref="C132:Z132" si="112">+C52</f>
        <v>0</v>
      </c>
      <c r="D132" s="26">
        <f t="shared" si="112"/>
        <v>0</v>
      </c>
      <c r="E132" s="26">
        <f t="shared" si="112"/>
        <v>0</v>
      </c>
      <c r="F132" s="26">
        <f t="shared" si="112"/>
        <v>0</v>
      </c>
      <c r="G132" s="26">
        <f t="shared" si="112"/>
        <v>0</v>
      </c>
      <c r="H132" s="26">
        <f t="shared" si="112"/>
        <v>0</v>
      </c>
      <c r="I132" s="26">
        <f t="shared" si="112"/>
        <v>0</v>
      </c>
      <c r="J132" s="26">
        <f t="shared" si="112"/>
        <v>0</v>
      </c>
      <c r="K132" s="26">
        <f t="shared" si="112"/>
        <v>0</v>
      </c>
      <c r="L132" s="26">
        <f t="shared" si="112"/>
        <v>0</v>
      </c>
      <c r="M132" s="26">
        <f t="shared" si="112"/>
        <v>0</v>
      </c>
      <c r="N132" s="26">
        <f t="shared" si="112"/>
        <v>0</v>
      </c>
      <c r="O132" s="26">
        <f t="shared" si="112"/>
        <v>0</v>
      </c>
      <c r="P132" s="26">
        <f t="shared" si="112"/>
        <v>0</v>
      </c>
      <c r="Q132" s="26">
        <f t="shared" si="112"/>
        <v>0</v>
      </c>
      <c r="R132" s="26">
        <f t="shared" si="112"/>
        <v>0</v>
      </c>
      <c r="S132" s="26">
        <f t="shared" si="112"/>
        <v>0</v>
      </c>
      <c r="T132" s="26">
        <f t="shared" si="112"/>
        <v>0</v>
      </c>
      <c r="U132" s="26">
        <f t="shared" si="112"/>
        <v>0</v>
      </c>
      <c r="V132" s="26">
        <f t="shared" si="112"/>
        <v>0</v>
      </c>
      <c r="W132" s="26">
        <f t="shared" si="112"/>
        <v>0</v>
      </c>
      <c r="X132" s="26">
        <f t="shared" si="112"/>
        <v>0</v>
      </c>
      <c r="Y132" s="26">
        <f t="shared" si="112"/>
        <v>0</v>
      </c>
      <c r="Z132" s="26">
        <f t="shared" si="112"/>
        <v>0</v>
      </c>
      <c r="AA132" s="26">
        <f t="shared" ref="AA132:AB132" si="113">+AA52</f>
        <v>0</v>
      </c>
      <c r="AB132" s="26">
        <f t="shared" si="113"/>
        <v>0</v>
      </c>
      <c r="AC132" s="26">
        <f t="shared" ref="AC132" si="114">+AC52</f>
        <v>0</v>
      </c>
      <c r="AD132" s="31"/>
      <c r="AE132" s="26" t="str">
        <f t="shared" si="99"/>
        <v/>
      </c>
    </row>
    <row r="133" spans="1:31" x14ac:dyDescent="0.2">
      <c r="A133" s="11" t="s">
        <v>132</v>
      </c>
      <c r="B133" s="6" t="s">
        <v>133</v>
      </c>
      <c r="C133" s="26">
        <f t="shared" ref="C133:Z133" si="115">+C59</f>
        <v>0</v>
      </c>
      <c r="D133" s="26">
        <f t="shared" si="115"/>
        <v>0</v>
      </c>
      <c r="E133" s="26">
        <f t="shared" si="115"/>
        <v>0</v>
      </c>
      <c r="F133" s="26">
        <f t="shared" si="115"/>
        <v>0</v>
      </c>
      <c r="G133" s="26">
        <f t="shared" si="115"/>
        <v>0</v>
      </c>
      <c r="H133" s="26">
        <f t="shared" si="115"/>
        <v>0</v>
      </c>
      <c r="I133" s="26">
        <f t="shared" si="115"/>
        <v>0</v>
      </c>
      <c r="J133" s="26">
        <f t="shared" si="115"/>
        <v>0</v>
      </c>
      <c r="K133" s="26">
        <f t="shared" si="115"/>
        <v>0</v>
      </c>
      <c r="L133" s="26">
        <f t="shared" si="115"/>
        <v>0</v>
      </c>
      <c r="M133" s="26">
        <f t="shared" si="115"/>
        <v>0</v>
      </c>
      <c r="N133" s="26">
        <f t="shared" si="115"/>
        <v>0</v>
      </c>
      <c r="O133" s="26">
        <f t="shared" si="115"/>
        <v>0</v>
      </c>
      <c r="P133" s="26">
        <f t="shared" si="115"/>
        <v>0</v>
      </c>
      <c r="Q133" s="26">
        <f t="shared" si="115"/>
        <v>0</v>
      </c>
      <c r="R133" s="26">
        <f t="shared" si="115"/>
        <v>0</v>
      </c>
      <c r="S133" s="26">
        <f t="shared" si="115"/>
        <v>0</v>
      </c>
      <c r="T133" s="26">
        <f t="shared" si="115"/>
        <v>0</v>
      </c>
      <c r="U133" s="26">
        <f t="shared" si="115"/>
        <v>0</v>
      </c>
      <c r="V133" s="26">
        <f t="shared" si="115"/>
        <v>0</v>
      </c>
      <c r="W133" s="26">
        <f t="shared" si="115"/>
        <v>0</v>
      </c>
      <c r="X133" s="26">
        <f t="shared" si="115"/>
        <v>0</v>
      </c>
      <c r="Y133" s="26">
        <f t="shared" si="115"/>
        <v>0</v>
      </c>
      <c r="Z133" s="26">
        <f t="shared" si="115"/>
        <v>0</v>
      </c>
      <c r="AA133" s="26">
        <f t="shared" ref="AA133:AB133" si="116">+AA59</f>
        <v>0</v>
      </c>
      <c r="AB133" s="26">
        <f t="shared" si="116"/>
        <v>0</v>
      </c>
      <c r="AC133" s="26">
        <f t="shared" ref="AC133" si="117">+AC59</f>
        <v>0</v>
      </c>
      <c r="AD133" s="31"/>
      <c r="AE133" s="26" t="str">
        <f t="shared" si="99"/>
        <v/>
      </c>
    </row>
    <row r="134" spans="1:31" x14ac:dyDescent="0.2">
      <c r="A134" s="13" t="s">
        <v>145</v>
      </c>
      <c r="B134" s="6" t="s">
        <v>146</v>
      </c>
      <c r="C134" s="26">
        <f t="shared" ref="C134:Z134" si="118">+C135+C136+C137</f>
        <v>0</v>
      </c>
      <c r="D134" s="26">
        <f t="shared" si="118"/>
        <v>0</v>
      </c>
      <c r="E134" s="26">
        <f t="shared" si="118"/>
        <v>0</v>
      </c>
      <c r="F134" s="26">
        <f t="shared" si="118"/>
        <v>0</v>
      </c>
      <c r="G134" s="26">
        <f t="shared" si="118"/>
        <v>0</v>
      </c>
      <c r="H134" s="26">
        <f t="shared" si="118"/>
        <v>0</v>
      </c>
      <c r="I134" s="26">
        <f t="shared" si="118"/>
        <v>0</v>
      </c>
      <c r="J134" s="26">
        <f t="shared" si="118"/>
        <v>0</v>
      </c>
      <c r="K134" s="26">
        <f t="shared" si="118"/>
        <v>0</v>
      </c>
      <c r="L134" s="26">
        <f t="shared" si="118"/>
        <v>0</v>
      </c>
      <c r="M134" s="26">
        <f t="shared" si="118"/>
        <v>0</v>
      </c>
      <c r="N134" s="26">
        <f t="shared" si="118"/>
        <v>0</v>
      </c>
      <c r="O134" s="26">
        <f t="shared" si="118"/>
        <v>0</v>
      </c>
      <c r="P134" s="26">
        <f t="shared" si="118"/>
        <v>0</v>
      </c>
      <c r="Q134" s="26">
        <f t="shared" si="118"/>
        <v>0</v>
      </c>
      <c r="R134" s="26">
        <f t="shared" si="118"/>
        <v>0</v>
      </c>
      <c r="S134" s="26">
        <f t="shared" si="118"/>
        <v>0</v>
      </c>
      <c r="T134" s="26">
        <f t="shared" si="118"/>
        <v>0</v>
      </c>
      <c r="U134" s="26">
        <f t="shared" si="118"/>
        <v>0</v>
      </c>
      <c r="V134" s="26">
        <f t="shared" si="118"/>
        <v>0</v>
      </c>
      <c r="W134" s="26">
        <f t="shared" si="118"/>
        <v>0</v>
      </c>
      <c r="X134" s="26">
        <f t="shared" si="118"/>
        <v>0</v>
      </c>
      <c r="Y134" s="26">
        <f t="shared" si="118"/>
        <v>0</v>
      </c>
      <c r="Z134" s="26">
        <f t="shared" si="118"/>
        <v>0</v>
      </c>
      <c r="AA134" s="26">
        <f t="shared" ref="AA134:AB134" si="119">+AA135+AA136+AA137</f>
        <v>0</v>
      </c>
      <c r="AB134" s="26">
        <f t="shared" si="119"/>
        <v>0</v>
      </c>
      <c r="AC134" s="26">
        <f t="shared" ref="AC134" si="120">+AC135+AC136+AC137</f>
        <v>0</v>
      </c>
      <c r="AD134" s="31"/>
      <c r="AE134" s="26" t="str">
        <f t="shared" si="99"/>
        <v/>
      </c>
    </row>
    <row r="135" spans="1:31" x14ac:dyDescent="0.2">
      <c r="A135" s="13" t="s">
        <v>147</v>
      </c>
      <c r="B135" s="6" t="s">
        <v>148</v>
      </c>
      <c r="C135" s="26">
        <f t="shared" ref="C135:Z135" si="121">+C67</f>
        <v>0</v>
      </c>
      <c r="D135" s="26">
        <f t="shared" si="121"/>
        <v>0</v>
      </c>
      <c r="E135" s="26">
        <f t="shared" si="121"/>
        <v>0</v>
      </c>
      <c r="F135" s="26">
        <f t="shared" si="121"/>
        <v>0</v>
      </c>
      <c r="G135" s="26">
        <f t="shared" si="121"/>
        <v>0</v>
      </c>
      <c r="H135" s="26">
        <f t="shared" si="121"/>
        <v>0</v>
      </c>
      <c r="I135" s="26">
        <f t="shared" si="121"/>
        <v>0</v>
      </c>
      <c r="J135" s="26">
        <f t="shared" si="121"/>
        <v>0</v>
      </c>
      <c r="K135" s="26">
        <f t="shared" si="121"/>
        <v>0</v>
      </c>
      <c r="L135" s="26">
        <f t="shared" si="121"/>
        <v>0</v>
      </c>
      <c r="M135" s="26">
        <f t="shared" si="121"/>
        <v>0</v>
      </c>
      <c r="N135" s="26">
        <f t="shared" si="121"/>
        <v>0</v>
      </c>
      <c r="O135" s="26">
        <f t="shared" si="121"/>
        <v>0</v>
      </c>
      <c r="P135" s="26">
        <f t="shared" si="121"/>
        <v>0</v>
      </c>
      <c r="Q135" s="26">
        <f t="shared" si="121"/>
        <v>0</v>
      </c>
      <c r="R135" s="26">
        <f t="shared" si="121"/>
        <v>0</v>
      </c>
      <c r="S135" s="26">
        <f t="shared" si="121"/>
        <v>0</v>
      </c>
      <c r="T135" s="26">
        <f t="shared" si="121"/>
        <v>0</v>
      </c>
      <c r="U135" s="26">
        <f t="shared" si="121"/>
        <v>0</v>
      </c>
      <c r="V135" s="26">
        <f t="shared" si="121"/>
        <v>0</v>
      </c>
      <c r="W135" s="26">
        <f t="shared" si="121"/>
        <v>0</v>
      </c>
      <c r="X135" s="26">
        <f t="shared" si="121"/>
        <v>0</v>
      </c>
      <c r="Y135" s="26">
        <f t="shared" si="121"/>
        <v>0</v>
      </c>
      <c r="Z135" s="26">
        <f t="shared" si="121"/>
        <v>0</v>
      </c>
      <c r="AA135" s="26">
        <f t="shared" ref="AA135:AB135" si="122">+AA67</f>
        <v>0</v>
      </c>
      <c r="AB135" s="26">
        <f t="shared" si="122"/>
        <v>0</v>
      </c>
      <c r="AC135" s="26">
        <f t="shared" ref="AC135" si="123">+AC67</f>
        <v>0</v>
      </c>
      <c r="AD135" s="31"/>
      <c r="AE135" s="26" t="str">
        <f t="shared" si="99"/>
        <v/>
      </c>
    </row>
    <row r="136" spans="1:31" x14ac:dyDescent="0.2">
      <c r="A136" s="11" t="s">
        <v>167</v>
      </c>
      <c r="B136" s="6" t="s">
        <v>168</v>
      </c>
      <c r="C136" s="26">
        <f t="shared" ref="C136:Z136" si="124">+C79</f>
        <v>0</v>
      </c>
      <c r="D136" s="26">
        <f t="shared" si="124"/>
        <v>0</v>
      </c>
      <c r="E136" s="26">
        <f t="shared" si="124"/>
        <v>0</v>
      </c>
      <c r="F136" s="26">
        <f t="shared" si="124"/>
        <v>0</v>
      </c>
      <c r="G136" s="26">
        <f t="shared" si="124"/>
        <v>0</v>
      </c>
      <c r="H136" s="26">
        <f t="shared" si="124"/>
        <v>0</v>
      </c>
      <c r="I136" s="26">
        <f t="shared" si="124"/>
        <v>0</v>
      </c>
      <c r="J136" s="26">
        <f t="shared" si="124"/>
        <v>0</v>
      </c>
      <c r="K136" s="26">
        <f t="shared" si="124"/>
        <v>0</v>
      </c>
      <c r="L136" s="26">
        <f t="shared" si="124"/>
        <v>0</v>
      </c>
      <c r="M136" s="26">
        <f t="shared" si="124"/>
        <v>0</v>
      </c>
      <c r="N136" s="26">
        <f t="shared" si="124"/>
        <v>0</v>
      </c>
      <c r="O136" s="26">
        <f t="shared" si="124"/>
        <v>0</v>
      </c>
      <c r="P136" s="26">
        <f t="shared" si="124"/>
        <v>0</v>
      </c>
      <c r="Q136" s="26">
        <f t="shared" si="124"/>
        <v>0</v>
      </c>
      <c r="R136" s="26">
        <f t="shared" si="124"/>
        <v>0</v>
      </c>
      <c r="S136" s="26">
        <f t="shared" si="124"/>
        <v>0</v>
      </c>
      <c r="T136" s="26">
        <f t="shared" si="124"/>
        <v>0</v>
      </c>
      <c r="U136" s="26">
        <f t="shared" si="124"/>
        <v>0</v>
      </c>
      <c r="V136" s="26">
        <f t="shared" si="124"/>
        <v>0</v>
      </c>
      <c r="W136" s="26">
        <f t="shared" si="124"/>
        <v>0</v>
      </c>
      <c r="X136" s="26">
        <f t="shared" si="124"/>
        <v>0</v>
      </c>
      <c r="Y136" s="26">
        <f t="shared" si="124"/>
        <v>0</v>
      </c>
      <c r="Z136" s="26">
        <f t="shared" si="124"/>
        <v>0</v>
      </c>
      <c r="AA136" s="26">
        <f t="shared" ref="AA136:AB136" si="125">+AA79</f>
        <v>0</v>
      </c>
      <c r="AB136" s="26">
        <f t="shared" si="125"/>
        <v>0</v>
      </c>
      <c r="AC136" s="26">
        <f t="shared" ref="AC136" si="126">+AC79</f>
        <v>0</v>
      </c>
      <c r="AD136" s="31"/>
      <c r="AE136" s="26" t="str">
        <f t="shared" si="99"/>
        <v/>
      </c>
    </row>
    <row r="137" spans="1:31" x14ac:dyDescent="0.2">
      <c r="A137" s="11" t="s">
        <v>202</v>
      </c>
      <c r="B137" s="6" t="s">
        <v>203</v>
      </c>
      <c r="C137" s="26">
        <f t="shared" ref="C137:Z137" si="127">+C100</f>
        <v>0</v>
      </c>
      <c r="D137" s="26">
        <f t="shared" si="127"/>
        <v>0</v>
      </c>
      <c r="E137" s="26">
        <f t="shared" si="127"/>
        <v>0</v>
      </c>
      <c r="F137" s="26">
        <f t="shared" si="127"/>
        <v>0</v>
      </c>
      <c r="G137" s="26">
        <f t="shared" si="127"/>
        <v>0</v>
      </c>
      <c r="H137" s="26">
        <f t="shared" si="127"/>
        <v>0</v>
      </c>
      <c r="I137" s="26">
        <f t="shared" si="127"/>
        <v>0</v>
      </c>
      <c r="J137" s="26">
        <f t="shared" si="127"/>
        <v>0</v>
      </c>
      <c r="K137" s="26">
        <f t="shared" si="127"/>
        <v>0</v>
      </c>
      <c r="L137" s="26">
        <f t="shared" si="127"/>
        <v>0</v>
      </c>
      <c r="M137" s="26">
        <f t="shared" si="127"/>
        <v>0</v>
      </c>
      <c r="N137" s="26">
        <f t="shared" si="127"/>
        <v>0</v>
      </c>
      <c r="O137" s="26">
        <f t="shared" si="127"/>
        <v>0</v>
      </c>
      <c r="P137" s="26">
        <f t="shared" si="127"/>
        <v>0</v>
      </c>
      <c r="Q137" s="26">
        <f t="shared" si="127"/>
        <v>0</v>
      </c>
      <c r="R137" s="26">
        <f t="shared" si="127"/>
        <v>0</v>
      </c>
      <c r="S137" s="26">
        <f t="shared" si="127"/>
        <v>0</v>
      </c>
      <c r="T137" s="26">
        <f t="shared" si="127"/>
        <v>0</v>
      </c>
      <c r="U137" s="26">
        <f t="shared" si="127"/>
        <v>0</v>
      </c>
      <c r="V137" s="26">
        <f t="shared" si="127"/>
        <v>0</v>
      </c>
      <c r="W137" s="26">
        <f t="shared" si="127"/>
        <v>0</v>
      </c>
      <c r="X137" s="26">
        <f t="shared" si="127"/>
        <v>0</v>
      </c>
      <c r="Y137" s="26">
        <f t="shared" si="127"/>
        <v>0</v>
      </c>
      <c r="Z137" s="26">
        <f t="shared" si="127"/>
        <v>0</v>
      </c>
      <c r="AA137" s="26">
        <f t="shared" ref="AA137:AB137" si="128">+AA100</f>
        <v>0</v>
      </c>
      <c r="AB137" s="26">
        <f t="shared" si="128"/>
        <v>0</v>
      </c>
      <c r="AC137" s="26">
        <f t="shared" ref="AC137" si="129">+AC100</f>
        <v>0</v>
      </c>
      <c r="AD137" s="31"/>
      <c r="AE137" s="26" t="str">
        <f t="shared" si="99"/>
        <v/>
      </c>
    </row>
    <row r="138" spans="1:31" x14ac:dyDescent="0.2">
      <c r="A138" s="13" t="s">
        <v>204</v>
      </c>
      <c r="B138" s="6" t="s">
        <v>205</v>
      </c>
      <c r="C138" s="26">
        <f t="shared" ref="C138:Z138" si="130">+C139+C140+C141</f>
        <v>0</v>
      </c>
      <c r="D138" s="26">
        <f t="shared" si="130"/>
        <v>0</v>
      </c>
      <c r="E138" s="26">
        <f t="shared" si="130"/>
        <v>0</v>
      </c>
      <c r="F138" s="26">
        <f t="shared" si="130"/>
        <v>0</v>
      </c>
      <c r="G138" s="26">
        <f t="shared" si="130"/>
        <v>0</v>
      </c>
      <c r="H138" s="26">
        <f t="shared" si="130"/>
        <v>0</v>
      </c>
      <c r="I138" s="26">
        <f t="shared" si="130"/>
        <v>0</v>
      </c>
      <c r="J138" s="26">
        <f t="shared" si="130"/>
        <v>0</v>
      </c>
      <c r="K138" s="26">
        <f t="shared" si="130"/>
        <v>0</v>
      </c>
      <c r="L138" s="26">
        <f t="shared" si="130"/>
        <v>0</v>
      </c>
      <c r="M138" s="26">
        <f t="shared" si="130"/>
        <v>0</v>
      </c>
      <c r="N138" s="26">
        <f t="shared" si="130"/>
        <v>0</v>
      </c>
      <c r="O138" s="26">
        <f t="shared" si="130"/>
        <v>0</v>
      </c>
      <c r="P138" s="26">
        <f t="shared" si="130"/>
        <v>0</v>
      </c>
      <c r="Q138" s="26">
        <f t="shared" si="130"/>
        <v>0</v>
      </c>
      <c r="R138" s="26">
        <f t="shared" si="130"/>
        <v>0</v>
      </c>
      <c r="S138" s="26">
        <f t="shared" si="130"/>
        <v>0</v>
      </c>
      <c r="T138" s="26">
        <f t="shared" si="130"/>
        <v>0</v>
      </c>
      <c r="U138" s="26">
        <f t="shared" si="130"/>
        <v>0</v>
      </c>
      <c r="V138" s="26">
        <f t="shared" si="130"/>
        <v>0</v>
      </c>
      <c r="W138" s="26">
        <f t="shared" si="130"/>
        <v>0</v>
      </c>
      <c r="X138" s="26">
        <f t="shared" si="130"/>
        <v>0</v>
      </c>
      <c r="Y138" s="26">
        <f t="shared" si="130"/>
        <v>0</v>
      </c>
      <c r="Z138" s="26">
        <f t="shared" si="130"/>
        <v>0</v>
      </c>
      <c r="AA138" s="26">
        <f t="shared" ref="AA138:AB138" si="131">+AA139+AA140+AA141</f>
        <v>0</v>
      </c>
      <c r="AB138" s="26">
        <f t="shared" si="131"/>
        <v>0</v>
      </c>
      <c r="AC138" s="26">
        <f t="shared" ref="AC138" si="132">+AC139+AC140+AC141</f>
        <v>0</v>
      </c>
      <c r="AD138" s="31"/>
      <c r="AE138" s="26" t="str">
        <f t="shared" si="99"/>
        <v/>
      </c>
    </row>
    <row r="139" spans="1:31" x14ac:dyDescent="0.2">
      <c r="A139" s="13" t="s">
        <v>206</v>
      </c>
      <c r="B139" s="6" t="s">
        <v>207</v>
      </c>
      <c r="C139" s="26">
        <f t="shared" ref="C139:Z139" si="133">+C102</f>
        <v>0</v>
      </c>
      <c r="D139" s="26">
        <f t="shared" si="133"/>
        <v>0</v>
      </c>
      <c r="E139" s="26">
        <f t="shared" si="133"/>
        <v>0</v>
      </c>
      <c r="F139" s="26">
        <f t="shared" si="133"/>
        <v>0</v>
      </c>
      <c r="G139" s="26">
        <f t="shared" si="133"/>
        <v>0</v>
      </c>
      <c r="H139" s="26">
        <f t="shared" si="133"/>
        <v>0</v>
      </c>
      <c r="I139" s="26">
        <f t="shared" si="133"/>
        <v>0</v>
      </c>
      <c r="J139" s="26">
        <f t="shared" si="133"/>
        <v>0</v>
      </c>
      <c r="K139" s="26">
        <f t="shared" si="133"/>
        <v>0</v>
      </c>
      <c r="L139" s="26">
        <f t="shared" si="133"/>
        <v>0</v>
      </c>
      <c r="M139" s="26">
        <f t="shared" si="133"/>
        <v>0</v>
      </c>
      <c r="N139" s="26">
        <f t="shared" si="133"/>
        <v>0</v>
      </c>
      <c r="O139" s="26">
        <f t="shared" si="133"/>
        <v>0</v>
      </c>
      <c r="P139" s="26">
        <f t="shared" si="133"/>
        <v>0</v>
      </c>
      <c r="Q139" s="26">
        <f t="shared" si="133"/>
        <v>0</v>
      </c>
      <c r="R139" s="26">
        <f t="shared" si="133"/>
        <v>0</v>
      </c>
      <c r="S139" s="26">
        <f t="shared" si="133"/>
        <v>0</v>
      </c>
      <c r="T139" s="26">
        <f t="shared" si="133"/>
        <v>0</v>
      </c>
      <c r="U139" s="26">
        <f t="shared" si="133"/>
        <v>0</v>
      </c>
      <c r="V139" s="26">
        <f t="shared" si="133"/>
        <v>0</v>
      </c>
      <c r="W139" s="26">
        <f t="shared" si="133"/>
        <v>0</v>
      </c>
      <c r="X139" s="26">
        <f t="shared" si="133"/>
        <v>0</v>
      </c>
      <c r="Y139" s="26">
        <f t="shared" si="133"/>
        <v>0</v>
      </c>
      <c r="Z139" s="26">
        <f t="shared" si="133"/>
        <v>0</v>
      </c>
      <c r="AA139" s="26">
        <f t="shared" ref="AA139:AB139" si="134">+AA102</f>
        <v>0</v>
      </c>
      <c r="AB139" s="26">
        <f t="shared" si="134"/>
        <v>0</v>
      </c>
      <c r="AC139" s="26">
        <f t="shared" ref="AC139" si="135">+AC102</f>
        <v>0</v>
      </c>
      <c r="AD139" s="31"/>
      <c r="AE139" s="26" t="str">
        <f t="shared" si="99"/>
        <v/>
      </c>
    </row>
    <row r="140" spans="1:31" x14ac:dyDescent="0.2">
      <c r="A140" s="13" t="s">
        <v>214</v>
      </c>
      <c r="B140" s="6" t="s">
        <v>215</v>
      </c>
      <c r="C140" s="26">
        <f t="shared" ref="C140:Z140" si="136">+C106</f>
        <v>0</v>
      </c>
      <c r="D140" s="26">
        <f t="shared" si="136"/>
        <v>0</v>
      </c>
      <c r="E140" s="26">
        <f t="shared" si="136"/>
        <v>0</v>
      </c>
      <c r="F140" s="26">
        <f t="shared" si="136"/>
        <v>0</v>
      </c>
      <c r="G140" s="26">
        <f t="shared" si="136"/>
        <v>0</v>
      </c>
      <c r="H140" s="26">
        <f t="shared" si="136"/>
        <v>0</v>
      </c>
      <c r="I140" s="26">
        <f t="shared" si="136"/>
        <v>0</v>
      </c>
      <c r="J140" s="26">
        <f t="shared" si="136"/>
        <v>0</v>
      </c>
      <c r="K140" s="26">
        <f t="shared" si="136"/>
        <v>0</v>
      </c>
      <c r="L140" s="26">
        <f t="shared" si="136"/>
        <v>0</v>
      </c>
      <c r="M140" s="26">
        <f t="shared" si="136"/>
        <v>0</v>
      </c>
      <c r="N140" s="26">
        <f t="shared" si="136"/>
        <v>0</v>
      </c>
      <c r="O140" s="26">
        <f t="shared" si="136"/>
        <v>0</v>
      </c>
      <c r="P140" s="26">
        <f t="shared" si="136"/>
        <v>0</v>
      </c>
      <c r="Q140" s="26">
        <f t="shared" si="136"/>
        <v>0</v>
      </c>
      <c r="R140" s="26">
        <f t="shared" si="136"/>
        <v>0</v>
      </c>
      <c r="S140" s="26">
        <f t="shared" si="136"/>
        <v>0</v>
      </c>
      <c r="T140" s="26">
        <f t="shared" si="136"/>
        <v>0</v>
      </c>
      <c r="U140" s="26">
        <f t="shared" si="136"/>
        <v>0</v>
      </c>
      <c r="V140" s="26">
        <f t="shared" si="136"/>
        <v>0</v>
      </c>
      <c r="W140" s="26">
        <f t="shared" si="136"/>
        <v>0</v>
      </c>
      <c r="X140" s="26">
        <f t="shared" si="136"/>
        <v>0</v>
      </c>
      <c r="Y140" s="26">
        <f t="shared" si="136"/>
        <v>0</v>
      </c>
      <c r="Z140" s="26">
        <f t="shared" si="136"/>
        <v>0</v>
      </c>
      <c r="AA140" s="26">
        <f t="shared" ref="AA140:AB140" si="137">+AA106</f>
        <v>0</v>
      </c>
      <c r="AB140" s="26">
        <f t="shared" si="137"/>
        <v>0</v>
      </c>
      <c r="AC140" s="26">
        <f t="shared" ref="AC140" si="138">+AC106</f>
        <v>0</v>
      </c>
      <c r="AD140" s="31"/>
      <c r="AE140" s="26" t="str">
        <f t="shared" si="99"/>
        <v/>
      </c>
    </row>
    <row r="141" spans="1:31" x14ac:dyDescent="0.2">
      <c r="A141" s="11" t="s">
        <v>220</v>
      </c>
      <c r="B141" s="6" t="s">
        <v>187</v>
      </c>
      <c r="C141" s="26">
        <f t="shared" ref="C141:Z141" si="139">+C109</f>
        <v>0</v>
      </c>
      <c r="D141" s="26">
        <f t="shared" si="139"/>
        <v>0</v>
      </c>
      <c r="E141" s="26">
        <f t="shared" si="139"/>
        <v>0</v>
      </c>
      <c r="F141" s="26">
        <f t="shared" si="139"/>
        <v>0</v>
      </c>
      <c r="G141" s="26">
        <f t="shared" si="139"/>
        <v>0</v>
      </c>
      <c r="H141" s="26">
        <f t="shared" si="139"/>
        <v>0</v>
      </c>
      <c r="I141" s="26">
        <f t="shared" si="139"/>
        <v>0</v>
      </c>
      <c r="J141" s="26">
        <f t="shared" si="139"/>
        <v>0</v>
      </c>
      <c r="K141" s="26">
        <f t="shared" si="139"/>
        <v>0</v>
      </c>
      <c r="L141" s="26">
        <f t="shared" si="139"/>
        <v>0</v>
      </c>
      <c r="M141" s="26">
        <f t="shared" si="139"/>
        <v>0</v>
      </c>
      <c r="N141" s="26">
        <f t="shared" si="139"/>
        <v>0</v>
      </c>
      <c r="O141" s="26">
        <f t="shared" si="139"/>
        <v>0</v>
      </c>
      <c r="P141" s="26">
        <f t="shared" si="139"/>
        <v>0</v>
      </c>
      <c r="Q141" s="26">
        <f t="shared" si="139"/>
        <v>0</v>
      </c>
      <c r="R141" s="26">
        <f t="shared" si="139"/>
        <v>0</v>
      </c>
      <c r="S141" s="26">
        <f t="shared" si="139"/>
        <v>0</v>
      </c>
      <c r="T141" s="26">
        <f t="shared" si="139"/>
        <v>0</v>
      </c>
      <c r="U141" s="26">
        <f t="shared" si="139"/>
        <v>0</v>
      </c>
      <c r="V141" s="26">
        <f t="shared" si="139"/>
        <v>0</v>
      </c>
      <c r="W141" s="26">
        <f t="shared" si="139"/>
        <v>0</v>
      </c>
      <c r="X141" s="26">
        <f t="shared" si="139"/>
        <v>0</v>
      </c>
      <c r="Y141" s="26">
        <f t="shared" si="139"/>
        <v>0</v>
      </c>
      <c r="Z141" s="26">
        <f t="shared" si="139"/>
        <v>0</v>
      </c>
      <c r="AA141" s="26">
        <f t="shared" ref="AA141:AB141" si="140">+AA109</f>
        <v>0</v>
      </c>
      <c r="AB141" s="26">
        <f t="shared" si="140"/>
        <v>0</v>
      </c>
      <c r="AC141" s="26">
        <f t="shared" ref="AC141" si="141">+AC109</f>
        <v>0</v>
      </c>
      <c r="AD141" s="31"/>
      <c r="AE141" s="26" t="str">
        <f t="shared" si="99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31"/>
      <c r="AE143" s="26" t="str">
        <f t="shared" ref="AE143" si="142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:Z144" si="143">+C145+C146</f>
        <v>0</v>
      </c>
      <c r="D144" s="26">
        <f t="shared" si="143"/>
        <v>0</v>
      </c>
      <c r="E144" s="26">
        <f t="shared" si="143"/>
        <v>0</v>
      </c>
      <c r="F144" s="26">
        <f t="shared" si="143"/>
        <v>0</v>
      </c>
      <c r="G144" s="26">
        <f t="shared" si="143"/>
        <v>0</v>
      </c>
      <c r="H144" s="26">
        <f t="shared" si="143"/>
        <v>0</v>
      </c>
      <c r="I144" s="26">
        <f t="shared" si="143"/>
        <v>0</v>
      </c>
      <c r="J144" s="26">
        <f t="shared" si="143"/>
        <v>0</v>
      </c>
      <c r="K144" s="26">
        <f t="shared" si="143"/>
        <v>0</v>
      </c>
      <c r="L144" s="26">
        <f t="shared" si="143"/>
        <v>0</v>
      </c>
      <c r="M144" s="26">
        <f t="shared" si="143"/>
        <v>0</v>
      </c>
      <c r="N144" s="26">
        <f t="shared" si="143"/>
        <v>0</v>
      </c>
      <c r="O144" s="26">
        <f t="shared" si="143"/>
        <v>0</v>
      </c>
      <c r="P144" s="26">
        <f t="shared" si="143"/>
        <v>0</v>
      </c>
      <c r="Q144" s="26">
        <f t="shared" si="143"/>
        <v>0</v>
      </c>
      <c r="R144" s="26">
        <f t="shared" si="143"/>
        <v>0</v>
      </c>
      <c r="S144" s="26">
        <f t="shared" si="143"/>
        <v>0</v>
      </c>
      <c r="T144" s="26">
        <f t="shared" si="143"/>
        <v>0</v>
      </c>
      <c r="U144" s="26">
        <f t="shared" si="143"/>
        <v>0</v>
      </c>
      <c r="V144" s="26">
        <f t="shared" si="143"/>
        <v>0</v>
      </c>
      <c r="W144" s="26">
        <f t="shared" si="143"/>
        <v>0</v>
      </c>
      <c r="X144" s="26">
        <f t="shared" si="143"/>
        <v>0</v>
      </c>
      <c r="Y144" s="26">
        <f t="shared" si="143"/>
        <v>0</v>
      </c>
      <c r="Z144" s="26">
        <f t="shared" si="143"/>
        <v>0</v>
      </c>
      <c r="AA144" s="26">
        <f t="shared" ref="AA144:AB144" si="144">+AA145+AA146</f>
        <v>0</v>
      </c>
      <c r="AB144" s="26">
        <f t="shared" si="144"/>
        <v>0</v>
      </c>
      <c r="AC144" s="26">
        <f t="shared" ref="AC144" si="145">+AC145+AC146</f>
        <v>0</v>
      </c>
      <c r="AD144" s="31"/>
      <c r="AE144" s="26" t="str">
        <f t="shared" ref="AE144:AE148" si="146">+IF(C144=0,"",IF(C144&lt;0,IF(AC144&lt;0,(AC144-C144)/C144,(AC144-C144)/ABS(C144)),(AC144-C144)/C144))</f>
        <v/>
      </c>
    </row>
    <row r="145" spans="1:31" x14ac:dyDescent="0.2">
      <c r="A145" s="13" t="s">
        <v>225</v>
      </c>
      <c r="B145" s="6" t="s">
        <v>226</v>
      </c>
      <c r="C145" s="26">
        <f t="shared" ref="C145:Z145" si="147">+C113</f>
        <v>0</v>
      </c>
      <c r="D145" s="26">
        <f t="shared" si="147"/>
        <v>0</v>
      </c>
      <c r="E145" s="26">
        <f t="shared" si="147"/>
        <v>0</v>
      </c>
      <c r="F145" s="26">
        <f t="shared" si="147"/>
        <v>0</v>
      </c>
      <c r="G145" s="26">
        <f t="shared" si="147"/>
        <v>0</v>
      </c>
      <c r="H145" s="26">
        <f t="shared" si="147"/>
        <v>0</v>
      </c>
      <c r="I145" s="26">
        <f t="shared" si="147"/>
        <v>0</v>
      </c>
      <c r="J145" s="26">
        <f t="shared" si="147"/>
        <v>0</v>
      </c>
      <c r="K145" s="26">
        <f t="shared" si="147"/>
        <v>0</v>
      </c>
      <c r="L145" s="26">
        <f t="shared" si="147"/>
        <v>0</v>
      </c>
      <c r="M145" s="26">
        <f t="shared" si="147"/>
        <v>0</v>
      </c>
      <c r="N145" s="26">
        <f t="shared" si="147"/>
        <v>0</v>
      </c>
      <c r="O145" s="26">
        <f t="shared" si="147"/>
        <v>0</v>
      </c>
      <c r="P145" s="26">
        <f t="shared" si="147"/>
        <v>0</v>
      </c>
      <c r="Q145" s="26">
        <f t="shared" si="147"/>
        <v>0</v>
      </c>
      <c r="R145" s="26">
        <f t="shared" si="147"/>
        <v>0</v>
      </c>
      <c r="S145" s="26">
        <f t="shared" si="147"/>
        <v>0</v>
      </c>
      <c r="T145" s="26">
        <f t="shared" si="147"/>
        <v>0</v>
      </c>
      <c r="U145" s="26">
        <f t="shared" si="147"/>
        <v>0</v>
      </c>
      <c r="V145" s="26">
        <f t="shared" si="147"/>
        <v>0</v>
      </c>
      <c r="W145" s="26">
        <f t="shared" si="147"/>
        <v>0</v>
      </c>
      <c r="X145" s="26">
        <f t="shared" si="147"/>
        <v>0</v>
      </c>
      <c r="Y145" s="26">
        <f t="shared" si="147"/>
        <v>0</v>
      </c>
      <c r="Z145" s="26">
        <f t="shared" si="147"/>
        <v>0</v>
      </c>
      <c r="AA145" s="26">
        <f t="shared" ref="AA145:AB145" si="148">+AA113</f>
        <v>0</v>
      </c>
      <c r="AB145" s="26">
        <f t="shared" si="148"/>
        <v>0</v>
      </c>
      <c r="AC145" s="26">
        <f t="shared" ref="AC145" si="149">+AC113</f>
        <v>0</v>
      </c>
      <c r="AD145" s="31"/>
      <c r="AE145" s="26" t="str">
        <f t="shared" si="146"/>
        <v/>
      </c>
    </row>
    <row r="146" spans="1:31" x14ac:dyDescent="0.2">
      <c r="A146" s="13" t="s">
        <v>227</v>
      </c>
      <c r="B146" s="6" t="s">
        <v>228</v>
      </c>
      <c r="C146" s="26">
        <f t="shared" ref="C146:Z146" si="150">+C114</f>
        <v>0</v>
      </c>
      <c r="D146" s="26">
        <f t="shared" si="150"/>
        <v>0</v>
      </c>
      <c r="E146" s="26">
        <f t="shared" si="150"/>
        <v>0</v>
      </c>
      <c r="F146" s="26">
        <f t="shared" si="150"/>
        <v>0</v>
      </c>
      <c r="G146" s="26">
        <f t="shared" si="150"/>
        <v>0</v>
      </c>
      <c r="H146" s="26">
        <f t="shared" si="150"/>
        <v>0</v>
      </c>
      <c r="I146" s="26">
        <f t="shared" si="150"/>
        <v>0</v>
      </c>
      <c r="J146" s="26">
        <f t="shared" si="150"/>
        <v>0</v>
      </c>
      <c r="K146" s="26">
        <f t="shared" si="150"/>
        <v>0</v>
      </c>
      <c r="L146" s="26">
        <f t="shared" si="150"/>
        <v>0</v>
      </c>
      <c r="M146" s="26">
        <f t="shared" si="150"/>
        <v>0</v>
      </c>
      <c r="N146" s="26">
        <f t="shared" si="150"/>
        <v>0</v>
      </c>
      <c r="O146" s="26">
        <f t="shared" si="150"/>
        <v>0</v>
      </c>
      <c r="P146" s="26">
        <f t="shared" si="150"/>
        <v>0</v>
      </c>
      <c r="Q146" s="26">
        <f t="shared" si="150"/>
        <v>0</v>
      </c>
      <c r="R146" s="26">
        <f t="shared" si="150"/>
        <v>0</v>
      </c>
      <c r="S146" s="26">
        <f t="shared" si="150"/>
        <v>0</v>
      </c>
      <c r="T146" s="26">
        <f t="shared" si="150"/>
        <v>0</v>
      </c>
      <c r="U146" s="26">
        <f t="shared" si="150"/>
        <v>0</v>
      </c>
      <c r="V146" s="26">
        <f t="shared" si="150"/>
        <v>0</v>
      </c>
      <c r="W146" s="26">
        <f t="shared" si="150"/>
        <v>0</v>
      </c>
      <c r="X146" s="26">
        <f t="shared" si="150"/>
        <v>0</v>
      </c>
      <c r="Y146" s="26">
        <f t="shared" si="150"/>
        <v>0</v>
      </c>
      <c r="Z146" s="26">
        <f t="shared" si="150"/>
        <v>0</v>
      </c>
      <c r="AA146" s="26">
        <f t="shared" ref="AA146:AB146" si="151">+AA114</f>
        <v>0</v>
      </c>
      <c r="AB146" s="26">
        <f t="shared" si="151"/>
        <v>0</v>
      </c>
      <c r="AC146" s="26">
        <f t="shared" ref="AC146" si="152">+AC114</f>
        <v>0</v>
      </c>
      <c r="AD146" s="31"/>
      <c r="AE146" s="26" t="str">
        <f t="shared" si="146"/>
        <v/>
      </c>
    </row>
    <row r="147" spans="1:31" x14ac:dyDescent="0.2">
      <c r="A147" s="13" t="s">
        <v>229</v>
      </c>
      <c r="B147" s="6" t="s">
        <v>144</v>
      </c>
      <c r="C147" s="26">
        <f t="shared" ref="C147:Z147" si="153">+C115</f>
        <v>0</v>
      </c>
      <c r="D147" s="26">
        <f t="shared" si="153"/>
        <v>0</v>
      </c>
      <c r="E147" s="26">
        <f t="shared" si="153"/>
        <v>0</v>
      </c>
      <c r="F147" s="26">
        <f t="shared" si="153"/>
        <v>0</v>
      </c>
      <c r="G147" s="26">
        <f t="shared" si="153"/>
        <v>0</v>
      </c>
      <c r="H147" s="26">
        <f t="shared" si="153"/>
        <v>0</v>
      </c>
      <c r="I147" s="26">
        <f t="shared" si="153"/>
        <v>0</v>
      </c>
      <c r="J147" s="26">
        <f t="shared" si="153"/>
        <v>0</v>
      </c>
      <c r="K147" s="26">
        <f t="shared" si="153"/>
        <v>0</v>
      </c>
      <c r="L147" s="26">
        <f t="shared" si="153"/>
        <v>0</v>
      </c>
      <c r="M147" s="26">
        <f t="shared" si="153"/>
        <v>0</v>
      </c>
      <c r="N147" s="26">
        <f t="shared" si="153"/>
        <v>0</v>
      </c>
      <c r="O147" s="26">
        <f t="shared" si="153"/>
        <v>0</v>
      </c>
      <c r="P147" s="26">
        <f t="shared" si="153"/>
        <v>0</v>
      </c>
      <c r="Q147" s="26">
        <f t="shared" si="153"/>
        <v>0</v>
      </c>
      <c r="R147" s="26">
        <f t="shared" si="153"/>
        <v>0</v>
      </c>
      <c r="S147" s="26">
        <f t="shared" si="153"/>
        <v>0</v>
      </c>
      <c r="T147" s="26">
        <f t="shared" si="153"/>
        <v>0</v>
      </c>
      <c r="U147" s="26">
        <f t="shared" si="153"/>
        <v>0</v>
      </c>
      <c r="V147" s="26">
        <f t="shared" si="153"/>
        <v>0</v>
      </c>
      <c r="W147" s="26">
        <f t="shared" si="153"/>
        <v>0</v>
      </c>
      <c r="X147" s="26">
        <f t="shared" si="153"/>
        <v>0</v>
      </c>
      <c r="Y147" s="26">
        <f t="shared" si="153"/>
        <v>0</v>
      </c>
      <c r="Z147" s="26">
        <f t="shared" si="153"/>
        <v>0</v>
      </c>
      <c r="AA147" s="26">
        <f t="shared" ref="AA147:AB147" si="154">+AA115</f>
        <v>0</v>
      </c>
      <c r="AB147" s="26">
        <f t="shared" si="154"/>
        <v>0</v>
      </c>
      <c r="AC147" s="26">
        <f t="shared" ref="AC147" si="155">+AC115</f>
        <v>0</v>
      </c>
      <c r="AD147" s="31"/>
      <c r="AE147" s="26" t="str">
        <f t="shared" si="146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ref="F148:Z148" si="156">+F116</f>
        <v>0</v>
      </c>
      <c r="G148" s="26">
        <f t="shared" si="156"/>
        <v>0</v>
      </c>
      <c r="H148" s="26">
        <f t="shared" si="156"/>
        <v>0</v>
      </c>
      <c r="I148" s="26">
        <f t="shared" si="156"/>
        <v>0</v>
      </c>
      <c r="J148" s="26">
        <f t="shared" si="156"/>
        <v>0</v>
      </c>
      <c r="K148" s="26">
        <f t="shared" si="156"/>
        <v>0</v>
      </c>
      <c r="L148" s="26">
        <f t="shared" si="156"/>
        <v>0</v>
      </c>
      <c r="M148" s="26">
        <f t="shared" si="156"/>
        <v>0</v>
      </c>
      <c r="N148" s="26">
        <f t="shared" si="156"/>
        <v>0</v>
      </c>
      <c r="O148" s="26">
        <f t="shared" si="156"/>
        <v>0</v>
      </c>
      <c r="P148" s="26">
        <f t="shared" si="156"/>
        <v>0</v>
      </c>
      <c r="Q148" s="26">
        <f t="shared" si="156"/>
        <v>0</v>
      </c>
      <c r="R148" s="26">
        <f t="shared" si="156"/>
        <v>0</v>
      </c>
      <c r="S148" s="26">
        <f t="shared" si="156"/>
        <v>0</v>
      </c>
      <c r="T148" s="26">
        <f t="shared" si="156"/>
        <v>0</v>
      </c>
      <c r="U148" s="26">
        <f t="shared" si="156"/>
        <v>0</v>
      </c>
      <c r="V148" s="26">
        <f t="shared" si="156"/>
        <v>0</v>
      </c>
      <c r="W148" s="26">
        <f t="shared" si="156"/>
        <v>0</v>
      </c>
      <c r="X148" s="26">
        <f t="shared" si="156"/>
        <v>0</v>
      </c>
      <c r="Y148" s="26">
        <f t="shared" si="156"/>
        <v>0</v>
      </c>
      <c r="Z148" s="26">
        <f t="shared" si="156"/>
        <v>0</v>
      </c>
      <c r="AA148" s="26">
        <f t="shared" ref="AA148:AB148" si="157">+AA116</f>
        <v>0</v>
      </c>
      <c r="AB148" s="26">
        <f t="shared" si="157"/>
        <v>0</v>
      </c>
      <c r="AC148" s="26">
        <f t="shared" ref="AC148" si="158">+AC116</f>
        <v>0</v>
      </c>
      <c r="AD148" s="31"/>
      <c r="AE148" s="26" t="str">
        <f t="shared" si="146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:Z159" si="159">+C160+C161+C162</f>
        <v>0</v>
      </c>
      <c r="D159" s="26">
        <f t="shared" si="159"/>
        <v>0</v>
      </c>
      <c r="E159" s="26">
        <f t="shared" si="159"/>
        <v>0</v>
      </c>
      <c r="F159" s="26">
        <f t="shared" si="159"/>
        <v>0</v>
      </c>
      <c r="G159" s="26">
        <f t="shared" si="159"/>
        <v>0</v>
      </c>
      <c r="H159" s="26">
        <f t="shared" si="159"/>
        <v>0</v>
      </c>
      <c r="I159" s="26">
        <f t="shared" si="159"/>
        <v>0</v>
      </c>
      <c r="J159" s="26">
        <f t="shared" si="159"/>
        <v>0</v>
      </c>
      <c r="K159" s="26">
        <f t="shared" si="159"/>
        <v>0</v>
      </c>
      <c r="L159" s="26">
        <f t="shared" si="159"/>
        <v>0</v>
      </c>
      <c r="M159" s="26">
        <f t="shared" si="159"/>
        <v>0</v>
      </c>
      <c r="N159" s="26">
        <f t="shared" si="159"/>
        <v>0</v>
      </c>
      <c r="O159" s="26">
        <f t="shared" si="159"/>
        <v>0</v>
      </c>
      <c r="P159" s="26">
        <f t="shared" si="159"/>
        <v>0</v>
      </c>
      <c r="Q159" s="26">
        <f t="shared" si="159"/>
        <v>0</v>
      </c>
      <c r="R159" s="26">
        <f t="shared" si="159"/>
        <v>0</v>
      </c>
      <c r="S159" s="26">
        <f t="shared" si="159"/>
        <v>0</v>
      </c>
      <c r="T159" s="26">
        <f t="shared" si="159"/>
        <v>0</v>
      </c>
      <c r="U159" s="26">
        <f t="shared" si="159"/>
        <v>0</v>
      </c>
      <c r="V159" s="26">
        <f t="shared" si="159"/>
        <v>0</v>
      </c>
      <c r="W159" s="26">
        <f t="shared" si="159"/>
        <v>0</v>
      </c>
      <c r="X159" s="26">
        <f t="shared" si="159"/>
        <v>0</v>
      </c>
      <c r="Y159" s="26">
        <f t="shared" si="159"/>
        <v>0</v>
      </c>
      <c r="Z159" s="26">
        <f t="shared" si="159"/>
        <v>0</v>
      </c>
      <c r="AA159" s="26">
        <f t="shared" ref="AA159:AB159" si="160">+AA160+AA161+AA162</f>
        <v>0</v>
      </c>
      <c r="AB159" s="26">
        <f t="shared" si="160"/>
        <v>0</v>
      </c>
      <c r="AC159" s="26">
        <f t="shared" ref="AC159" si="161">+AC160+AC161+AC162</f>
        <v>0</v>
      </c>
      <c r="AD159" s="31"/>
      <c r="AE159" s="26" t="str">
        <f t="shared" ref="AE159:AE162" si="162">+IF(C159=0,"",IF(C159&lt;0,IF(AC159&lt;0,(AC159-C159)/C159,(AC159-C159)/ABS(C159)),(AC159-C159)/C159))</f>
        <v/>
      </c>
    </row>
    <row r="160" spans="1:31" x14ac:dyDescent="0.2">
      <c r="A160" s="11" t="s">
        <v>26</v>
      </c>
      <c r="B160" s="6" t="s">
        <v>27</v>
      </c>
      <c r="C160" s="26">
        <f t="shared" ref="C160:Z160" si="163">+C6</f>
        <v>0</v>
      </c>
      <c r="D160" s="26">
        <f t="shared" si="163"/>
        <v>0</v>
      </c>
      <c r="E160" s="26">
        <f t="shared" si="163"/>
        <v>0</v>
      </c>
      <c r="F160" s="26">
        <f t="shared" si="163"/>
        <v>0</v>
      </c>
      <c r="G160" s="26">
        <f t="shared" si="163"/>
        <v>0</v>
      </c>
      <c r="H160" s="26">
        <f t="shared" si="163"/>
        <v>0</v>
      </c>
      <c r="I160" s="26">
        <f t="shared" si="163"/>
        <v>0</v>
      </c>
      <c r="J160" s="26">
        <f t="shared" si="163"/>
        <v>0</v>
      </c>
      <c r="K160" s="26">
        <f t="shared" si="163"/>
        <v>0</v>
      </c>
      <c r="L160" s="26">
        <f t="shared" si="163"/>
        <v>0</v>
      </c>
      <c r="M160" s="26">
        <f t="shared" si="163"/>
        <v>0</v>
      </c>
      <c r="N160" s="26">
        <f t="shared" si="163"/>
        <v>0</v>
      </c>
      <c r="O160" s="26">
        <f t="shared" si="163"/>
        <v>0</v>
      </c>
      <c r="P160" s="26">
        <f t="shared" si="163"/>
        <v>0</v>
      </c>
      <c r="Q160" s="26">
        <f t="shared" si="163"/>
        <v>0</v>
      </c>
      <c r="R160" s="26">
        <f t="shared" si="163"/>
        <v>0</v>
      </c>
      <c r="S160" s="26">
        <f t="shared" si="163"/>
        <v>0</v>
      </c>
      <c r="T160" s="26">
        <f t="shared" si="163"/>
        <v>0</v>
      </c>
      <c r="U160" s="26">
        <f t="shared" si="163"/>
        <v>0</v>
      </c>
      <c r="V160" s="26">
        <f t="shared" si="163"/>
        <v>0</v>
      </c>
      <c r="W160" s="26">
        <f t="shared" si="163"/>
        <v>0</v>
      </c>
      <c r="X160" s="26">
        <f t="shared" si="163"/>
        <v>0</v>
      </c>
      <c r="Y160" s="26">
        <f t="shared" si="163"/>
        <v>0</v>
      </c>
      <c r="Z160" s="26">
        <f t="shared" si="163"/>
        <v>0</v>
      </c>
      <c r="AA160" s="26">
        <f t="shared" ref="AA160:AB160" si="164">+AA6</f>
        <v>0</v>
      </c>
      <c r="AB160" s="26">
        <f t="shared" si="164"/>
        <v>0</v>
      </c>
      <c r="AC160" s="26">
        <f t="shared" ref="AC160" si="165">+AC6</f>
        <v>0</v>
      </c>
      <c r="AD160" s="31"/>
      <c r="AE160" s="26" t="str">
        <f t="shared" si="162"/>
        <v/>
      </c>
    </row>
    <row r="161" spans="1:31" x14ac:dyDescent="0.2">
      <c r="A161" s="13" t="s">
        <v>145</v>
      </c>
      <c r="B161" s="6" t="s">
        <v>146</v>
      </c>
      <c r="C161" s="26">
        <f>+C66</f>
        <v>0</v>
      </c>
      <c r="D161" s="26">
        <f t="shared" ref="D161:Z161" si="166">+D66</f>
        <v>0</v>
      </c>
      <c r="E161" s="26">
        <f t="shared" si="166"/>
        <v>0</v>
      </c>
      <c r="F161" s="26">
        <f t="shared" si="166"/>
        <v>0</v>
      </c>
      <c r="G161" s="26">
        <f t="shared" si="166"/>
        <v>0</v>
      </c>
      <c r="H161" s="26">
        <f t="shared" si="166"/>
        <v>0</v>
      </c>
      <c r="I161" s="26">
        <f t="shared" si="166"/>
        <v>0</v>
      </c>
      <c r="J161" s="26">
        <f t="shared" si="166"/>
        <v>0</v>
      </c>
      <c r="K161" s="26">
        <f t="shared" si="166"/>
        <v>0</v>
      </c>
      <c r="L161" s="26">
        <f t="shared" si="166"/>
        <v>0</v>
      </c>
      <c r="M161" s="26">
        <f t="shared" si="166"/>
        <v>0</v>
      </c>
      <c r="N161" s="26">
        <f t="shared" si="166"/>
        <v>0</v>
      </c>
      <c r="O161" s="26">
        <f t="shared" si="166"/>
        <v>0</v>
      </c>
      <c r="P161" s="26">
        <f t="shared" si="166"/>
        <v>0</v>
      </c>
      <c r="Q161" s="26">
        <f t="shared" si="166"/>
        <v>0</v>
      </c>
      <c r="R161" s="26">
        <f t="shared" si="166"/>
        <v>0</v>
      </c>
      <c r="S161" s="26">
        <f t="shared" si="166"/>
        <v>0</v>
      </c>
      <c r="T161" s="26">
        <f t="shared" si="166"/>
        <v>0</v>
      </c>
      <c r="U161" s="26">
        <f t="shared" si="166"/>
        <v>0</v>
      </c>
      <c r="V161" s="26">
        <f t="shared" si="166"/>
        <v>0</v>
      </c>
      <c r="W161" s="26">
        <f t="shared" si="166"/>
        <v>0</v>
      </c>
      <c r="X161" s="26">
        <f t="shared" si="166"/>
        <v>0</v>
      </c>
      <c r="Y161" s="26">
        <f t="shared" si="166"/>
        <v>0</v>
      </c>
      <c r="Z161" s="26">
        <f t="shared" si="166"/>
        <v>0</v>
      </c>
      <c r="AA161" s="26">
        <f t="shared" ref="AA161:AB161" si="167">+AA66</f>
        <v>0</v>
      </c>
      <c r="AB161" s="26">
        <f t="shared" si="167"/>
        <v>0</v>
      </c>
      <c r="AC161" s="26">
        <f t="shared" ref="AC161" si="168">+AC66</f>
        <v>0</v>
      </c>
      <c r="AD161" s="31"/>
      <c r="AE161" s="26" t="str">
        <f t="shared" si="162"/>
        <v/>
      </c>
    </row>
    <row r="162" spans="1:31" x14ac:dyDescent="0.2">
      <c r="A162" s="13" t="s">
        <v>204</v>
      </c>
      <c r="B162" s="6" t="s">
        <v>205</v>
      </c>
      <c r="C162" s="26">
        <f t="shared" ref="C162:Z162" si="169">+C101</f>
        <v>0</v>
      </c>
      <c r="D162" s="26">
        <f t="shared" si="169"/>
        <v>0</v>
      </c>
      <c r="E162" s="26">
        <f t="shared" si="169"/>
        <v>0</v>
      </c>
      <c r="F162" s="26">
        <f t="shared" si="169"/>
        <v>0</v>
      </c>
      <c r="G162" s="26">
        <f t="shared" si="169"/>
        <v>0</v>
      </c>
      <c r="H162" s="26">
        <f t="shared" si="169"/>
        <v>0</v>
      </c>
      <c r="I162" s="26">
        <f t="shared" si="169"/>
        <v>0</v>
      </c>
      <c r="J162" s="26">
        <f t="shared" si="169"/>
        <v>0</v>
      </c>
      <c r="K162" s="26">
        <f t="shared" si="169"/>
        <v>0</v>
      </c>
      <c r="L162" s="26">
        <f t="shared" si="169"/>
        <v>0</v>
      </c>
      <c r="M162" s="26">
        <f t="shared" si="169"/>
        <v>0</v>
      </c>
      <c r="N162" s="26">
        <f t="shared" si="169"/>
        <v>0</v>
      </c>
      <c r="O162" s="26">
        <f t="shared" si="169"/>
        <v>0</v>
      </c>
      <c r="P162" s="26">
        <f t="shared" si="169"/>
        <v>0</v>
      </c>
      <c r="Q162" s="26">
        <f t="shared" si="169"/>
        <v>0</v>
      </c>
      <c r="R162" s="26">
        <f t="shared" si="169"/>
        <v>0</v>
      </c>
      <c r="S162" s="26">
        <f t="shared" si="169"/>
        <v>0</v>
      </c>
      <c r="T162" s="26">
        <f t="shared" si="169"/>
        <v>0</v>
      </c>
      <c r="U162" s="26">
        <f t="shared" si="169"/>
        <v>0</v>
      </c>
      <c r="V162" s="26">
        <f t="shared" si="169"/>
        <v>0</v>
      </c>
      <c r="W162" s="26">
        <f t="shared" si="169"/>
        <v>0</v>
      </c>
      <c r="X162" s="26">
        <f t="shared" si="169"/>
        <v>0</v>
      </c>
      <c r="Y162" s="26">
        <f t="shared" si="169"/>
        <v>0</v>
      </c>
      <c r="Z162" s="26">
        <f t="shared" si="169"/>
        <v>0</v>
      </c>
      <c r="AA162" s="26">
        <f t="shared" ref="AA162:AB162" si="170">+AA101</f>
        <v>0</v>
      </c>
      <c r="AB162" s="26">
        <f t="shared" si="170"/>
        <v>0</v>
      </c>
      <c r="AC162" s="26">
        <f t="shared" ref="AC162" si="171">+AC101</f>
        <v>0</v>
      </c>
      <c r="AD162" s="31"/>
      <c r="AE162" s="26" t="str">
        <f t="shared" si="162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31"/>
      <c r="AE164" s="32" t="str">
        <f t="shared" ref="AE164" si="172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:Z165" si="173">+C166+C167</f>
        <v>0</v>
      </c>
      <c r="D165" s="26">
        <f t="shared" si="173"/>
        <v>0</v>
      </c>
      <c r="E165" s="26">
        <f t="shared" si="173"/>
        <v>0</v>
      </c>
      <c r="F165" s="26">
        <f t="shared" si="173"/>
        <v>0</v>
      </c>
      <c r="G165" s="26">
        <f t="shared" si="173"/>
        <v>0</v>
      </c>
      <c r="H165" s="26">
        <f t="shared" si="173"/>
        <v>0</v>
      </c>
      <c r="I165" s="26">
        <f t="shared" si="173"/>
        <v>0</v>
      </c>
      <c r="J165" s="26">
        <f t="shared" si="173"/>
        <v>0</v>
      </c>
      <c r="K165" s="26">
        <f t="shared" si="173"/>
        <v>0</v>
      </c>
      <c r="L165" s="26">
        <f t="shared" si="173"/>
        <v>0</v>
      </c>
      <c r="M165" s="26">
        <f t="shared" si="173"/>
        <v>0</v>
      </c>
      <c r="N165" s="26">
        <f t="shared" si="173"/>
        <v>0</v>
      </c>
      <c r="O165" s="26">
        <f t="shared" si="173"/>
        <v>0</v>
      </c>
      <c r="P165" s="26">
        <f t="shared" si="173"/>
        <v>0</v>
      </c>
      <c r="Q165" s="26">
        <f t="shared" si="173"/>
        <v>0</v>
      </c>
      <c r="R165" s="26">
        <f t="shared" si="173"/>
        <v>0</v>
      </c>
      <c r="S165" s="26">
        <f t="shared" si="173"/>
        <v>0</v>
      </c>
      <c r="T165" s="26">
        <f t="shared" si="173"/>
        <v>0</v>
      </c>
      <c r="U165" s="26">
        <f t="shared" si="173"/>
        <v>0</v>
      </c>
      <c r="V165" s="26">
        <f t="shared" si="173"/>
        <v>0</v>
      </c>
      <c r="W165" s="26">
        <f t="shared" si="173"/>
        <v>0</v>
      </c>
      <c r="X165" s="26">
        <f t="shared" si="173"/>
        <v>0</v>
      </c>
      <c r="Y165" s="26">
        <f t="shared" si="173"/>
        <v>0</v>
      </c>
      <c r="Z165" s="26">
        <f t="shared" si="173"/>
        <v>0</v>
      </c>
      <c r="AA165" s="26">
        <f t="shared" ref="AA165:AB165" si="174">+AA166+AA167</f>
        <v>0</v>
      </c>
      <c r="AB165" s="26">
        <f t="shared" si="174"/>
        <v>0</v>
      </c>
      <c r="AC165" s="26">
        <f t="shared" ref="AC165" si="175">+AC166+AC167</f>
        <v>0</v>
      </c>
      <c r="AD165" s="31"/>
      <c r="AE165" s="26" t="str">
        <f t="shared" ref="AE165:AE169" si="176">+IF(C165=0,"",IF(C165&lt;0,IF(AC165&lt;0,(AC165-C165)/C165,(AC165-C165)/ABS(C165)),(AC165-C165)/C165))</f>
        <v/>
      </c>
    </row>
    <row r="166" spans="1:31" x14ac:dyDescent="0.2">
      <c r="A166" s="13" t="s">
        <v>225</v>
      </c>
      <c r="B166" s="6" t="s">
        <v>226</v>
      </c>
      <c r="C166" s="26">
        <f t="shared" ref="C166:Z166" si="177">+C113</f>
        <v>0</v>
      </c>
      <c r="D166" s="26">
        <f t="shared" si="177"/>
        <v>0</v>
      </c>
      <c r="E166" s="26">
        <f t="shared" si="177"/>
        <v>0</v>
      </c>
      <c r="F166" s="26">
        <f t="shared" si="177"/>
        <v>0</v>
      </c>
      <c r="G166" s="26">
        <f t="shared" si="177"/>
        <v>0</v>
      </c>
      <c r="H166" s="26">
        <f t="shared" si="177"/>
        <v>0</v>
      </c>
      <c r="I166" s="26">
        <f t="shared" si="177"/>
        <v>0</v>
      </c>
      <c r="J166" s="26">
        <f t="shared" si="177"/>
        <v>0</v>
      </c>
      <c r="K166" s="26">
        <f t="shared" si="177"/>
        <v>0</v>
      </c>
      <c r="L166" s="26">
        <f t="shared" si="177"/>
        <v>0</v>
      </c>
      <c r="M166" s="26">
        <f t="shared" si="177"/>
        <v>0</v>
      </c>
      <c r="N166" s="26">
        <f t="shared" si="177"/>
        <v>0</v>
      </c>
      <c r="O166" s="26">
        <f t="shared" si="177"/>
        <v>0</v>
      </c>
      <c r="P166" s="26">
        <f t="shared" si="177"/>
        <v>0</v>
      </c>
      <c r="Q166" s="26">
        <f t="shared" si="177"/>
        <v>0</v>
      </c>
      <c r="R166" s="26">
        <f t="shared" si="177"/>
        <v>0</v>
      </c>
      <c r="S166" s="26">
        <f t="shared" si="177"/>
        <v>0</v>
      </c>
      <c r="T166" s="26">
        <f t="shared" si="177"/>
        <v>0</v>
      </c>
      <c r="U166" s="26">
        <f t="shared" si="177"/>
        <v>0</v>
      </c>
      <c r="V166" s="26">
        <f t="shared" si="177"/>
        <v>0</v>
      </c>
      <c r="W166" s="26">
        <f t="shared" si="177"/>
        <v>0</v>
      </c>
      <c r="X166" s="26">
        <f t="shared" si="177"/>
        <v>0</v>
      </c>
      <c r="Y166" s="26">
        <f t="shared" si="177"/>
        <v>0</v>
      </c>
      <c r="Z166" s="26">
        <f t="shared" si="177"/>
        <v>0</v>
      </c>
      <c r="AA166" s="26">
        <f t="shared" ref="AA166:AB166" si="178">+AA113</f>
        <v>0</v>
      </c>
      <c r="AB166" s="26">
        <f t="shared" si="178"/>
        <v>0</v>
      </c>
      <c r="AC166" s="26">
        <f t="shared" ref="AC166" si="179">+AC113</f>
        <v>0</v>
      </c>
      <c r="AD166" s="31"/>
      <c r="AE166" s="26" t="str">
        <f t="shared" si="176"/>
        <v/>
      </c>
    </row>
    <row r="167" spans="1:31" x14ac:dyDescent="0.2">
      <c r="A167" s="13" t="s">
        <v>227</v>
      </c>
      <c r="B167" s="6" t="s">
        <v>228</v>
      </c>
      <c r="C167" s="26">
        <f t="shared" ref="C167:Z167" si="180">+C114</f>
        <v>0</v>
      </c>
      <c r="D167" s="26">
        <f t="shared" si="180"/>
        <v>0</v>
      </c>
      <c r="E167" s="26">
        <f t="shared" si="180"/>
        <v>0</v>
      </c>
      <c r="F167" s="26">
        <f t="shared" si="180"/>
        <v>0</v>
      </c>
      <c r="G167" s="26">
        <f t="shared" si="180"/>
        <v>0</v>
      </c>
      <c r="H167" s="26">
        <f t="shared" si="180"/>
        <v>0</v>
      </c>
      <c r="I167" s="26">
        <f t="shared" si="180"/>
        <v>0</v>
      </c>
      <c r="J167" s="26">
        <f t="shared" si="180"/>
        <v>0</v>
      </c>
      <c r="K167" s="26">
        <f t="shared" si="180"/>
        <v>0</v>
      </c>
      <c r="L167" s="26">
        <f t="shared" si="180"/>
        <v>0</v>
      </c>
      <c r="M167" s="26">
        <f t="shared" si="180"/>
        <v>0</v>
      </c>
      <c r="N167" s="26">
        <f t="shared" si="180"/>
        <v>0</v>
      </c>
      <c r="O167" s="26">
        <f t="shared" si="180"/>
        <v>0</v>
      </c>
      <c r="P167" s="26">
        <f t="shared" si="180"/>
        <v>0</v>
      </c>
      <c r="Q167" s="26">
        <f t="shared" si="180"/>
        <v>0</v>
      </c>
      <c r="R167" s="26">
        <f t="shared" si="180"/>
        <v>0</v>
      </c>
      <c r="S167" s="26">
        <f t="shared" si="180"/>
        <v>0</v>
      </c>
      <c r="T167" s="26">
        <f t="shared" si="180"/>
        <v>0</v>
      </c>
      <c r="U167" s="26">
        <f t="shared" si="180"/>
        <v>0</v>
      </c>
      <c r="V167" s="26">
        <f t="shared" si="180"/>
        <v>0</v>
      </c>
      <c r="W167" s="26">
        <f t="shared" si="180"/>
        <v>0</v>
      </c>
      <c r="X167" s="26">
        <f t="shared" si="180"/>
        <v>0</v>
      </c>
      <c r="Y167" s="26">
        <f t="shared" si="180"/>
        <v>0</v>
      </c>
      <c r="Z167" s="26">
        <f t="shared" si="180"/>
        <v>0</v>
      </c>
      <c r="AA167" s="26">
        <f t="shared" ref="AA167:AB167" si="181">+AA114</f>
        <v>0</v>
      </c>
      <c r="AB167" s="26">
        <f t="shared" si="181"/>
        <v>0</v>
      </c>
      <c r="AC167" s="26">
        <f t="shared" ref="AC167" si="182">+AC114</f>
        <v>0</v>
      </c>
      <c r="AD167" s="31"/>
      <c r="AE167" s="26" t="str">
        <f t="shared" si="176"/>
        <v/>
      </c>
    </row>
    <row r="168" spans="1:31" x14ac:dyDescent="0.2">
      <c r="A168" s="13" t="s">
        <v>229</v>
      </c>
      <c r="B168" s="6" t="s">
        <v>144</v>
      </c>
      <c r="C168" s="26">
        <f t="shared" ref="C168:Z168" si="183">+C115</f>
        <v>0</v>
      </c>
      <c r="D168" s="26">
        <f t="shared" si="183"/>
        <v>0</v>
      </c>
      <c r="E168" s="26">
        <f t="shared" si="183"/>
        <v>0</v>
      </c>
      <c r="F168" s="26">
        <f t="shared" si="183"/>
        <v>0</v>
      </c>
      <c r="G168" s="26">
        <f t="shared" si="183"/>
        <v>0</v>
      </c>
      <c r="H168" s="26">
        <f t="shared" si="183"/>
        <v>0</v>
      </c>
      <c r="I168" s="26">
        <f t="shared" si="183"/>
        <v>0</v>
      </c>
      <c r="J168" s="26">
        <f t="shared" si="183"/>
        <v>0</v>
      </c>
      <c r="K168" s="26">
        <f t="shared" si="183"/>
        <v>0</v>
      </c>
      <c r="L168" s="26">
        <f t="shared" si="183"/>
        <v>0</v>
      </c>
      <c r="M168" s="26">
        <f t="shared" si="183"/>
        <v>0</v>
      </c>
      <c r="N168" s="26">
        <f t="shared" si="183"/>
        <v>0</v>
      </c>
      <c r="O168" s="26">
        <f t="shared" si="183"/>
        <v>0</v>
      </c>
      <c r="P168" s="26">
        <f t="shared" si="183"/>
        <v>0</v>
      </c>
      <c r="Q168" s="26">
        <f t="shared" si="183"/>
        <v>0</v>
      </c>
      <c r="R168" s="26">
        <f t="shared" si="183"/>
        <v>0</v>
      </c>
      <c r="S168" s="26">
        <f t="shared" si="183"/>
        <v>0</v>
      </c>
      <c r="T168" s="26">
        <f t="shared" si="183"/>
        <v>0</v>
      </c>
      <c r="U168" s="26">
        <f t="shared" si="183"/>
        <v>0</v>
      </c>
      <c r="V168" s="26">
        <f t="shared" si="183"/>
        <v>0</v>
      </c>
      <c r="W168" s="26">
        <f t="shared" si="183"/>
        <v>0</v>
      </c>
      <c r="X168" s="26">
        <f t="shared" si="183"/>
        <v>0</v>
      </c>
      <c r="Y168" s="26">
        <f t="shared" si="183"/>
        <v>0</v>
      </c>
      <c r="Z168" s="26">
        <f t="shared" si="183"/>
        <v>0</v>
      </c>
      <c r="AA168" s="26">
        <f t="shared" ref="AA168:AB168" si="184">+AA115</f>
        <v>0</v>
      </c>
      <c r="AB168" s="26">
        <f t="shared" si="184"/>
        <v>0</v>
      </c>
      <c r="AC168" s="26">
        <f t="shared" ref="AC168" si="185">+AC115</f>
        <v>0</v>
      </c>
      <c r="AD168" s="31"/>
      <c r="AE168" s="26" t="str">
        <f t="shared" si="176"/>
        <v/>
      </c>
    </row>
    <row r="169" spans="1:31" x14ac:dyDescent="0.2">
      <c r="A169" s="13" t="s">
        <v>230</v>
      </c>
      <c r="B169" s="17" t="s">
        <v>231</v>
      </c>
      <c r="C169" s="26">
        <f>+C148</f>
        <v>0</v>
      </c>
      <c r="D169" s="26">
        <f t="shared" ref="D169:Z169" si="186">+D148</f>
        <v>0</v>
      </c>
      <c r="E169" s="26">
        <f t="shared" si="186"/>
        <v>0</v>
      </c>
      <c r="F169" s="26">
        <f t="shared" si="186"/>
        <v>0</v>
      </c>
      <c r="G169" s="26">
        <f t="shared" si="186"/>
        <v>0</v>
      </c>
      <c r="H169" s="26">
        <f t="shared" si="186"/>
        <v>0</v>
      </c>
      <c r="I169" s="26">
        <f t="shared" si="186"/>
        <v>0</v>
      </c>
      <c r="J169" s="26">
        <f t="shared" si="186"/>
        <v>0</v>
      </c>
      <c r="K169" s="26">
        <f t="shared" si="186"/>
        <v>0</v>
      </c>
      <c r="L169" s="26">
        <f t="shared" si="186"/>
        <v>0</v>
      </c>
      <c r="M169" s="26">
        <f t="shared" si="186"/>
        <v>0</v>
      </c>
      <c r="N169" s="26">
        <f t="shared" si="186"/>
        <v>0</v>
      </c>
      <c r="O169" s="26">
        <f t="shared" si="186"/>
        <v>0</v>
      </c>
      <c r="P169" s="26">
        <f t="shared" si="186"/>
        <v>0</v>
      </c>
      <c r="Q169" s="26">
        <f t="shared" si="186"/>
        <v>0</v>
      </c>
      <c r="R169" s="26">
        <f t="shared" si="186"/>
        <v>0</v>
      </c>
      <c r="S169" s="26">
        <f t="shared" si="186"/>
        <v>0</v>
      </c>
      <c r="T169" s="26">
        <f t="shared" si="186"/>
        <v>0</v>
      </c>
      <c r="U169" s="26">
        <f t="shared" si="186"/>
        <v>0</v>
      </c>
      <c r="V169" s="26">
        <f t="shared" si="186"/>
        <v>0</v>
      </c>
      <c r="W169" s="26">
        <f t="shared" si="186"/>
        <v>0</v>
      </c>
      <c r="X169" s="26">
        <f t="shared" si="186"/>
        <v>0</v>
      </c>
      <c r="Y169" s="26">
        <f t="shared" si="186"/>
        <v>0</v>
      </c>
      <c r="Z169" s="26">
        <f t="shared" si="186"/>
        <v>0</v>
      </c>
      <c r="AA169" s="26">
        <f t="shared" ref="AA169:AB169" si="187">+AA148</f>
        <v>0</v>
      </c>
      <c r="AB169" s="26">
        <f t="shared" si="187"/>
        <v>0</v>
      </c>
      <c r="AC169" s="26">
        <f t="shared" ref="AC169" si="188">+AC148</f>
        <v>0</v>
      </c>
      <c r="AD169" s="31"/>
      <c r="AE169" s="26" t="str">
        <f t="shared" si="176"/>
        <v/>
      </c>
    </row>
  </sheetData>
  <conditionalFormatting sqref="C2:AC2">
    <cfRule type="cellIs" dxfId="7" priority="1" operator="equal">
      <formula>0</formula>
    </cfRule>
  </conditionalFormatting>
  <dataValidations count="1">
    <dataValidation allowBlank="1" showInputMessage="1" showErrorMessage="1" sqref="A164:B169 A111:B116 A143:B148" xr:uid="{00000000-0002-0000-2200-000000000000}"/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FF00"/>
  </sheetPr>
  <dimension ref="A1:AE169"/>
  <sheetViews>
    <sheetView showGridLines="0" topLeftCell="E1" zoomScale="85" zoomScaleNormal="85" workbookViewId="0"/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294</v>
      </c>
    </row>
    <row r="2" spans="1:31" ht="15" x14ac:dyDescent="0.25">
      <c r="C2" s="37">
        <f ca="1">+C4-INDIRECT("'"&amp;C3&amp;"'!$"&amp;"J"&amp;"4",1)</f>
        <v>0</v>
      </c>
      <c r="D2" s="37">
        <f t="shared" ref="D2:AC2" ca="1" si="0">+D4-INDIRECT("'"&amp;D3&amp;"'!$"&amp;"J"&amp;"4",1)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 t="shared" ref="C4:Z4" si="1">+C6+C66+C101</f>
        <v>0</v>
      </c>
      <c r="D4" s="26">
        <f t="shared" si="1"/>
        <v>0</v>
      </c>
      <c r="E4" s="26">
        <f t="shared" si="1"/>
        <v>0</v>
      </c>
      <c r="F4" s="26">
        <f t="shared" si="1"/>
        <v>0</v>
      </c>
      <c r="G4" s="26">
        <f t="shared" si="1"/>
        <v>0</v>
      </c>
      <c r="H4" s="26">
        <f t="shared" si="1"/>
        <v>0</v>
      </c>
      <c r="I4" s="26">
        <f t="shared" si="1"/>
        <v>0</v>
      </c>
      <c r="J4" s="26">
        <f t="shared" si="1"/>
        <v>0</v>
      </c>
      <c r="K4" s="26">
        <f t="shared" si="1"/>
        <v>0</v>
      </c>
      <c r="L4" s="26">
        <f t="shared" si="1"/>
        <v>0</v>
      </c>
      <c r="M4" s="26">
        <f t="shared" si="1"/>
        <v>0</v>
      </c>
      <c r="N4" s="26">
        <f t="shared" si="1"/>
        <v>0</v>
      </c>
      <c r="O4" s="26">
        <f t="shared" si="1"/>
        <v>0</v>
      </c>
      <c r="P4" s="26">
        <f t="shared" si="1"/>
        <v>0</v>
      </c>
      <c r="Q4" s="26">
        <f t="shared" si="1"/>
        <v>0</v>
      </c>
      <c r="R4" s="26">
        <f t="shared" si="1"/>
        <v>0</v>
      </c>
      <c r="S4" s="26">
        <f t="shared" si="1"/>
        <v>0</v>
      </c>
      <c r="T4" s="26">
        <f t="shared" si="1"/>
        <v>0</v>
      </c>
      <c r="U4" s="26">
        <f t="shared" si="1"/>
        <v>0</v>
      </c>
      <c r="V4" s="26">
        <f t="shared" si="1"/>
        <v>0</v>
      </c>
      <c r="W4" s="26">
        <f t="shared" si="1"/>
        <v>0</v>
      </c>
      <c r="X4" s="26">
        <f t="shared" si="1"/>
        <v>0</v>
      </c>
      <c r="Y4" s="26">
        <f t="shared" si="1"/>
        <v>0</v>
      </c>
      <c r="Z4" s="26">
        <f t="shared" si="1"/>
        <v>0</v>
      </c>
      <c r="AA4" s="26">
        <f t="shared" ref="AA4:AB4" si="2">+AA6+AA66+AA101</f>
        <v>0</v>
      </c>
      <c r="AB4" s="26">
        <f t="shared" si="2"/>
        <v>0</v>
      </c>
      <c r="AC4" s="26">
        <f t="shared" ref="AC4" si="3">+AC6+AC66+AC101</f>
        <v>0</v>
      </c>
      <c r="AD4" s="31"/>
      <c r="AE4" s="26" t="str">
        <f>+IF(C4=0,"",IF(C4&lt;0,IF(AC4&lt;0,(AC4-C4)/C4,(AC4-C4)/ABS(C4)),(AC4-C4)/C4))</f>
        <v/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4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 t="shared" ref="C6:Z6" si="5">+C7+C16+C30+C52+C59</f>
        <v>0</v>
      </c>
      <c r="D6" s="26">
        <f t="shared" si="5"/>
        <v>0</v>
      </c>
      <c r="E6" s="26">
        <f t="shared" si="5"/>
        <v>0</v>
      </c>
      <c r="F6" s="26">
        <f t="shared" si="5"/>
        <v>0</v>
      </c>
      <c r="G6" s="26">
        <f t="shared" si="5"/>
        <v>0</v>
      </c>
      <c r="H6" s="26">
        <f t="shared" si="5"/>
        <v>0</v>
      </c>
      <c r="I6" s="26">
        <f t="shared" si="5"/>
        <v>0</v>
      </c>
      <c r="J6" s="26">
        <f t="shared" si="5"/>
        <v>0</v>
      </c>
      <c r="K6" s="26">
        <f t="shared" si="5"/>
        <v>0</v>
      </c>
      <c r="L6" s="26">
        <f t="shared" si="5"/>
        <v>0</v>
      </c>
      <c r="M6" s="26">
        <f t="shared" si="5"/>
        <v>0</v>
      </c>
      <c r="N6" s="26">
        <f t="shared" si="5"/>
        <v>0</v>
      </c>
      <c r="O6" s="26">
        <f t="shared" si="5"/>
        <v>0</v>
      </c>
      <c r="P6" s="26">
        <f t="shared" si="5"/>
        <v>0</v>
      </c>
      <c r="Q6" s="26">
        <f t="shared" si="5"/>
        <v>0</v>
      </c>
      <c r="R6" s="26">
        <f t="shared" si="5"/>
        <v>0</v>
      </c>
      <c r="S6" s="26">
        <f t="shared" si="5"/>
        <v>0</v>
      </c>
      <c r="T6" s="26">
        <f t="shared" si="5"/>
        <v>0</v>
      </c>
      <c r="U6" s="26">
        <f t="shared" si="5"/>
        <v>0</v>
      </c>
      <c r="V6" s="26">
        <f t="shared" si="5"/>
        <v>0</v>
      </c>
      <c r="W6" s="26">
        <f t="shared" si="5"/>
        <v>0</v>
      </c>
      <c r="X6" s="26">
        <f t="shared" si="5"/>
        <v>0</v>
      </c>
      <c r="Y6" s="26">
        <f t="shared" si="5"/>
        <v>0</v>
      </c>
      <c r="Z6" s="26">
        <f t="shared" si="5"/>
        <v>0</v>
      </c>
      <c r="AA6" s="26">
        <f t="shared" ref="AA6:AB6" si="6">+AA7+AA16+AA30+AA52+AA59</f>
        <v>0</v>
      </c>
      <c r="AB6" s="26">
        <f t="shared" si="6"/>
        <v>0</v>
      </c>
      <c r="AC6" s="26">
        <f t="shared" ref="AC6" si="7">+AC7+AC16+AC30+AC52+AC59</f>
        <v>0</v>
      </c>
      <c r="AD6" s="31"/>
      <c r="AE6" s="26" t="str">
        <f t="shared" si="4"/>
        <v/>
      </c>
    </row>
    <row r="7" spans="1:31" x14ac:dyDescent="0.2">
      <c r="A7" s="11" t="s">
        <v>28</v>
      </c>
      <c r="B7" s="6" t="s">
        <v>29</v>
      </c>
      <c r="C7" s="26">
        <f t="shared" ref="C7:Z7" si="8">+C8+C12+C13</f>
        <v>0</v>
      </c>
      <c r="D7" s="26">
        <f t="shared" si="8"/>
        <v>0</v>
      </c>
      <c r="E7" s="26">
        <f t="shared" si="8"/>
        <v>0</v>
      </c>
      <c r="F7" s="26">
        <f t="shared" si="8"/>
        <v>0</v>
      </c>
      <c r="G7" s="26">
        <f t="shared" si="8"/>
        <v>0</v>
      </c>
      <c r="H7" s="26">
        <f t="shared" si="8"/>
        <v>0</v>
      </c>
      <c r="I7" s="26">
        <f t="shared" si="8"/>
        <v>0</v>
      </c>
      <c r="J7" s="26">
        <f t="shared" si="8"/>
        <v>0</v>
      </c>
      <c r="K7" s="26">
        <f t="shared" si="8"/>
        <v>0</v>
      </c>
      <c r="L7" s="26">
        <f t="shared" si="8"/>
        <v>0</v>
      </c>
      <c r="M7" s="26">
        <f t="shared" si="8"/>
        <v>0</v>
      </c>
      <c r="N7" s="26">
        <f t="shared" si="8"/>
        <v>0</v>
      </c>
      <c r="O7" s="26">
        <f t="shared" si="8"/>
        <v>0</v>
      </c>
      <c r="P7" s="26">
        <f t="shared" si="8"/>
        <v>0</v>
      </c>
      <c r="Q7" s="26">
        <f t="shared" si="8"/>
        <v>0</v>
      </c>
      <c r="R7" s="26">
        <f t="shared" si="8"/>
        <v>0</v>
      </c>
      <c r="S7" s="26">
        <f t="shared" si="8"/>
        <v>0</v>
      </c>
      <c r="T7" s="26">
        <f t="shared" si="8"/>
        <v>0</v>
      </c>
      <c r="U7" s="26">
        <f t="shared" si="8"/>
        <v>0</v>
      </c>
      <c r="V7" s="26">
        <f t="shared" si="8"/>
        <v>0</v>
      </c>
      <c r="W7" s="26">
        <f t="shared" si="8"/>
        <v>0</v>
      </c>
      <c r="X7" s="26">
        <f t="shared" si="8"/>
        <v>0</v>
      </c>
      <c r="Y7" s="26">
        <f t="shared" si="8"/>
        <v>0</v>
      </c>
      <c r="Z7" s="26">
        <f t="shared" si="8"/>
        <v>0</v>
      </c>
      <c r="AA7" s="26">
        <f t="shared" ref="AA7:AB7" si="9">+AA8+AA12+AA13</f>
        <v>0</v>
      </c>
      <c r="AB7" s="26">
        <f t="shared" si="9"/>
        <v>0</v>
      </c>
      <c r="AC7" s="26">
        <f t="shared" ref="AC7" si="10">+AC8+AC12+AC13</f>
        <v>0</v>
      </c>
      <c r="AD7" s="31"/>
      <c r="AE7" s="26" t="str">
        <f t="shared" si="4"/>
        <v/>
      </c>
    </row>
    <row r="8" spans="1:31" x14ac:dyDescent="0.2">
      <c r="A8" s="11" t="s">
        <v>30</v>
      </c>
      <c r="B8" s="6" t="s">
        <v>31</v>
      </c>
      <c r="C8" s="26">
        <f t="shared" ref="C8:Z8" si="11">+C9+C10+C11</f>
        <v>0</v>
      </c>
      <c r="D8" s="26">
        <f t="shared" si="11"/>
        <v>0</v>
      </c>
      <c r="E8" s="26">
        <f t="shared" si="11"/>
        <v>0</v>
      </c>
      <c r="F8" s="26">
        <f t="shared" si="11"/>
        <v>0</v>
      </c>
      <c r="G8" s="26">
        <f t="shared" si="11"/>
        <v>0</v>
      </c>
      <c r="H8" s="26">
        <f t="shared" si="11"/>
        <v>0</v>
      </c>
      <c r="I8" s="26">
        <f t="shared" si="11"/>
        <v>0</v>
      </c>
      <c r="J8" s="26">
        <f t="shared" si="11"/>
        <v>0</v>
      </c>
      <c r="K8" s="26">
        <f t="shared" si="11"/>
        <v>0</v>
      </c>
      <c r="L8" s="26">
        <f t="shared" si="11"/>
        <v>0</v>
      </c>
      <c r="M8" s="26">
        <f t="shared" si="11"/>
        <v>0</v>
      </c>
      <c r="N8" s="26">
        <f t="shared" si="11"/>
        <v>0</v>
      </c>
      <c r="O8" s="26">
        <f t="shared" si="11"/>
        <v>0</v>
      </c>
      <c r="P8" s="26">
        <f t="shared" si="11"/>
        <v>0</v>
      </c>
      <c r="Q8" s="26">
        <f t="shared" si="11"/>
        <v>0</v>
      </c>
      <c r="R8" s="26">
        <f t="shared" si="11"/>
        <v>0</v>
      </c>
      <c r="S8" s="26">
        <f t="shared" si="11"/>
        <v>0</v>
      </c>
      <c r="T8" s="26">
        <f t="shared" si="11"/>
        <v>0</v>
      </c>
      <c r="U8" s="26">
        <f t="shared" si="11"/>
        <v>0</v>
      </c>
      <c r="V8" s="26">
        <f t="shared" si="11"/>
        <v>0</v>
      </c>
      <c r="W8" s="26">
        <f t="shared" si="11"/>
        <v>0</v>
      </c>
      <c r="X8" s="26">
        <f t="shared" si="11"/>
        <v>0</v>
      </c>
      <c r="Y8" s="26">
        <f t="shared" si="11"/>
        <v>0</v>
      </c>
      <c r="Z8" s="26">
        <f t="shared" si="11"/>
        <v>0</v>
      </c>
      <c r="AA8" s="26">
        <f t="shared" ref="AA8:AB8" si="12">+AA9+AA10+AA11</f>
        <v>0</v>
      </c>
      <c r="AB8" s="26">
        <f t="shared" si="12"/>
        <v>0</v>
      </c>
      <c r="AC8" s="26">
        <f t="shared" ref="AC8" si="13">+AC9+AC10+AC11</f>
        <v>0</v>
      </c>
      <c r="AD8" s="31"/>
      <c r="AE8" s="26" t="str">
        <f t="shared" si="4"/>
        <v/>
      </c>
    </row>
    <row r="9" spans="1:31" x14ac:dyDescent="0.2">
      <c r="A9" s="11" t="s">
        <v>32</v>
      </c>
      <c r="B9" s="6" t="s">
        <v>33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31"/>
      <c r="AE9" s="26" t="str">
        <f t="shared" si="4"/>
        <v/>
      </c>
    </row>
    <row r="10" spans="1:31" x14ac:dyDescent="0.2">
      <c r="A10" s="11" t="s">
        <v>34</v>
      </c>
      <c r="B10" s="6" t="s">
        <v>35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31"/>
      <c r="AE10" s="26" t="str">
        <f t="shared" si="4"/>
        <v/>
      </c>
    </row>
    <row r="11" spans="1:31" x14ac:dyDescent="0.2">
      <c r="A11" s="11" t="s">
        <v>36</v>
      </c>
      <c r="B11" s="6" t="s">
        <v>37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31"/>
      <c r="AE11" s="26" t="str">
        <f t="shared" si="4"/>
        <v/>
      </c>
    </row>
    <row r="12" spans="1:31" x14ac:dyDescent="0.2">
      <c r="A12" s="11" t="s">
        <v>38</v>
      </c>
      <c r="B12" s="6" t="s">
        <v>39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31"/>
      <c r="AE12" s="26" t="str">
        <f t="shared" si="4"/>
        <v/>
      </c>
    </row>
    <row r="13" spans="1:31" x14ac:dyDescent="0.2">
      <c r="A13" s="11" t="s">
        <v>40</v>
      </c>
      <c r="B13" s="6" t="s">
        <v>41</v>
      </c>
      <c r="C13" s="26">
        <f t="shared" ref="C13:Z13" si="14">+C14+C15</f>
        <v>0</v>
      </c>
      <c r="D13" s="26">
        <f t="shared" si="14"/>
        <v>0</v>
      </c>
      <c r="E13" s="26">
        <f t="shared" si="14"/>
        <v>0</v>
      </c>
      <c r="F13" s="26">
        <f t="shared" si="14"/>
        <v>0</v>
      </c>
      <c r="G13" s="26">
        <f t="shared" si="14"/>
        <v>0</v>
      </c>
      <c r="H13" s="26">
        <f t="shared" si="14"/>
        <v>0</v>
      </c>
      <c r="I13" s="26">
        <f t="shared" si="14"/>
        <v>0</v>
      </c>
      <c r="J13" s="26">
        <f t="shared" si="14"/>
        <v>0</v>
      </c>
      <c r="K13" s="26">
        <f t="shared" si="14"/>
        <v>0</v>
      </c>
      <c r="L13" s="26">
        <f t="shared" si="14"/>
        <v>0</v>
      </c>
      <c r="M13" s="26">
        <f t="shared" si="14"/>
        <v>0</v>
      </c>
      <c r="N13" s="26">
        <f t="shared" si="14"/>
        <v>0</v>
      </c>
      <c r="O13" s="26">
        <f t="shared" si="14"/>
        <v>0</v>
      </c>
      <c r="P13" s="26">
        <f t="shared" si="14"/>
        <v>0</v>
      </c>
      <c r="Q13" s="26">
        <f t="shared" si="14"/>
        <v>0</v>
      </c>
      <c r="R13" s="26">
        <f t="shared" si="14"/>
        <v>0</v>
      </c>
      <c r="S13" s="26">
        <f t="shared" si="14"/>
        <v>0</v>
      </c>
      <c r="T13" s="26">
        <f t="shared" si="14"/>
        <v>0</v>
      </c>
      <c r="U13" s="26">
        <f t="shared" si="14"/>
        <v>0</v>
      </c>
      <c r="V13" s="26">
        <f t="shared" si="14"/>
        <v>0</v>
      </c>
      <c r="W13" s="26">
        <f t="shared" si="14"/>
        <v>0</v>
      </c>
      <c r="X13" s="26">
        <f t="shared" si="14"/>
        <v>0</v>
      </c>
      <c r="Y13" s="26">
        <f t="shared" si="14"/>
        <v>0</v>
      </c>
      <c r="Z13" s="26">
        <f t="shared" si="14"/>
        <v>0</v>
      </c>
      <c r="AA13" s="26">
        <f t="shared" ref="AA13:AB13" si="15">+AA14+AA15</f>
        <v>0</v>
      </c>
      <c r="AB13" s="26">
        <f t="shared" si="15"/>
        <v>0</v>
      </c>
      <c r="AC13" s="26">
        <f t="shared" ref="AC13" si="16">+AC14+AC15</f>
        <v>0</v>
      </c>
      <c r="AD13" s="31"/>
      <c r="AE13" s="26" t="str">
        <f t="shared" si="4"/>
        <v/>
      </c>
    </row>
    <row r="14" spans="1:31" x14ac:dyDescent="0.2">
      <c r="A14" s="11" t="s">
        <v>42</v>
      </c>
      <c r="B14" s="6" t="s">
        <v>43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31"/>
      <c r="AE14" s="26" t="str">
        <f t="shared" si="4"/>
        <v/>
      </c>
    </row>
    <row r="15" spans="1:31" x14ac:dyDescent="0.2">
      <c r="A15" s="11" t="s">
        <v>44</v>
      </c>
      <c r="B15" s="6" t="s">
        <v>45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31"/>
      <c r="AE15" s="26" t="str">
        <f t="shared" si="4"/>
        <v/>
      </c>
    </row>
    <row r="16" spans="1:31" x14ac:dyDescent="0.2">
      <c r="A16" s="11" t="s">
        <v>46</v>
      </c>
      <c r="B16" s="6" t="s">
        <v>47</v>
      </c>
      <c r="C16" s="26">
        <f t="shared" ref="C16:Z16" si="17">+C17+C18+C19+C20+C21+C22+C23+C24+C25+C26+C27+C28+C29</f>
        <v>0</v>
      </c>
      <c r="D16" s="26">
        <f t="shared" si="17"/>
        <v>0</v>
      </c>
      <c r="E16" s="26">
        <f t="shared" si="17"/>
        <v>0</v>
      </c>
      <c r="F16" s="26">
        <f t="shared" si="17"/>
        <v>0</v>
      </c>
      <c r="G16" s="26">
        <f t="shared" si="17"/>
        <v>0</v>
      </c>
      <c r="H16" s="26">
        <f t="shared" si="17"/>
        <v>0</v>
      </c>
      <c r="I16" s="26">
        <f t="shared" si="17"/>
        <v>0</v>
      </c>
      <c r="J16" s="26">
        <f t="shared" si="17"/>
        <v>0</v>
      </c>
      <c r="K16" s="26">
        <f t="shared" si="17"/>
        <v>0</v>
      </c>
      <c r="L16" s="26">
        <f t="shared" si="17"/>
        <v>0</v>
      </c>
      <c r="M16" s="26">
        <f t="shared" si="17"/>
        <v>0</v>
      </c>
      <c r="N16" s="26">
        <f t="shared" si="17"/>
        <v>0</v>
      </c>
      <c r="O16" s="26">
        <f t="shared" si="17"/>
        <v>0</v>
      </c>
      <c r="P16" s="26">
        <f t="shared" si="17"/>
        <v>0</v>
      </c>
      <c r="Q16" s="26">
        <f t="shared" si="17"/>
        <v>0</v>
      </c>
      <c r="R16" s="26">
        <f t="shared" si="17"/>
        <v>0</v>
      </c>
      <c r="S16" s="26">
        <f t="shared" si="17"/>
        <v>0</v>
      </c>
      <c r="T16" s="26">
        <f t="shared" si="17"/>
        <v>0</v>
      </c>
      <c r="U16" s="26">
        <f t="shared" si="17"/>
        <v>0</v>
      </c>
      <c r="V16" s="26">
        <f t="shared" si="17"/>
        <v>0</v>
      </c>
      <c r="W16" s="26">
        <f t="shared" si="17"/>
        <v>0</v>
      </c>
      <c r="X16" s="26">
        <f t="shared" si="17"/>
        <v>0</v>
      </c>
      <c r="Y16" s="26">
        <f t="shared" si="17"/>
        <v>0</v>
      </c>
      <c r="Z16" s="26">
        <f t="shared" si="17"/>
        <v>0</v>
      </c>
      <c r="AA16" s="26">
        <f t="shared" ref="AA16:AB16" si="18">+AA17+AA18+AA19+AA20+AA21+AA22+AA23+AA24+AA25+AA26+AA27+AA28+AA29</f>
        <v>0</v>
      </c>
      <c r="AB16" s="26">
        <f t="shared" si="18"/>
        <v>0</v>
      </c>
      <c r="AC16" s="26">
        <f t="shared" ref="AC16" si="19">+AC17+AC18+AC19+AC20+AC21+AC22+AC23+AC24+AC25+AC26+AC27+AC28+AC29</f>
        <v>0</v>
      </c>
      <c r="AD16" s="31"/>
      <c r="AE16" s="26" t="str">
        <f t="shared" si="4"/>
        <v/>
      </c>
    </row>
    <row r="17" spans="1:31" x14ac:dyDescent="0.2">
      <c r="A17" s="11" t="s">
        <v>48</v>
      </c>
      <c r="B17" s="6" t="s">
        <v>49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31"/>
      <c r="AE17" s="26" t="str">
        <f t="shared" si="4"/>
        <v/>
      </c>
    </row>
    <row r="18" spans="1:31" x14ac:dyDescent="0.2">
      <c r="A18" s="13" t="s">
        <v>50</v>
      </c>
      <c r="B18" s="6" t="s">
        <v>51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31"/>
      <c r="AE18" s="26" t="str">
        <f t="shared" si="4"/>
        <v/>
      </c>
    </row>
    <row r="19" spans="1:31" x14ac:dyDescent="0.2">
      <c r="A19" s="13" t="s">
        <v>52</v>
      </c>
      <c r="B19" s="6" t="s">
        <v>53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31"/>
      <c r="AE19" s="26" t="str">
        <f t="shared" si="4"/>
        <v/>
      </c>
    </row>
    <row r="20" spans="1:31" x14ac:dyDescent="0.2">
      <c r="A20" s="13" t="s">
        <v>54</v>
      </c>
      <c r="B20" s="6" t="s">
        <v>55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31"/>
      <c r="AE20" s="26" t="str">
        <f t="shared" si="4"/>
        <v/>
      </c>
    </row>
    <row r="21" spans="1:31" x14ac:dyDescent="0.2">
      <c r="A21" s="13" t="s">
        <v>56</v>
      </c>
      <c r="B21" s="6" t="s">
        <v>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31"/>
      <c r="AE21" s="26" t="str">
        <f t="shared" si="4"/>
        <v/>
      </c>
    </row>
    <row r="22" spans="1:31" x14ac:dyDescent="0.2">
      <c r="A22" s="13" t="s">
        <v>58</v>
      </c>
      <c r="B22" s="6" t="s">
        <v>59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31"/>
      <c r="AE22" s="26" t="str">
        <f t="shared" si="4"/>
        <v/>
      </c>
    </row>
    <row r="23" spans="1:31" x14ac:dyDescent="0.2">
      <c r="A23" s="13" t="s">
        <v>60</v>
      </c>
      <c r="B23" s="6" t="s">
        <v>61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31"/>
      <c r="AE23" s="26" t="str">
        <f t="shared" si="4"/>
        <v/>
      </c>
    </row>
    <row r="24" spans="1:31" x14ac:dyDescent="0.2">
      <c r="A24" s="13" t="s">
        <v>62</v>
      </c>
      <c r="B24" s="6" t="s">
        <v>63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31"/>
      <c r="AE24" s="26" t="str">
        <f t="shared" si="4"/>
        <v/>
      </c>
    </row>
    <row r="25" spans="1:31" x14ac:dyDescent="0.2">
      <c r="A25" s="13" t="s">
        <v>64</v>
      </c>
      <c r="B25" s="6" t="s">
        <v>65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31"/>
      <c r="AE25" s="26" t="str">
        <f t="shared" si="4"/>
        <v/>
      </c>
    </row>
    <row r="26" spans="1:31" x14ac:dyDescent="0.2">
      <c r="A26" s="13" t="s">
        <v>66</v>
      </c>
      <c r="B26" s="6" t="s">
        <v>67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31"/>
      <c r="AE26" s="26" t="str">
        <f t="shared" si="4"/>
        <v/>
      </c>
    </row>
    <row r="27" spans="1:31" x14ac:dyDescent="0.2">
      <c r="A27" s="13" t="s">
        <v>68</v>
      </c>
      <c r="B27" s="6" t="s">
        <v>69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31"/>
      <c r="AE27" s="26" t="str">
        <f t="shared" si="4"/>
        <v/>
      </c>
    </row>
    <row r="28" spans="1:31" x14ac:dyDescent="0.2">
      <c r="A28" s="13" t="s">
        <v>70</v>
      </c>
      <c r="B28" s="6" t="s">
        <v>71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31"/>
      <c r="AE28" s="26" t="str">
        <f t="shared" si="4"/>
        <v/>
      </c>
    </row>
    <row r="29" spans="1:31" x14ac:dyDescent="0.2">
      <c r="A29" s="13" t="s">
        <v>72</v>
      </c>
      <c r="B29" s="6" t="s">
        <v>73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31"/>
      <c r="AE29" s="26" t="str">
        <f t="shared" si="4"/>
        <v/>
      </c>
    </row>
    <row r="30" spans="1:31" x14ac:dyDescent="0.2">
      <c r="A30" s="13" t="s">
        <v>74</v>
      </c>
      <c r="B30" s="6" t="s">
        <v>75</v>
      </c>
      <c r="C30" s="26">
        <f t="shared" ref="C30:Z30" si="20">+C31+C34+C45+C46+C49</f>
        <v>0</v>
      </c>
      <c r="D30" s="26">
        <f t="shared" si="20"/>
        <v>0</v>
      </c>
      <c r="E30" s="26">
        <f t="shared" si="20"/>
        <v>0</v>
      </c>
      <c r="F30" s="26">
        <f t="shared" si="20"/>
        <v>0</v>
      </c>
      <c r="G30" s="26">
        <f t="shared" si="20"/>
        <v>0</v>
      </c>
      <c r="H30" s="26">
        <f t="shared" si="20"/>
        <v>0</v>
      </c>
      <c r="I30" s="26">
        <f t="shared" si="20"/>
        <v>0</v>
      </c>
      <c r="J30" s="26">
        <f t="shared" si="20"/>
        <v>0</v>
      </c>
      <c r="K30" s="26">
        <f t="shared" si="20"/>
        <v>0</v>
      </c>
      <c r="L30" s="26">
        <f t="shared" si="20"/>
        <v>0</v>
      </c>
      <c r="M30" s="26">
        <f t="shared" si="20"/>
        <v>0</v>
      </c>
      <c r="N30" s="26">
        <f t="shared" si="20"/>
        <v>0</v>
      </c>
      <c r="O30" s="26">
        <f t="shared" si="20"/>
        <v>0</v>
      </c>
      <c r="P30" s="26">
        <f t="shared" si="20"/>
        <v>0</v>
      </c>
      <c r="Q30" s="26">
        <f t="shared" si="20"/>
        <v>0</v>
      </c>
      <c r="R30" s="26">
        <f t="shared" si="20"/>
        <v>0</v>
      </c>
      <c r="S30" s="26">
        <f t="shared" si="20"/>
        <v>0</v>
      </c>
      <c r="T30" s="26">
        <f t="shared" si="20"/>
        <v>0</v>
      </c>
      <c r="U30" s="26">
        <f t="shared" si="20"/>
        <v>0</v>
      </c>
      <c r="V30" s="26">
        <f t="shared" si="20"/>
        <v>0</v>
      </c>
      <c r="W30" s="26">
        <f t="shared" si="20"/>
        <v>0</v>
      </c>
      <c r="X30" s="26">
        <f t="shared" si="20"/>
        <v>0</v>
      </c>
      <c r="Y30" s="26">
        <f t="shared" si="20"/>
        <v>0</v>
      </c>
      <c r="Z30" s="26">
        <f t="shared" si="20"/>
        <v>0</v>
      </c>
      <c r="AA30" s="26">
        <f t="shared" ref="AA30:AB30" si="21">+AA31+AA34+AA45+AA46+AA49</f>
        <v>0</v>
      </c>
      <c r="AB30" s="26">
        <f t="shared" si="21"/>
        <v>0</v>
      </c>
      <c r="AC30" s="26">
        <f t="shared" ref="AC30" si="22">+AC31+AC34+AC45+AC46+AC49</f>
        <v>0</v>
      </c>
      <c r="AD30" s="31"/>
      <c r="AE30" s="26" t="str">
        <f t="shared" si="4"/>
        <v/>
      </c>
    </row>
    <row r="31" spans="1:31" x14ac:dyDescent="0.2">
      <c r="A31" s="13" t="s">
        <v>76</v>
      </c>
      <c r="B31" s="6" t="s">
        <v>77</v>
      </c>
      <c r="C31" s="26">
        <f t="shared" ref="C31:Z31" si="23">+C33</f>
        <v>0</v>
      </c>
      <c r="D31" s="26">
        <f t="shared" si="23"/>
        <v>0</v>
      </c>
      <c r="E31" s="26">
        <f t="shared" si="23"/>
        <v>0</v>
      </c>
      <c r="F31" s="26">
        <f t="shared" si="23"/>
        <v>0</v>
      </c>
      <c r="G31" s="26">
        <f t="shared" si="23"/>
        <v>0</v>
      </c>
      <c r="H31" s="26">
        <f t="shared" si="23"/>
        <v>0</v>
      </c>
      <c r="I31" s="26">
        <f t="shared" si="23"/>
        <v>0</v>
      </c>
      <c r="J31" s="26">
        <f t="shared" si="23"/>
        <v>0</v>
      </c>
      <c r="K31" s="26">
        <f t="shared" si="23"/>
        <v>0</v>
      </c>
      <c r="L31" s="26">
        <f t="shared" si="23"/>
        <v>0</v>
      </c>
      <c r="M31" s="26">
        <f t="shared" si="23"/>
        <v>0</v>
      </c>
      <c r="N31" s="26">
        <f t="shared" si="23"/>
        <v>0</v>
      </c>
      <c r="O31" s="26">
        <f t="shared" si="23"/>
        <v>0</v>
      </c>
      <c r="P31" s="26">
        <f t="shared" si="23"/>
        <v>0</v>
      </c>
      <c r="Q31" s="26">
        <f t="shared" si="23"/>
        <v>0</v>
      </c>
      <c r="R31" s="26">
        <f t="shared" si="23"/>
        <v>0</v>
      </c>
      <c r="S31" s="26">
        <f t="shared" si="23"/>
        <v>0</v>
      </c>
      <c r="T31" s="26">
        <f t="shared" si="23"/>
        <v>0</v>
      </c>
      <c r="U31" s="26">
        <f t="shared" si="23"/>
        <v>0</v>
      </c>
      <c r="V31" s="26">
        <f t="shared" si="23"/>
        <v>0</v>
      </c>
      <c r="W31" s="26">
        <f t="shared" si="23"/>
        <v>0</v>
      </c>
      <c r="X31" s="26">
        <f t="shared" si="23"/>
        <v>0</v>
      </c>
      <c r="Y31" s="26">
        <f t="shared" si="23"/>
        <v>0</v>
      </c>
      <c r="Z31" s="26">
        <f t="shared" si="23"/>
        <v>0</v>
      </c>
      <c r="AA31" s="26">
        <f t="shared" ref="AA31:AB31" si="24">+AA33</f>
        <v>0</v>
      </c>
      <c r="AB31" s="26">
        <f t="shared" si="24"/>
        <v>0</v>
      </c>
      <c r="AC31" s="26">
        <f t="shared" ref="AC31" si="25">+AC33</f>
        <v>0</v>
      </c>
      <c r="AD31" s="31"/>
      <c r="AE31" s="26" t="str">
        <f t="shared" si="4"/>
        <v/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4"/>
        <v/>
      </c>
    </row>
    <row r="33" spans="1:31" x14ac:dyDescent="0.2">
      <c r="A33" s="13" t="s">
        <v>80</v>
      </c>
      <c r="B33" s="6" t="s">
        <v>81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31"/>
      <c r="AE33" s="26" t="str">
        <f t="shared" si="4"/>
        <v/>
      </c>
    </row>
    <row r="34" spans="1:31" x14ac:dyDescent="0.2">
      <c r="A34" s="13" t="s">
        <v>82</v>
      </c>
      <c r="B34" s="6" t="s">
        <v>83</v>
      </c>
      <c r="C34" s="26">
        <f t="shared" ref="C34:Z34" si="26">+C35+C38+C41+C42+C43+C44</f>
        <v>0</v>
      </c>
      <c r="D34" s="26">
        <f t="shared" si="26"/>
        <v>0</v>
      </c>
      <c r="E34" s="26">
        <f t="shared" si="26"/>
        <v>0</v>
      </c>
      <c r="F34" s="26">
        <f t="shared" si="26"/>
        <v>0</v>
      </c>
      <c r="G34" s="26">
        <f t="shared" si="26"/>
        <v>0</v>
      </c>
      <c r="H34" s="26">
        <f t="shared" si="26"/>
        <v>0</v>
      </c>
      <c r="I34" s="26">
        <f t="shared" si="26"/>
        <v>0</v>
      </c>
      <c r="J34" s="26">
        <f t="shared" si="26"/>
        <v>0</v>
      </c>
      <c r="K34" s="26">
        <f t="shared" si="26"/>
        <v>0</v>
      </c>
      <c r="L34" s="26">
        <f t="shared" si="26"/>
        <v>0</v>
      </c>
      <c r="M34" s="26">
        <f t="shared" si="26"/>
        <v>0</v>
      </c>
      <c r="N34" s="26">
        <f t="shared" si="26"/>
        <v>0</v>
      </c>
      <c r="O34" s="26">
        <f t="shared" si="26"/>
        <v>0</v>
      </c>
      <c r="P34" s="26">
        <f t="shared" si="26"/>
        <v>0</v>
      </c>
      <c r="Q34" s="26">
        <f t="shared" si="26"/>
        <v>0</v>
      </c>
      <c r="R34" s="26">
        <f t="shared" si="26"/>
        <v>0</v>
      </c>
      <c r="S34" s="26">
        <f t="shared" si="26"/>
        <v>0</v>
      </c>
      <c r="T34" s="26">
        <f t="shared" si="26"/>
        <v>0</v>
      </c>
      <c r="U34" s="26">
        <f t="shared" si="26"/>
        <v>0</v>
      </c>
      <c r="V34" s="26">
        <f t="shared" si="26"/>
        <v>0</v>
      </c>
      <c r="W34" s="26">
        <f t="shared" si="26"/>
        <v>0</v>
      </c>
      <c r="X34" s="26">
        <f t="shared" si="26"/>
        <v>0</v>
      </c>
      <c r="Y34" s="26">
        <f t="shared" si="26"/>
        <v>0</v>
      </c>
      <c r="Z34" s="26">
        <f t="shared" si="26"/>
        <v>0</v>
      </c>
      <c r="AA34" s="26">
        <f t="shared" ref="AA34:AB34" si="27">+AA35+AA38+AA41+AA42+AA43+AA44</f>
        <v>0</v>
      </c>
      <c r="AB34" s="26">
        <f t="shared" si="27"/>
        <v>0</v>
      </c>
      <c r="AC34" s="26">
        <f t="shared" ref="AC34" si="28">+AC35+AC38+AC41+AC42+AC43+AC44</f>
        <v>0</v>
      </c>
      <c r="AD34" s="31"/>
      <c r="AE34" s="26" t="str">
        <f t="shared" si="4"/>
        <v/>
      </c>
    </row>
    <row r="35" spans="1:31" x14ac:dyDescent="0.2">
      <c r="A35" s="13" t="s">
        <v>84</v>
      </c>
      <c r="B35" s="6" t="s">
        <v>85</v>
      </c>
      <c r="C35" s="26">
        <f t="shared" ref="C35:Z35" si="29">+C36+C37</f>
        <v>0</v>
      </c>
      <c r="D35" s="26">
        <f t="shared" si="29"/>
        <v>0</v>
      </c>
      <c r="E35" s="26">
        <f t="shared" si="29"/>
        <v>0</v>
      </c>
      <c r="F35" s="26">
        <f t="shared" si="29"/>
        <v>0</v>
      </c>
      <c r="G35" s="26">
        <f t="shared" si="29"/>
        <v>0</v>
      </c>
      <c r="H35" s="26">
        <f t="shared" si="29"/>
        <v>0</v>
      </c>
      <c r="I35" s="26">
        <f t="shared" si="29"/>
        <v>0</v>
      </c>
      <c r="J35" s="26">
        <f t="shared" si="29"/>
        <v>0</v>
      </c>
      <c r="K35" s="26">
        <f t="shared" si="29"/>
        <v>0</v>
      </c>
      <c r="L35" s="26">
        <f t="shared" si="29"/>
        <v>0</v>
      </c>
      <c r="M35" s="26">
        <f t="shared" si="29"/>
        <v>0</v>
      </c>
      <c r="N35" s="26">
        <f t="shared" si="29"/>
        <v>0</v>
      </c>
      <c r="O35" s="26">
        <f t="shared" si="29"/>
        <v>0</v>
      </c>
      <c r="P35" s="26">
        <f t="shared" si="29"/>
        <v>0</v>
      </c>
      <c r="Q35" s="26">
        <f t="shared" si="29"/>
        <v>0</v>
      </c>
      <c r="R35" s="26">
        <f t="shared" si="29"/>
        <v>0</v>
      </c>
      <c r="S35" s="26">
        <f t="shared" si="29"/>
        <v>0</v>
      </c>
      <c r="T35" s="26">
        <f t="shared" si="29"/>
        <v>0</v>
      </c>
      <c r="U35" s="26">
        <f t="shared" si="29"/>
        <v>0</v>
      </c>
      <c r="V35" s="26">
        <f t="shared" si="29"/>
        <v>0</v>
      </c>
      <c r="W35" s="26">
        <f t="shared" si="29"/>
        <v>0</v>
      </c>
      <c r="X35" s="26">
        <f t="shared" si="29"/>
        <v>0</v>
      </c>
      <c r="Y35" s="26">
        <f t="shared" si="29"/>
        <v>0</v>
      </c>
      <c r="Z35" s="26">
        <f t="shared" si="29"/>
        <v>0</v>
      </c>
      <c r="AA35" s="26">
        <f t="shared" ref="AA35:AB35" si="30">+AA36+AA37</f>
        <v>0</v>
      </c>
      <c r="AB35" s="26">
        <f t="shared" si="30"/>
        <v>0</v>
      </c>
      <c r="AC35" s="26">
        <f t="shared" ref="AC35" si="31">+AC36+AC37</f>
        <v>0</v>
      </c>
      <c r="AD35" s="31"/>
      <c r="AE35" s="26" t="str">
        <f t="shared" si="4"/>
        <v/>
      </c>
    </row>
    <row r="36" spans="1:31" x14ac:dyDescent="0.2">
      <c r="A36" s="13" t="s">
        <v>86</v>
      </c>
      <c r="B36" s="6" t="s">
        <v>87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31"/>
      <c r="AE36" s="26" t="str">
        <f t="shared" si="4"/>
        <v/>
      </c>
    </row>
    <row r="37" spans="1:31" x14ac:dyDescent="0.2">
      <c r="A37" s="13" t="s">
        <v>88</v>
      </c>
      <c r="B37" s="6" t="s">
        <v>89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31"/>
      <c r="AE37" s="26" t="str">
        <f t="shared" ref="AE37" si="32">+IF(C37=0,"",IF(C37&lt;0,IF(AC37&lt;0,(AC37-C37)/C37,(AC37-C37)/ABS(C37)),(AC37-C37)/C37))</f>
        <v/>
      </c>
    </row>
    <row r="38" spans="1:31" x14ac:dyDescent="0.2">
      <c r="A38" s="13" t="s">
        <v>90</v>
      </c>
      <c r="B38" s="6" t="s">
        <v>91</v>
      </c>
      <c r="C38" s="26">
        <f t="shared" ref="C38:Z38" si="33">+C39+C40</f>
        <v>0</v>
      </c>
      <c r="D38" s="26">
        <f t="shared" si="33"/>
        <v>0</v>
      </c>
      <c r="E38" s="26">
        <f t="shared" si="33"/>
        <v>0</v>
      </c>
      <c r="F38" s="26">
        <f t="shared" si="33"/>
        <v>0</v>
      </c>
      <c r="G38" s="26">
        <f t="shared" si="33"/>
        <v>0</v>
      </c>
      <c r="H38" s="26">
        <f t="shared" si="33"/>
        <v>0</v>
      </c>
      <c r="I38" s="26">
        <f t="shared" si="33"/>
        <v>0</v>
      </c>
      <c r="J38" s="26">
        <f t="shared" si="33"/>
        <v>0</v>
      </c>
      <c r="K38" s="26">
        <f t="shared" si="33"/>
        <v>0</v>
      </c>
      <c r="L38" s="26">
        <f t="shared" si="33"/>
        <v>0</v>
      </c>
      <c r="M38" s="26">
        <f t="shared" si="33"/>
        <v>0</v>
      </c>
      <c r="N38" s="26">
        <f t="shared" si="33"/>
        <v>0</v>
      </c>
      <c r="O38" s="26">
        <f t="shared" si="33"/>
        <v>0</v>
      </c>
      <c r="P38" s="26">
        <f t="shared" si="33"/>
        <v>0</v>
      </c>
      <c r="Q38" s="26">
        <f t="shared" si="33"/>
        <v>0</v>
      </c>
      <c r="R38" s="26">
        <f t="shared" si="33"/>
        <v>0</v>
      </c>
      <c r="S38" s="26">
        <f t="shared" si="33"/>
        <v>0</v>
      </c>
      <c r="T38" s="26">
        <f t="shared" si="33"/>
        <v>0</v>
      </c>
      <c r="U38" s="26">
        <f t="shared" si="33"/>
        <v>0</v>
      </c>
      <c r="V38" s="26">
        <f t="shared" si="33"/>
        <v>0</v>
      </c>
      <c r="W38" s="26">
        <f t="shared" si="33"/>
        <v>0</v>
      </c>
      <c r="X38" s="26">
        <f t="shared" si="33"/>
        <v>0</v>
      </c>
      <c r="Y38" s="26">
        <f t="shared" si="33"/>
        <v>0</v>
      </c>
      <c r="Z38" s="26">
        <f t="shared" si="33"/>
        <v>0</v>
      </c>
      <c r="AA38" s="26">
        <f t="shared" ref="AA38:AB38" si="34">+AA39+AA40</f>
        <v>0</v>
      </c>
      <c r="AB38" s="26">
        <f t="shared" si="34"/>
        <v>0</v>
      </c>
      <c r="AC38" s="26">
        <f t="shared" ref="AC38" si="35">+AC39+AC40</f>
        <v>0</v>
      </c>
      <c r="AD38" s="31"/>
      <c r="AE38" s="26" t="str">
        <f t="shared" si="4"/>
        <v/>
      </c>
    </row>
    <row r="39" spans="1:31" x14ac:dyDescent="0.2">
      <c r="A39" s="13" t="s">
        <v>92</v>
      </c>
      <c r="B39" s="6" t="s">
        <v>93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31"/>
      <c r="AE39" s="26" t="str">
        <f t="shared" si="4"/>
        <v/>
      </c>
    </row>
    <row r="40" spans="1:31" x14ac:dyDescent="0.2">
      <c r="A40" s="13" t="s">
        <v>94</v>
      </c>
      <c r="B40" s="6" t="s">
        <v>95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31"/>
      <c r="AE40" s="26" t="str">
        <f t="shared" si="4"/>
        <v/>
      </c>
    </row>
    <row r="41" spans="1:31" x14ac:dyDescent="0.2">
      <c r="A41" s="13" t="s">
        <v>96</v>
      </c>
      <c r="B41" s="6" t="s">
        <v>97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31"/>
      <c r="AE41" s="26" t="str">
        <f t="shared" si="4"/>
        <v/>
      </c>
    </row>
    <row r="42" spans="1:31" x14ac:dyDescent="0.2">
      <c r="A42" s="13" t="s">
        <v>98</v>
      </c>
      <c r="B42" s="6" t="s">
        <v>99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31"/>
      <c r="AE42" s="26" t="str">
        <f t="shared" si="4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4"/>
        <v/>
      </c>
    </row>
    <row r="44" spans="1:31" x14ac:dyDescent="0.2">
      <c r="A44" s="13" t="s">
        <v>102</v>
      </c>
      <c r="B44" s="6" t="s">
        <v>103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31"/>
      <c r="AE44" s="26" t="str">
        <f t="shared" si="4"/>
        <v/>
      </c>
    </row>
    <row r="45" spans="1:31" x14ac:dyDescent="0.2">
      <c r="A45" s="13" t="s">
        <v>104</v>
      </c>
      <c r="B45" s="6" t="s">
        <v>105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31"/>
      <c r="AE45" s="26" t="str">
        <f t="shared" si="4"/>
        <v/>
      </c>
    </row>
    <row r="46" spans="1:31" x14ac:dyDescent="0.2">
      <c r="A46" s="13" t="s">
        <v>106</v>
      </c>
      <c r="B46" s="6" t="s">
        <v>107</v>
      </c>
      <c r="C46" s="26">
        <f t="shared" ref="C46:Z46" si="36">+C48</f>
        <v>0</v>
      </c>
      <c r="D46" s="26">
        <f t="shared" si="36"/>
        <v>0</v>
      </c>
      <c r="E46" s="26">
        <f t="shared" si="36"/>
        <v>0</v>
      </c>
      <c r="F46" s="26">
        <f t="shared" si="36"/>
        <v>0</v>
      </c>
      <c r="G46" s="26">
        <f t="shared" si="36"/>
        <v>0</v>
      </c>
      <c r="H46" s="26">
        <f t="shared" si="36"/>
        <v>0</v>
      </c>
      <c r="I46" s="26">
        <f t="shared" si="36"/>
        <v>0</v>
      </c>
      <c r="J46" s="26">
        <f t="shared" si="36"/>
        <v>0</v>
      </c>
      <c r="K46" s="26">
        <f t="shared" si="36"/>
        <v>0</v>
      </c>
      <c r="L46" s="26">
        <f t="shared" si="36"/>
        <v>0</v>
      </c>
      <c r="M46" s="26">
        <f t="shared" si="36"/>
        <v>0</v>
      </c>
      <c r="N46" s="26">
        <f t="shared" si="36"/>
        <v>0</v>
      </c>
      <c r="O46" s="26">
        <f t="shared" si="36"/>
        <v>0</v>
      </c>
      <c r="P46" s="26">
        <f t="shared" si="36"/>
        <v>0</v>
      </c>
      <c r="Q46" s="26">
        <f t="shared" si="36"/>
        <v>0</v>
      </c>
      <c r="R46" s="26">
        <f t="shared" si="36"/>
        <v>0</v>
      </c>
      <c r="S46" s="26">
        <f t="shared" si="36"/>
        <v>0</v>
      </c>
      <c r="T46" s="26">
        <f t="shared" si="36"/>
        <v>0</v>
      </c>
      <c r="U46" s="26">
        <f t="shared" si="36"/>
        <v>0</v>
      </c>
      <c r="V46" s="26">
        <f t="shared" si="36"/>
        <v>0</v>
      </c>
      <c r="W46" s="26">
        <f t="shared" si="36"/>
        <v>0</v>
      </c>
      <c r="X46" s="26">
        <f t="shared" si="36"/>
        <v>0</v>
      </c>
      <c r="Y46" s="26">
        <f t="shared" si="36"/>
        <v>0</v>
      </c>
      <c r="Z46" s="26">
        <f t="shared" si="36"/>
        <v>0</v>
      </c>
      <c r="AA46" s="26">
        <f t="shared" ref="AA46:AB46" si="37">+AA48</f>
        <v>0</v>
      </c>
      <c r="AB46" s="26">
        <f t="shared" si="37"/>
        <v>0</v>
      </c>
      <c r="AC46" s="26">
        <f t="shared" ref="AC46" si="38">+AC48</f>
        <v>0</v>
      </c>
      <c r="AD46" s="31"/>
      <c r="AE46" s="26" t="str">
        <f t="shared" si="4"/>
        <v/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4"/>
        <v/>
      </c>
    </row>
    <row r="48" spans="1:31" x14ac:dyDescent="0.2">
      <c r="A48" s="13" t="s">
        <v>110</v>
      </c>
      <c r="B48" s="6" t="s">
        <v>111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31"/>
      <c r="AE48" s="26" t="str">
        <f t="shared" si="4"/>
        <v/>
      </c>
    </row>
    <row r="49" spans="1:31" x14ac:dyDescent="0.2">
      <c r="A49" s="13" t="s">
        <v>112</v>
      </c>
      <c r="B49" s="6" t="s">
        <v>113</v>
      </c>
      <c r="C49" s="26">
        <f t="shared" ref="C49:Z49" si="39">+C50+C51</f>
        <v>0</v>
      </c>
      <c r="D49" s="26">
        <f t="shared" si="39"/>
        <v>0</v>
      </c>
      <c r="E49" s="26">
        <f t="shared" si="39"/>
        <v>0</v>
      </c>
      <c r="F49" s="26">
        <f t="shared" si="39"/>
        <v>0</v>
      </c>
      <c r="G49" s="26">
        <f t="shared" si="39"/>
        <v>0</v>
      </c>
      <c r="H49" s="26">
        <f t="shared" si="39"/>
        <v>0</v>
      </c>
      <c r="I49" s="26">
        <f t="shared" si="39"/>
        <v>0</v>
      </c>
      <c r="J49" s="26">
        <f t="shared" si="39"/>
        <v>0</v>
      </c>
      <c r="K49" s="26">
        <f t="shared" si="39"/>
        <v>0</v>
      </c>
      <c r="L49" s="26">
        <f t="shared" si="39"/>
        <v>0</v>
      </c>
      <c r="M49" s="26">
        <f t="shared" si="39"/>
        <v>0</v>
      </c>
      <c r="N49" s="26">
        <f t="shared" si="39"/>
        <v>0</v>
      </c>
      <c r="O49" s="26">
        <f t="shared" si="39"/>
        <v>0</v>
      </c>
      <c r="P49" s="26">
        <f t="shared" si="39"/>
        <v>0</v>
      </c>
      <c r="Q49" s="26">
        <f t="shared" si="39"/>
        <v>0</v>
      </c>
      <c r="R49" s="26">
        <f t="shared" si="39"/>
        <v>0</v>
      </c>
      <c r="S49" s="26">
        <f t="shared" si="39"/>
        <v>0</v>
      </c>
      <c r="T49" s="26">
        <f t="shared" si="39"/>
        <v>0</v>
      </c>
      <c r="U49" s="26">
        <f t="shared" si="39"/>
        <v>0</v>
      </c>
      <c r="V49" s="26">
        <f t="shared" si="39"/>
        <v>0</v>
      </c>
      <c r="W49" s="26">
        <f t="shared" si="39"/>
        <v>0</v>
      </c>
      <c r="X49" s="26">
        <f t="shared" si="39"/>
        <v>0</v>
      </c>
      <c r="Y49" s="26">
        <f t="shared" si="39"/>
        <v>0</v>
      </c>
      <c r="Z49" s="26">
        <f t="shared" si="39"/>
        <v>0</v>
      </c>
      <c r="AA49" s="26">
        <f t="shared" ref="AA49:AB49" si="40">+AA50+AA51</f>
        <v>0</v>
      </c>
      <c r="AB49" s="26">
        <f t="shared" si="40"/>
        <v>0</v>
      </c>
      <c r="AC49" s="26">
        <f t="shared" ref="AC49" si="41">+AC50+AC51</f>
        <v>0</v>
      </c>
      <c r="AD49" s="31"/>
      <c r="AE49" s="26" t="str">
        <f t="shared" si="4"/>
        <v/>
      </c>
    </row>
    <row r="50" spans="1:31" x14ac:dyDescent="0.2">
      <c r="A50" s="13" t="s">
        <v>114</v>
      </c>
      <c r="B50" s="6" t="s">
        <v>115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31"/>
      <c r="AE50" s="26" t="str">
        <f t="shared" si="4"/>
        <v/>
      </c>
    </row>
    <row r="51" spans="1:31" x14ac:dyDescent="0.2">
      <c r="A51" s="13" t="s">
        <v>116</v>
      </c>
      <c r="B51" s="6" t="s">
        <v>117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31"/>
      <c r="AE51" s="26" t="str">
        <f t="shared" si="4"/>
        <v/>
      </c>
    </row>
    <row r="52" spans="1:31" x14ac:dyDescent="0.2">
      <c r="A52" s="13" t="s">
        <v>118</v>
      </c>
      <c r="B52" s="6" t="s">
        <v>119</v>
      </c>
      <c r="C52" s="26">
        <f t="shared" ref="C52:Z52" si="42">+C53+C54+C55</f>
        <v>0</v>
      </c>
      <c r="D52" s="26">
        <f t="shared" si="42"/>
        <v>0</v>
      </c>
      <c r="E52" s="26">
        <f t="shared" si="42"/>
        <v>0</v>
      </c>
      <c r="F52" s="26">
        <f t="shared" si="42"/>
        <v>0</v>
      </c>
      <c r="G52" s="26">
        <f t="shared" si="42"/>
        <v>0</v>
      </c>
      <c r="H52" s="26">
        <f t="shared" si="42"/>
        <v>0</v>
      </c>
      <c r="I52" s="26">
        <f t="shared" si="42"/>
        <v>0</v>
      </c>
      <c r="J52" s="26">
        <f t="shared" si="42"/>
        <v>0</v>
      </c>
      <c r="K52" s="26">
        <f t="shared" si="42"/>
        <v>0</v>
      </c>
      <c r="L52" s="26">
        <f t="shared" si="42"/>
        <v>0</v>
      </c>
      <c r="M52" s="26">
        <f t="shared" si="42"/>
        <v>0</v>
      </c>
      <c r="N52" s="26">
        <f t="shared" si="42"/>
        <v>0</v>
      </c>
      <c r="O52" s="26">
        <f t="shared" si="42"/>
        <v>0</v>
      </c>
      <c r="P52" s="26">
        <f t="shared" si="42"/>
        <v>0</v>
      </c>
      <c r="Q52" s="26">
        <f t="shared" si="42"/>
        <v>0</v>
      </c>
      <c r="R52" s="26">
        <f t="shared" si="42"/>
        <v>0</v>
      </c>
      <c r="S52" s="26">
        <f t="shared" si="42"/>
        <v>0</v>
      </c>
      <c r="T52" s="26">
        <f t="shared" si="42"/>
        <v>0</v>
      </c>
      <c r="U52" s="26">
        <f t="shared" si="42"/>
        <v>0</v>
      </c>
      <c r="V52" s="26">
        <f t="shared" si="42"/>
        <v>0</v>
      </c>
      <c r="W52" s="26">
        <f t="shared" si="42"/>
        <v>0</v>
      </c>
      <c r="X52" s="26">
        <f t="shared" si="42"/>
        <v>0</v>
      </c>
      <c r="Y52" s="26">
        <f t="shared" si="42"/>
        <v>0</v>
      </c>
      <c r="Z52" s="26">
        <f t="shared" si="42"/>
        <v>0</v>
      </c>
      <c r="AA52" s="26">
        <f t="shared" ref="AA52:AB52" si="43">+AA53+AA54+AA55</f>
        <v>0</v>
      </c>
      <c r="AB52" s="26">
        <f t="shared" si="43"/>
        <v>0</v>
      </c>
      <c r="AC52" s="26">
        <f t="shared" ref="AC52" si="44">+AC53+AC54+AC55</f>
        <v>0</v>
      </c>
      <c r="AD52" s="31"/>
      <c r="AE52" s="26" t="str">
        <f t="shared" si="4"/>
        <v/>
      </c>
    </row>
    <row r="53" spans="1:31" x14ac:dyDescent="0.2">
      <c r="A53" s="13" t="s">
        <v>120</v>
      </c>
      <c r="B53" s="6" t="s">
        <v>121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31"/>
      <c r="AE53" s="26" t="str">
        <f t="shared" si="4"/>
        <v/>
      </c>
    </row>
    <row r="54" spans="1:31" x14ac:dyDescent="0.2">
      <c r="A54" s="13" t="s">
        <v>122</v>
      </c>
      <c r="B54" s="6" t="s">
        <v>123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31"/>
      <c r="AE54" s="26" t="str">
        <f t="shared" si="4"/>
        <v/>
      </c>
    </row>
    <row r="55" spans="1:31" x14ac:dyDescent="0.2">
      <c r="A55" s="13" t="s">
        <v>124</v>
      </c>
      <c r="B55" s="6" t="s">
        <v>125</v>
      </c>
      <c r="C55" s="26">
        <f t="shared" ref="C55:Z55" si="45">+C56+C57+C58</f>
        <v>0</v>
      </c>
      <c r="D55" s="26">
        <f t="shared" si="45"/>
        <v>0</v>
      </c>
      <c r="E55" s="26">
        <f t="shared" si="45"/>
        <v>0</v>
      </c>
      <c r="F55" s="26">
        <f t="shared" si="45"/>
        <v>0</v>
      </c>
      <c r="G55" s="26">
        <f t="shared" si="45"/>
        <v>0</v>
      </c>
      <c r="H55" s="26">
        <f t="shared" si="45"/>
        <v>0</v>
      </c>
      <c r="I55" s="26">
        <f t="shared" si="45"/>
        <v>0</v>
      </c>
      <c r="J55" s="26">
        <f t="shared" si="45"/>
        <v>0</v>
      </c>
      <c r="K55" s="26">
        <f t="shared" si="45"/>
        <v>0</v>
      </c>
      <c r="L55" s="26">
        <f t="shared" si="45"/>
        <v>0</v>
      </c>
      <c r="M55" s="26">
        <f t="shared" si="45"/>
        <v>0</v>
      </c>
      <c r="N55" s="26">
        <f t="shared" si="45"/>
        <v>0</v>
      </c>
      <c r="O55" s="26">
        <f t="shared" si="45"/>
        <v>0</v>
      </c>
      <c r="P55" s="26">
        <f t="shared" si="45"/>
        <v>0</v>
      </c>
      <c r="Q55" s="26">
        <f t="shared" si="45"/>
        <v>0</v>
      </c>
      <c r="R55" s="26">
        <f t="shared" si="45"/>
        <v>0</v>
      </c>
      <c r="S55" s="26">
        <f t="shared" si="45"/>
        <v>0</v>
      </c>
      <c r="T55" s="26">
        <f t="shared" si="45"/>
        <v>0</v>
      </c>
      <c r="U55" s="26">
        <f t="shared" si="45"/>
        <v>0</v>
      </c>
      <c r="V55" s="26">
        <f t="shared" si="45"/>
        <v>0</v>
      </c>
      <c r="W55" s="26">
        <f t="shared" si="45"/>
        <v>0</v>
      </c>
      <c r="X55" s="26">
        <f t="shared" si="45"/>
        <v>0</v>
      </c>
      <c r="Y55" s="26">
        <f t="shared" si="45"/>
        <v>0</v>
      </c>
      <c r="Z55" s="26">
        <f t="shared" si="45"/>
        <v>0</v>
      </c>
      <c r="AA55" s="26">
        <f t="shared" ref="AA55:AB55" si="46">+AA56+AA57+AA58</f>
        <v>0</v>
      </c>
      <c r="AB55" s="26">
        <f t="shared" si="46"/>
        <v>0</v>
      </c>
      <c r="AC55" s="26">
        <f t="shared" ref="AC55" si="47">+AC56+AC57+AC58</f>
        <v>0</v>
      </c>
      <c r="AD55" s="31"/>
      <c r="AE55" s="26" t="str">
        <f t="shared" si="4"/>
        <v/>
      </c>
    </row>
    <row r="56" spans="1:31" x14ac:dyDescent="0.2">
      <c r="A56" s="13" t="s">
        <v>126</v>
      </c>
      <c r="B56" s="6" t="s">
        <v>127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31"/>
      <c r="AE56" s="26" t="str">
        <f t="shared" si="4"/>
        <v/>
      </c>
    </row>
    <row r="57" spans="1:31" x14ac:dyDescent="0.2">
      <c r="A57" s="13" t="s">
        <v>128</v>
      </c>
      <c r="B57" s="6" t="s">
        <v>129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31"/>
      <c r="AE57" s="26" t="str">
        <f t="shared" si="4"/>
        <v/>
      </c>
    </row>
    <row r="58" spans="1:31" x14ac:dyDescent="0.2">
      <c r="A58" s="13" t="s">
        <v>130</v>
      </c>
      <c r="B58" s="6" t="s">
        <v>131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31"/>
      <c r="AE58" s="26" t="str">
        <f t="shared" si="4"/>
        <v/>
      </c>
    </row>
    <row r="59" spans="1:31" x14ac:dyDescent="0.2">
      <c r="A59" s="13" t="s">
        <v>132</v>
      </c>
      <c r="B59" s="6" t="s">
        <v>133</v>
      </c>
      <c r="C59" s="26">
        <f t="shared" ref="C59:Z59" si="48">+C60+C61</f>
        <v>0</v>
      </c>
      <c r="D59" s="26">
        <f t="shared" si="48"/>
        <v>0</v>
      </c>
      <c r="E59" s="26">
        <f t="shared" si="48"/>
        <v>0</v>
      </c>
      <c r="F59" s="26">
        <f t="shared" si="48"/>
        <v>0</v>
      </c>
      <c r="G59" s="26">
        <f t="shared" si="48"/>
        <v>0</v>
      </c>
      <c r="H59" s="26">
        <f t="shared" si="48"/>
        <v>0</v>
      </c>
      <c r="I59" s="26">
        <f t="shared" si="48"/>
        <v>0</v>
      </c>
      <c r="J59" s="26">
        <f t="shared" si="48"/>
        <v>0</v>
      </c>
      <c r="K59" s="26">
        <f t="shared" si="48"/>
        <v>0</v>
      </c>
      <c r="L59" s="26">
        <f t="shared" si="48"/>
        <v>0</v>
      </c>
      <c r="M59" s="26">
        <f t="shared" si="48"/>
        <v>0</v>
      </c>
      <c r="N59" s="26">
        <f t="shared" si="48"/>
        <v>0</v>
      </c>
      <c r="O59" s="26">
        <f t="shared" si="48"/>
        <v>0</v>
      </c>
      <c r="P59" s="26">
        <f t="shared" si="48"/>
        <v>0</v>
      </c>
      <c r="Q59" s="26">
        <f t="shared" si="48"/>
        <v>0</v>
      </c>
      <c r="R59" s="26">
        <f t="shared" si="48"/>
        <v>0</v>
      </c>
      <c r="S59" s="26">
        <f t="shared" si="48"/>
        <v>0</v>
      </c>
      <c r="T59" s="26">
        <f t="shared" si="48"/>
        <v>0</v>
      </c>
      <c r="U59" s="26">
        <f t="shared" si="48"/>
        <v>0</v>
      </c>
      <c r="V59" s="26">
        <f t="shared" si="48"/>
        <v>0</v>
      </c>
      <c r="W59" s="26">
        <f t="shared" si="48"/>
        <v>0</v>
      </c>
      <c r="X59" s="26">
        <f t="shared" si="48"/>
        <v>0</v>
      </c>
      <c r="Y59" s="26">
        <f t="shared" si="48"/>
        <v>0</v>
      </c>
      <c r="Z59" s="26">
        <f t="shared" si="48"/>
        <v>0</v>
      </c>
      <c r="AA59" s="26">
        <f t="shared" ref="AA59:AB59" si="49">+AA60+AA61</f>
        <v>0</v>
      </c>
      <c r="AB59" s="26">
        <f t="shared" si="49"/>
        <v>0</v>
      </c>
      <c r="AC59" s="26">
        <f t="shared" ref="AC59" si="50">+AC60+AC61</f>
        <v>0</v>
      </c>
      <c r="AD59" s="31"/>
      <c r="AE59" s="26" t="str">
        <f t="shared" si="4"/>
        <v/>
      </c>
    </row>
    <row r="60" spans="1:31" x14ac:dyDescent="0.2">
      <c r="A60" s="13" t="s">
        <v>134</v>
      </c>
      <c r="B60" s="6" t="s">
        <v>127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31"/>
      <c r="AE60" s="26" t="str">
        <f t="shared" si="4"/>
        <v/>
      </c>
    </row>
    <row r="61" spans="1:31" x14ac:dyDescent="0.2">
      <c r="A61" s="13" t="s">
        <v>135</v>
      </c>
      <c r="B61" s="6" t="s">
        <v>136</v>
      </c>
      <c r="C61" s="26">
        <f t="shared" ref="C61:Z61" si="51">+C62+C63+C64</f>
        <v>0</v>
      </c>
      <c r="D61" s="26">
        <f t="shared" si="51"/>
        <v>0</v>
      </c>
      <c r="E61" s="26">
        <f t="shared" si="51"/>
        <v>0</v>
      </c>
      <c r="F61" s="26">
        <f t="shared" si="51"/>
        <v>0</v>
      </c>
      <c r="G61" s="26">
        <f t="shared" si="51"/>
        <v>0</v>
      </c>
      <c r="H61" s="26">
        <f t="shared" si="51"/>
        <v>0</v>
      </c>
      <c r="I61" s="26">
        <f t="shared" si="51"/>
        <v>0</v>
      </c>
      <c r="J61" s="26">
        <f t="shared" si="51"/>
        <v>0</v>
      </c>
      <c r="K61" s="26">
        <f t="shared" si="51"/>
        <v>0</v>
      </c>
      <c r="L61" s="26">
        <f t="shared" si="51"/>
        <v>0</v>
      </c>
      <c r="M61" s="26">
        <f t="shared" si="51"/>
        <v>0</v>
      </c>
      <c r="N61" s="26">
        <f t="shared" si="51"/>
        <v>0</v>
      </c>
      <c r="O61" s="26">
        <f t="shared" si="51"/>
        <v>0</v>
      </c>
      <c r="P61" s="26">
        <f t="shared" si="51"/>
        <v>0</v>
      </c>
      <c r="Q61" s="26">
        <f t="shared" si="51"/>
        <v>0</v>
      </c>
      <c r="R61" s="26">
        <f t="shared" si="51"/>
        <v>0</v>
      </c>
      <c r="S61" s="26">
        <f t="shared" si="51"/>
        <v>0</v>
      </c>
      <c r="T61" s="26">
        <f t="shared" si="51"/>
        <v>0</v>
      </c>
      <c r="U61" s="26">
        <f t="shared" si="51"/>
        <v>0</v>
      </c>
      <c r="V61" s="26">
        <f t="shared" si="51"/>
        <v>0</v>
      </c>
      <c r="W61" s="26">
        <f t="shared" si="51"/>
        <v>0</v>
      </c>
      <c r="X61" s="26">
        <f t="shared" si="51"/>
        <v>0</v>
      </c>
      <c r="Y61" s="26">
        <f t="shared" si="51"/>
        <v>0</v>
      </c>
      <c r="Z61" s="26">
        <f t="shared" si="51"/>
        <v>0</v>
      </c>
      <c r="AA61" s="26">
        <f t="shared" ref="AA61:AB61" si="52">+AA62+AA63+AA64</f>
        <v>0</v>
      </c>
      <c r="AB61" s="26">
        <f t="shared" si="52"/>
        <v>0</v>
      </c>
      <c r="AC61" s="26">
        <f t="shared" ref="AC61" si="53">+AC62+AC63+AC64</f>
        <v>0</v>
      </c>
      <c r="AD61" s="31"/>
      <c r="AE61" s="26" t="str">
        <f t="shared" si="4"/>
        <v/>
      </c>
    </row>
    <row r="62" spans="1:31" x14ac:dyDescent="0.2">
      <c r="A62" s="13" t="s">
        <v>137</v>
      </c>
      <c r="B62" s="6" t="s">
        <v>138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31"/>
      <c r="AE62" s="26" t="str">
        <f t="shared" si="4"/>
        <v/>
      </c>
    </row>
    <row r="63" spans="1:31" x14ac:dyDescent="0.2">
      <c r="A63" s="13" t="s">
        <v>139</v>
      </c>
      <c r="B63" s="6" t="s">
        <v>140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31"/>
      <c r="AE63" s="26" t="str">
        <f t="shared" si="4"/>
        <v/>
      </c>
    </row>
    <row r="64" spans="1:31" x14ac:dyDescent="0.2">
      <c r="A64" s="13" t="s">
        <v>141</v>
      </c>
      <c r="B64" s="6" t="s">
        <v>142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31"/>
      <c r="AE64" s="26" t="str">
        <f t="shared" si="4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4"/>
        <v/>
      </c>
    </row>
    <row r="66" spans="1:31" x14ac:dyDescent="0.2">
      <c r="A66" s="13" t="s">
        <v>145</v>
      </c>
      <c r="B66" s="6" t="s">
        <v>146</v>
      </c>
      <c r="C66" s="26">
        <f t="shared" ref="C66:Z66" si="54">+C67+C79+C100</f>
        <v>0</v>
      </c>
      <c r="D66" s="26">
        <f t="shared" si="54"/>
        <v>0</v>
      </c>
      <c r="E66" s="26">
        <f t="shared" si="54"/>
        <v>0</v>
      </c>
      <c r="F66" s="26">
        <f t="shared" si="54"/>
        <v>0</v>
      </c>
      <c r="G66" s="26">
        <f t="shared" si="54"/>
        <v>0</v>
      </c>
      <c r="H66" s="26">
        <f t="shared" si="54"/>
        <v>0</v>
      </c>
      <c r="I66" s="26">
        <f t="shared" si="54"/>
        <v>0</v>
      </c>
      <c r="J66" s="26">
        <f t="shared" si="54"/>
        <v>0</v>
      </c>
      <c r="K66" s="26">
        <f t="shared" si="54"/>
        <v>0</v>
      </c>
      <c r="L66" s="26">
        <f t="shared" si="54"/>
        <v>0</v>
      </c>
      <c r="M66" s="26">
        <f t="shared" si="54"/>
        <v>0</v>
      </c>
      <c r="N66" s="26">
        <f t="shared" si="54"/>
        <v>0</v>
      </c>
      <c r="O66" s="26">
        <f t="shared" si="54"/>
        <v>0</v>
      </c>
      <c r="P66" s="26">
        <f t="shared" si="54"/>
        <v>0</v>
      </c>
      <c r="Q66" s="26">
        <f t="shared" si="54"/>
        <v>0</v>
      </c>
      <c r="R66" s="26">
        <f t="shared" si="54"/>
        <v>0</v>
      </c>
      <c r="S66" s="26">
        <f t="shared" si="54"/>
        <v>0</v>
      </c>
      <c r="T66" s="26">
        <f t="shared" si="54"/>
        <v>0</v>
      </c>
      <c r="U66" s="26">
        <f t="shared" si="54"/>
        <v>0</v>
      </c>
      <c r="V66" s="26">
        <f t="shared" si="54"/>
        <v>0</v>
      </c>
      <c r="W66" s="26">
        <f t="shared" si="54"/>
        <v>0</v>
      </c>
      <c r="X66" s="26">
        <f t="shared" si="54"/>
        <v>0</v>
      </c>
      <c r="Y66" s="26">
        <f t="shared" si="54"/>
        <v>0</v>
      </c>
      <c r="Z66" s="26">
        <f t="shared" si="54"/>
        <v>0</v>
      </c>
      <c r="AA66" s="26">
        <f t="shared" ref="AA66:AB66" si="55">+AA67+AA79+AA100</f>
        <v>0</v>
      </c>
      <c r="AB66" s="26">
        <f t="shared" si="55"/>
        <v>0</v>
      </c>
      <c r="AC66" s="26">
        <f t="shared" ref="AC66" si="56">+AC67+AC79+AC100</f>
        <v>0</v>
      </c>
      <c r="AD66" s="31"/>
      <c r="AE66" s="26" t="str">
        <f t="shared" si="4"/>
        <v/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57">+D68+D77+D78</f>
        <v>0</v>
      </c>
      <c r="E67" s="26">
        <f t="shared" si="57"/>
        <v>0</v>
      </c>
      <c r="F67" s="26">
        <f t="shared" si="57"/>
        <v>0</v>
      </c>
      <c r="G67" s="26">
        <f t="shared" si="57"/>
        <v>0</v>
      </c>
      <c r="H67" s="26">
        <f t="shared" si="57"/>
        <v>0</v>
      </c>
      <c r="I67" s="26">
        <f t="shared" si="57"/>
        <v>0</v>
      </c>
      <c r="J67" s="26">
        <f t="shared" si="57"/>
        <v>0</v>
      </c>
      <c r="K67" s="26">
        <f t="shared" si="57"/>
        <v>0</v>
      </c>
      <c r="L67" s="26">
        <f t="shared" si="57"/>
        <v>0</v>
      </c>
      <c r="M67" s="26">
        <f t="shared" si="57"/>
        <v>0</v>
      </c>
      <c r="N67" s="26">
        <f t="shared" si="57"/>
        <v>0</v>
      </c>
      <c r="O67" s="26">
        <f t="shared" si="57"/>
        <v>0</v>
      </c>
      <c r="P67" s="26">
        <f t="shared" si="57"/>
        <v>0</v>
      </c>
      <c r="Q67" s="26">
        <f t="shared" si="57"/>
        <v>0</v>
      </c>
      <c r="R67" s="26">
        <f t="shared" si="57"/>
        <v>0</v>
      </c>
      <c r="S67" s="26">
        <f t="shared" si="57"/>
        <v>0</v>
      </c>
      <c r="T67" s="26">
        <f t="shared" si="57"/>
        <v>0</v>
      </c>
      <c r="U67" s="26">
        <f t="shared" si="57"/>
        <v>0</v>
      </c>
      <c r="V67" s="26">
        <f t="shared" si="57"/>
        <v>0</v>
      </c>
      <c r="W67" s="26">
        <f t="shared" si="57"/>
        <v>0</v>
      </c>
      <c r="X67" s="26">
        <f t="shared" si="57"/>
        <v>0</v>
      </c>
      <c r="Y67" s="26">
        <f t="shared" si="57"/>
        <v>0</v>
      </c>
      <c r="Z67" s="26">
        <f t="shared" si="57"/>
        <v>0</v>
      </c>
      <c r="AA67" s="26">
        <f t="shared" si="57"/>
        <v>0</v>
      </c>
      <c r="AB67" s="26">
        <f t="shared" si="57"/>
        <v>0</v>
      </c>
      <c r="AC67" s="26">
        <f t="shared" si="57"/>
        <v>0</v>
      </c>
      <c r="AD67" s="31"/>
      <c r="AE67" s="26" t="str">
        <f t="shared" si="4"/>
        <v/>
      </c>
    </row>
    <row r="68" spans="1:31" x14ac:dyDescent="0.2">
      <c r="A68" s="13" t="s">
        <v>149</v>
      </c>
      <c r="B68" s="6" t="s">
        <v>150</v>
      </c>
      <c r="C68" s="26">
        <f t="shared" ref="C68:Z68" si="58">+C69+C74</f>
        <v>0</v>
      </c>
      <c r="D68" s="26">
        <f t="shared" si="58"/>
        <v>0</v>
      </c>
      <c r="E68" s="26">
        <f t="shared" si="58"/>
        <v>0</v>
      </c>
      <c r="F68" s="26">
        <f t="shared" si="58"/>
        <v>0</v>
      </c>
      <c r="G68" s="26">
        <f t="shared" si="58"/>
        <v>0</v>
      </c>
      <c r="H68" s="26">
        <f t="shared" si="58"/>
        <v>0</v>
      </c>
      <c r="I68" s="26">
        <f t="shared" si="58"/>
        <v>0</v>
      </c>
      <c r="J68" s="26">
        <f t="shared" si="58"/>
        <v>0</v>
      </c>
      <c r="K68" s="26">
        <f t="shared" si="58"/>
        <v>0</v>
      </c>
      <c r="L68" s="26">
        <f t="shared" si="58"/>
        <v>0</v>
      </c>
      <c r="M68" s="26">
        <f t="shared" si="58"/>
        <v>0</v>
      </c>
      <c r="N68" s="26">
        <f t="shared" si="58"/>
        <v>0</v>
      </c>
      <c r="O68" s="26">
        <f t="shared" si="58"/>
        <v>0</v>
      </c>
      <c r="P68" s="26">
        <f t="shared" si="58"/>
        <v>0</v>
      </c>
      <c r="Q68" s="26">
        <f t="shared" si="58"/>
        <v>0</v>
      </c>
      <c r="R68" s="26">
        <f t="shared" si="58"/>
        <v>0</v>
      </c>
      <c r="S68" s="26">
        <f t="shared" si="58"/>
        <v>0</v>
      </c>
      <c r="T68" s="26">
        <f t="shared" si="58"/>
        <v>0</v>
      </c>
      <c r="U68" s="26">
        <f t="shared" si="58"/>
        <v>0</v>
      </c>
      <c r="V68" s="26">
        <f t="shared" si="58"/>
        <v>0</v>
      </c>
      <c r="W68" s="26">
        <f t="shared" si="58"/>
        <v>0</v>
      </c>
      <c r="X68" s="26">
        <f t="shared" si="58"/>
        <v>0</v>
      </c>
      <c r="Y68" s="26">
        <f t="shared" si="58"/>
        <v>0</v>
      </c>
      <c r="Z68" s="26">
        <f t="shared" si="58"/>
        <v>0</v>
      </c>
      <c r="AA68" s="26">
        <f t="shared" ref="AA68:AB68" si="59">+AA69+AA74</f>
        <v>0</v>
      </c>
      <c r="AB68" s="26">
        <f t="shared" si="59"/>
        <v>0</v>
      </c>
      <c r="AC68" s="26">
        <f t="shared" ref="AC68" si="60">+AC69+AC74</f>
        <v>0</v>
      </c>
      <c r="AD68" s="31"/>
      <c r="AE68" s="26" t="str">
        <f t="shared" si="4"/>
        <v/>
      </c>
    </row>
    <row r="69" spans="1:31" x14ac:dyDescent="0.2">
      <c r="A69" s="13" t="s">
        <v>151</v>
      </c>
      <c r="B69" s="6" t="s">
        <v>152</v>
      </c>
      <c r="C69" s="26">
        <f t="shared" ref="C69:Z69" si="61">+C70+C71+C72+C73</f>
        <v>0</v>
      </c>
      <c r="D69" s="26">
        <f t="shared" si="61"/>
        <v>0</v>
      </c>
      <c r="E69" s="26">
        <f t="shared" si="61"/>
        <v>0</v>
      </c>
      <c r="F69" s="26">
        <f t="shared" si="61"/>
        <v>0</v>
      </c>
      <c r="G69" s="26">
        <f t="shared" si="61"/>
        <v>0</v>
      </c>
      <c r="H69" s="26">
        <f t="shared" si="61"/>
        <v>0</v>
      </c>
      <c r="I69" s="26">
        <f t="shared" si="61"/>
        <v>0</v>
      </c>
      <c r="J69" s="26">
        <f t="shared" si="61"/>
        <v>0</v>
      </c>
      <c r="K69" s="26">
        <f t="shared" si="61"/>
        <v>0</v>
      </c>
      <c r="L69" s="26">
        <f t="shared" si="61"/>
        <v>0</v>
      </c>
      <c r="M69" s="26">
        <f t="shared" si="61"/>
        <v>0</v>
      </c>
      <c r="N69" s="26">
        <f t="shared" si="61"/>
        <v>0</v>
      </c>
      <c r="O69" s="26">
        <f t="shared" si="61"/>
        <v>0</v>
      </c>
      <c r="P69" s="26">
        <f t="shared" si="61"/>
        <v>0</v>
      </c>
      <c r="Q69" s="26">
        <f t="shared" si="61"/>
        <v>0</v>
      </c>
      <c r="R69" s="26">
        <f t="shared" si="61"/>
        <v>0</v>
      </c>
      <c r="S69" s="26">
        <f t="shared" si="61"/>
        <v>0</v>
      </c>
      <c r="T69" s="26">
        <f t="shared" si="61"/>
        <v>0</v>
      </c>
      <c r="U69" s="26">
        <f t="shared" si="61"/>
        <v>0</v>
      </c>
      <c r="V69" s="26">
        <f t="shared" si="61"/>
        <v>0</v>
      </c>
      <c r="W69" s="26">
        <f t="shared" si="61"/>
        <v>0</v>
      </c>
      <c r="X69" s="26">
        <f t="shared" si="61"/>
        <v>0</v>
      </c>
      <c r="Y69" s="26">
        <f t="shared" si="61"/>
        <v>0</v>
      </c>
      <c r="Z69" s="26">
        <f t="shared" si="61"/>
        <v>0</v>
      </c>
      <c r="AA69" s="26">
        <f t="shared" ref="AA69:AB69" si="62">+AA70+AA71+AA72+AA73</f>
        <v>0</v>
      </c>
      <c r="AB69" s="26">
        <f t="shared" si="62"/>
        <v>0</v>
      </c>
      <c r="AC69" s="26">
        <f t="shared" ref="AC69" si="63">+AC70+AC71+AC72+AC73</f>
        <v>0</v>
      </c>
      <c r="AD69" s="31"/>
      <c r="AE69" s="26" t="str">
        <f t="shared" ref="AE69:AE109" si="64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64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64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64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64"/>
        <v/>
      </c>
    </row>
    <row r="74" spans="1:31" x14ac:dyDescent="0.2">
      <c r="A74" s="13" t="s">
        <v>161</v>
      </c>
      <c r="B74" s="6" t="s">
        <v>162</v>
      </c>
      <c r="C74" s="26">
        <f t="shared" ref="C74:Z74" si="65">+C75+C76</f>
        <v>0</v>
      </c>
      <c r="D74" s="26">
        <f t="shared" si="65"/>
        <v>0</v>
      </c>
      <c r="E74" s="26">
        <f t="shared" si="65"/>
        <v>0</v>
      </c>
      <c r="F74" s="26">
        <f t="shared" si="65"/>
        <v>0</v>
      </c>
      <c r="G74" s="26">
        <f t="shared" si="65"/>
        <v>0</v>
      </c>
      <c r="H74" s="26">
        <f t="shared" si="65"/>
        <v>0</v>
      </c>
      <c r="I74" s="26">
        <f t="shared" si="65"/>
        <v>0</v>
      </c>
      <c r="J74" s="26">
        <f t="shared" si="65"/>
        <v>0</v>
      </c>
      <c r="K74" s="26">
        <f t="shared" si="65"/>
        <v>0</v>
      </c>
      <c r="L74" s="26">
        <f t="shared" si="65"/>
        <v>0</v>
      </c>
      <c r="M74" s="26">
        <f t="shared" si="65"/>
        <v>0</v>
      </c>
      <c r="N74" s="26">
        <f t="shared" si="65"/>
        <v>0</v>
      </c>
      <c r="O74" s="26">
        <f t="shared" si="65"/>
        <v>0</v>
      </c>
      <c r="P74" s="26">
        <f t="shared" si="65"/>
        <v>0</v>
      </c>
      <c r="Q74" s="26">
        <f t="shared" si="65"/>
        <v>0</v>
      </c>
      <c r="R74" s="26">
        <f t="shared" si="65"/>
        <v>0</v>
      </c>
      <c r="S74" s="26">
        <f t="shared" si="65"/>
        <v>0</v>
      </c>
      <c r="T74" s="26">
        <f t="shared" si="65"/>
        <v>0</v>
      </c>
      <c r="U74" s="26">
        <f t="shared" si="65"/>
        <v>0</v>
      </c>
      <c r="V74" s="26">
        <f t="shared" si="65"/>
        <v>0</v>
      </c>
      <c r="W74" s="26">
        <f t="shared" si="65"/>
        <v>0</v>
      </c>
      <c r="X74" s="26">
        <f t="shared" si="65"/>
        <v>0</v>
      </c>
      <c r="Y74" s="26">
        <f t="shared" si="65"/>
        <v>0</v>
      </c>
      <c r="Z74" s="26">
        <f t="shared" si="65"/>
        <v>0</v>
      </c>
      <c r="AA74" s="26">
        <f t="shared" ref="AA74:AB74" si="66">+AA75+AA76</f>
        <v>0</v>
      </c>
      <c r="AB74" s="26">
        <f t="shared" si="66"/>
        <v>0</v>
      </c>
      <c r="AC74" s="26">
        <f t="shared" ref="AC74" si="67">+AC75+AC76</f>
        <v>0</v>
      </c>
      <c r="AD74" s="31"/>
      <c r="AE74" s="26" t="str">
        <f t="shared" si="64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64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64"/>
        <v/>
      </c>
    </row>
    <row r="77" spans="1:31" x14ac:dyDescent="0.2">
      <c r="A77" s="13" t="s">
        <v>165</v>
      </c>
      <c r="B77" s="6" t="s">
        <v>166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31"/>
      <c r="AE77" s="26" t="str">
        <f t="shared" si="64"/>
        <v/>
      </c>
    </row>
    <row r="78" spans="1:31" x14ac:dyDescent="0.2">
      <c r="A78" s="13" t="s">
        <v>244</v>
      </c>
      <c r="B78" s="6" t="s">
        <v>187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:Z79" si="68">+C80+C90</f>
        <v>0</v>
      </c>
      <c r="D79" s="26">
        <f t="shared" si="68"/>
        <v>0</v>
      </c>
      <c r="E79" s="26">
        <f t="shared" si="68"/>
        <v>0</v>
      </c>
      <c r="F79" s="26">
        <f t="shared" si="68"/>
        <v>0</v>
      </c>
      <c r="G79" s="26">
        <f t="shared" si="68"/>
        <v>0</v>
      </c>
      <c r="H79" s="26">
        <f t="shared" si="68"/>
        <v>0</v>
      </c>
      <c r="I79" s="26">
        <f t="shared" si="68"/>
        <v>0</v>
      </c>
      <c r="J79" s="26">
        <f t="shared" si="68"/>
        <v>0</v>
      </c>
      <c r="K79" s="26">
        <f t="shared" si="68"/>
        <v>0</v>
      </c>
      <c r="L79" s="26">
        <f t="shared" si="68"/>
        <v>0</v>
      </c>
      <c r="M79" s="26">
        <f t="shared" si="68"/>
        <v>0</v>
      </c>
      <c r="N79" s="26">
        <f t="shared" si="68"/>
        <v>0</v>
      </c>
      <c r="O79" s="26">
        <f t="shared" si="68"/>
        <v>0</v>
      </c>
      <c r="P79" s="26">
        <f t="shared" si="68"/>
        <v>0</v>
      </c>
      <c r="Q79" s="26">
        <f t="shared" si="68"/>
        <v>0</v>
      </c>
      <c r="R79" s="26">
        <f t="shared" si="68"/>
        <v>0</v>
      </c>
      <c r="S79" s="26">
        <f t="shared" si="68"/>
        <v>0</v>
      </c>
      <c r="T79" s="26">
        <f t="shared" si="68"/>
        <v>0</v>
      </c>
      <c r="U79" s="26">
        <f t="shared" si="68"/>
        <v>0</v>
      </c>
      <c r="V79" s="26">
        <f t="shared" si="68"/>
        <v>0</v>
      </c>
      <c r="W79" s="26">
        <f t="shared" si="68"/>
        <v>0</v>
      </c>
      <c r="X79" s="26">
        <f t="shared" si="68"/>
        <v>0</v>
      </c>
      <c r="Y79" s="26">
        <f t="shared" si="68"/>
        <v>0</v>
      </c>
      <c r="Z79" s="26">
        <f t="shared" si="68"/>
        <v>0</v>
      </c>
      <c r="AA79" s="26">
        <f t="shared" ref="AA79:AB79" si="69">+AA80+AA90</f>
        <v>0</v>
      </c>
      <c r="AB79" s="26">
        <f t="shared" si="69"/>
        <v>0</v>
      </c>
      <c r="AC79" s="26">
        <f t="shared" ref="AC79" si="70">+AC80+AC90</f>
        <v>0</v>
      </c>
      <c r="AD79" s="31"/>
      <c r="AE79" s="26" t="str">
        <f t="shared" si="64"/>
        <v/>
      </c>
    </row>
    <row r="80" spans="1:31" x14ac:dyDescent="0.2">
      <c r="A80" s="13" t="s">
        <v>169</v>
      </c>
      <c r="B80" s="6" t="s">
        <v>170</v>
      </c>
      <c r="C80" s="26">
        <f t="shared" ref="C80:Z80" si="71">+C81+C82+C83</f>
        <v>0</v>
      </c>
      <c r="D80" s="26">
        <f t="shared" si="71"/>
        <v>0</v>
      </c>
      <c r="E80" s="26">
        <f t="shared" si="71"/>
        <v>0</v>
      </c>
      <c r="F80" s="26">
        <f t="shared" si="71"/>
        <v>0</v>
      </c>
      <c r="G80" s="26">
        <f t="shared" si="71"/>
        <v>0</v>
      </c>
      <c r="H80" s="26">
        <f t="shared" si="71"/>
        <v>0</v>
      </c>
      <c r="I80" s="26">
        <f t="shared" si="71"/>
        <v>0</v>
      </c>
      <c r="J80" s="26">
        <f t="shared" si="71"/>
        <v>0</v>
      </c>
      <c r="K80" s="26">
        <f t="shared" si="71"/>
        <v>0</v>
      </c>
      <c r="L80" s="26">
        <f t="shared" si="71"/>
        <v>0</v>
      </c>
      <c r="M80" s="26">
        <f t="shared" si="71"/>
        <v>0</v>
      </c>
      <c r="N80" s="26">
        <f t="shared" si="71"/>
        <v>0</v>
      </c>
      <c r="O80" s="26">
        <f t="shared" si="71"/>
        <v>0</v>
      </c>
      <c r="P80" s="26">
        <f t="shared" si="71"/>
        <v>0</v>
      </c>
      <c r="Q80" s="26">
        <f t="shared" si="71"/>
        <v>0</v>
      </c>
      <c r="R80" s="26">
        <f t="shared" si="71"/>
        <v>0</v>
      </c>
      <c r="S80" s="26">
        <f t="shared" si="71"/>
        <v>0</v>
      </c>
      <c r="T80" s="26">
        <f t="shared" si="71"/>
        <v>0</v>
      </c>
      <c r="U80" s="26">
        <f t="shared" si="71"/>
        <v>0</v>
      </c>
      <c r="V80" s="26">
        <f t="shared" si="71"/>
        <v>0</v>
      </c>
      <c r="W80" s="26">
        <f t="shared" si="71"/>
        <v>0</v>
      </c>
      <c r="X80" s="26">
        <f t="shared" si="71"/>
        <v>0</v>
      </c>
      <c r="Y80" s="26">
        <f t="shared" si="71"/>
        <v>0</v>
      </c>
      <c r="Z80" s="26">
        <f t="shared" si="71"/>
        <v>0</v>
      </c>
      <c r="AA80" s="26">
        <f t="shared" ref="AA80:AB80" si="72">+AA81+AA82+AA83</f>
        <v>0</v>
      </c>
      <c r="AB80" s="26">
        <f t="shared" si="72"/>
        <v>0</v>
      </c>
      <c r="AC80" s="26">
        <f t="shared" ref="AC80" si="73">+AC81+AC82+AC83</f>
        <v>0</v>
      </c>
      <c r="AD80" s="31"/>
      <c r="AE80" s="26" t="str">
        <f t="shared" si="64"/>
        <v/>
      </c>
    </row>
    <row r="81" spans="1:31" x14ac:dyDescent="0.2">
      <c r="A81" s="13" t="s">
        <v>171</v>
      </c>
      <c r="B81" s="6" t="s">
        <v>172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31"/>
      <c r="AE81" s="26" t="str">
        <f t="shared" si="64"/>
        <v/>
      </c>
    </row>
    <row r="82" spans="1:31" x14ac:dyDescent="0.2">
      <c r="A82" s="13" t="s">
        <v>173</v>
      </c>
      <c r="B82" s="6" t="s">
        <v>174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31"/>
      <c r="AE82" s="26" t="str">
        <f t="shared" si="64"/>
        <v/>
      </c>
    </row>
    <row r="83" spans="1:31" x14ac:dyDescent="0.2">
      <c r="A83" s="13" t="s">
        <v>175</v>
      </c>
      <c r="B83" s="6" t="s">
        <v>176</v>
      </c>
      <c r="C83" s="26">
        <f t="shared" ref="C83:Z83" si="74">+C84+C85+C86+C87+C88+C89</f>
        <v>0</v>
      </c>
      <c r="D83" s="26">
        <f t="shared" si="74"/>
        <v>0</v>
      </c>
      <c r="E83" s="26">
        <f t="shared" si="74"/>
        <v>0</v>
      </c>
      <c r="F83" s="26">
        <f t="shared" si="74"/>
        <v>0</v>
      </c>
      <c r="G83" s="26">
        <f t="shared" si="74"/>
        <v>0</v>
      </c>
      <c r="H83" s="26">
        <f t="shared" si="74"/>
        <v>0</v>
      </c>
      <c r="I83" s="26">
        <f t="shared" si="74"/>
        <v>0</v>
      </c>
      <c r="J83" s="26">
        <f t="shared" si="74"/>
        <v>0</v>
      </c>
      <c r="K83" s="26">
        <f t="shared" si="74"/>
        <v>0</v>
      </c>
      <c r="L83" s="26">
        <f t="shared" si="74"/>
        <v>0</v>
      </c>
      <c r="M83" s="26">
        <f t="shared" si="74"/>
        <v>0</v>
      </c>
      <c r="N83" s="26">
        <f t="shared" si="74"/>
        <v>0</v>
      </c>
      <c r="O83" s="26">
        <f t="shared" si="74"/>
        <v>0</v>
      </c>
      <c r="P83" s="26">
        <f t="shared" si="74"/>
        <v>0</v>
      </c>
      <c r="Q83" s="26">
        <f t="shared" si="74"/>
        <v>0</v>
      </c>
      <c r="R83" s="26">
        <f t="shared" si="74"/>
        <v>0</v>
      </c>
      <c r="S83" s="26">
        <f t="shared" si="74"/>
        <v>0</v>
      </c>
      <c r="T83" s="26">
        <f t="shared" si="74"/>
        <v>0</v>
      </c>
      <c r="U83" s="26">
        <f t="shared" si="74"/>
        <v>0</v>
      </c>
      <c r="V83" s="26">
        <f t="shared" si="74"/>
        <v>0</v>
      </c>
      <c r="W83" s="26">
        <f t="shared" si="74"/>
        <v>0</v>
      </c>
      <c r="X83" s="26">
        <f t="shared" si="74"/>
        <v>0</v>
      </c>
      <c r="Y83" s="26">
        <f t="shared" si="74"/>
        <v>0</v>
      </c>
      <c r="Z83" s="26">
        <f t="shared" si="74"/>
        <v>0</v>
      </c>
      <c r="AA83" s="26">
        <f t="shared" ref="AA83:AB83" si="75">+AA84+AA85+AA86+AA87+AA88+AA89</f>
        <v>0</v>
      </c>
      <c r="AB83" s="26">
        <f t="shared" si="75"/>
        <v>0</v>
      </c>
      <c r="AC83" s="26">
        <f t="shared" ref="AC83" si="76">+AC84+AC85+AC86+AC87+AC88+AC89</f>
        <v>0</v>
      </c>
      <c r="AD83" s="31"/>
      <c r="AE83" s="26" t="str">
        <f t="shared" si="64"/>
        <v/>
      </c>
    </row>
    <row r="84" spans="1:31" x14ac:dyDescent="0.2">
      <c r="A84" s="13" t="s">
        <v>177</v>
      </c>
      <c r="B84" s="6" t="s">
        <v>178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31"/>
      <c r="AE84" s="26" t="str">
        <f t="shared" si="64"/>
        <v/>
      </c>
    </row>
    <row r="85" spans="1:31" x14ac:dyDescent="0.2">
      <c r="A85" s="13" t="s">
        <v>179</v>
      </c>
      <c r="B85" s="6" t="s">
        <v>180</v>
      </c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31"/>
      <c r="AE85" s="26" t="str">
        <f t="shared" si="64"/>
        <v/>
      </c>
    </row>
    <row r="86" spans="1:31" x14ac:dyDescent="0.2">
      <c r="A86" s="13" t="s">
        <v>181</v>
      </c>
      <c r="B86" s="6" t="s">
        <v>75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31"/>
      <c r="AE86" s="26" t="str">
        <f t="shared" si="64"/>
        <v/>
      </c>
    </row>
    <row r="87" spans="1:31" x14ac:dyDescent="0.2">
      <c r="A87" s="13" t="s">
        <v>182</v>
      </c>
      <c r="B87" s="6" t="s">
        <v>183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31"/>
      <c r="AE87" s="26" t="str">
        <f t="shared" si="64"/>
        <v/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64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64"/>
        <v/>
      </c>
    </row>
    <row r="90" spans="1:31" x14ac:dyDescent="0.2">
      <c r="A90" s="13" t="s">
        <v>188</v>
      </c>
      <c r="B90" s="6" t="s">
        <v>189</v>
      </c>
      <c r="C90" s="26">
        <f t="shared" ref="C90:Z90" si="77">+C91+C92+C93</f>
        <v>0</v>
      </c>
      <c r="D90" s="26">
        <f t="shared" si="77"/>
        <v>0</v>
      </c>
      <c r="E90" s="26">
        <f t="shared" si="77"/>
        <v>0</v>
      </c>
      <c r="F90" s="26">
        <f t="shared" si="77"/>
        <v>0</v>
      </c>
      <c r="G90" s="26">
        <f t="shared" si="77"/>
        <v>0</v>
      </c>
      <c r="H90" s="26">
        <f t="shared" si="77"/>
        <v>0</v>
      </c>
      <c r="I90" s="26">
        <f t="shared" si="77"/>
        <v>0</v>
      </c>
      <c r="J90" s="26">
        <f t="shared" si="77"/>
        <v>0</v>
      </c>
      <c r="K90" s="26">
        <f t="shared" si="77"/>
        <v>0</v>
      </c>
      <c r="L90" s="26">
        <f t="shared" si="77"/>
        <v>0</v>
      </c>
      <c r="M90" s="26">
        <f t="shared" si="77"/>
        <v>0</v>
      </c>
      <c r="N90" s="26">
        <f t="shared" si="77"/>
        <v>0</v>
      </c>
      <c r="O90" s="26">
        <f t="shared" si="77"/>
        <v>0</v>
      </c>
      <c r="P90" s="26">
        <f t="shared" si="77"/>
        <v>0</v>
      </c>
      <c r="Q90" s="26">
        <f t="shared" si="77"/>
        <v>0</v>
      </c>
      <c r="R90" s="26">
        <f t="shared" si="77"/>
        <v>0</v>
      </c>
      <c r="S90" s="26">
        <f t="shared" si="77"/>
        <v>0</v>
      </c>
      <c r="T90" s="26">
        <f t="shared" si="77"/>
        <v>0</v>
      </c>
      <c r="U90" s="26">
        <f t="shared" si="77"/>
        <v>0</v>
      </c>
      <c r="V90" s="26">
        <f t="shared" si="77"/>
        <v>0</v>
      </c>
      <c r="W90" s="26">
        <f t="shared" si="77"/>
        <v>0</v>
      </c>
      <c r="X90" s="26">
        <f t="shared" si="77"/>
        <v>0</v>
      </c>
      <c r="Y90" s="26">
        <f t="shared" si="77"/>
        <v>0</v>
      </c>
      <c r="Z90" s="26">
        <f t="shared" si="77"/>
        <v>0</v>
      </c>
      <c r="AA90" s="26">
        <f t="shared" ref="AA90:AB90" si="78">+AA91+AA92+AA93</f>
        <v>0</v>
      </c>
      <c r="AB90" s="26">
        <f t="shared" si="78"/>
        <v>0</v>
      </c>
      <c r="AC90" s="26">
        <f t="shared" ref="AC90" si="79">+AC91+AC92+AC93</f>
        <v>0</v>
      </c>
      <c r="AD90" s="31"/>
      <c r="AE90" s="26" t="str">
        <f t="shared" si="64"/>
        <v/>
      </c>
    </row>
    <row r="91" spans="1:31" x14ac:dyDescent="0.2">
      <c r="A91" s="13" t="s">
        <v>190</v>
      </c>
      <c r="B91" s="6" t="s">
        <v>172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31"/>
      <c r="AE91" s="26" t="str">
        <f t="shared" si="64"/>
        <v/>
      </c>
    </row>
    <row r="92" spans="1:31" x14ac:dyDescent="0.2">
      <c r="A92" s="13" t="s">
        <v>191</v>
      </c>
      <c r="B92" s="6" t="s">
        <v>174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31"/>
      <c r="AE92" s="26" t="str">
        <f t="shared" si="64"/>
        <v/>
      </c>
    </row>
    <row r="93" spans="1:31" x14ac:dyDescent="0.2">
      <c r="A93" s="13" t="s">
        <v>192</v>
      </c>
      <c r="B93" s="6" t="s">
        <v>176</v>
      </c>
      <c r="C93" s="26">
        <f t="shared" ref="C93:Z93" si="80">+C94+C95+C96+C97+C98+C99</f>
        <v>0</v>
      </c>
      <c r="D93" s="26">
        <f t="shared" si="80"/>
        <v>0</v>
      </c>
      <c r="E93" s="26">
        <f t="shared" si="80"/>
        <v>0</v>
      </c>
      <c r="F93" s="26">
        <f t="shared" si="80"/>
        <v>0</v>
      </c>
      <c r="G93" s="26">
        <f t="shared" si="80"/>
        <v>0</v>
      </c>
      <c r="H93" s="26">
        <f t="shared" si="80"/>
        <v>0</v>
      </c>
      <c r="I93" s="26">
        <f t="shared" si="80"/>
        <v>0</v>
      </c>
      <c r="J93" s="26">
        <f t="shared" si="80"/>
        <v>0</v>
      </c>
      <c r="K93" s="26">
        <f t="shared" si="80"/>
        <v>0</v>
      </c>
      <c r="L93" s="26">
        <f t="shared" si="80"/>
        <v>0</v>
      </c>
      <c r="M93" s="26">
        <f t="shared" si="80"/>
        <v>0</v>
      </c>
      <c r="N93" s="26">
        <f t="shared" si="80"/>
        <v>0</v>
      </c>
      <c r="O93" s="26">
        <f t="shared" si="80"/>
        <v>0</v>
      </c>
      <c r="P93" s="26">
        <f t="shared" si="80"/>
        <v>0</v>
      </c>
      <c r="Q93" s="26">
        <f t="shared" si="80"/>
        <v>0</v>
      </c>
      <c r="R93" s="26">
        <f t="shared" si="80"/>
        <v>0</v>
      </c>
      <c r="S93" s="26">
        <f t="shared" si="80"/>
        <v>0</v>
      </c>
      <c r="T93" s="26">
        <f t="shared" si="80"/>
        <v>0</v>
      </c>
      <c r="U93" s="26">
        <f t="shared" si="80"/>
        <v>0</v>
      </c>
      <c r="V93" s="26">
        <f t="shared" si="80"/>
        <v>0</v>
      </c>
      <c r="W93" s="26">
        <f t="shared" si="80"/>
        <v>0</v>
      </c>
      <c r="X93" s="26">
        <f t="shared" si="80"/>
        <v>0</v>
      </c>
      <c r="Y93" s="26">
        <f t="shared" si="80"/>
        <v>0</v>
      </c>
      <c r="Z93" s="26">
        <f t="shared" si="80"/>
        <v>0</v>
      </c>
      <c r="AA93" s="26">
        <f t="shared" ref="AA93:AB93" si="81">+AA94+AA95+AA96+AA97+AA98+AA99</f>
        <v>0</v>
      </c>
      <c r="AB93" s="26">
        <f t="shared" si="81"/>
        <v>0</v>
      </c>
      <c r="AC93" s="26">
        <f t="shared" ref="AC93" si="82">+AC94+AC95+AC96+AC97+AC98+AC99</f>
        <v>0</v>
      </c>
      <c r="AD93" s="31"/>
      <c r="AE93" s="26" t="str">
        <f t="shared" si="64"/>
        <v/>
      </c>
    </row>
    <row r="94" spans="1:31" x14ac:dyDescent="0.2">
      <c r="A94" s="13" t="s">
        <v>193</v>
      </c>
      <c r="B94" s="6" t="s">
        <v>178</v>
      </c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31"/>
      <c r="AE94" s="26" t="str">
        <f t="shared" si="64"/>
        <v/>
      </c>
    </row>
    <row r="95" spans="1:31" x14ac:dyDescent="0.2">
      <c r="A95" s="13" t="s">
        <v>194</v>
      </c>
      <c r="B95" s="6" t="s">
        <v>180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31"/>
      <c r="AE95" s="26" t="str">
        <f t="shared" si="64"/>
        <v/>
      </c>
    </row>
    <row r="96" spans="1:31" x14ac:dyDescent="0.2">
      <c r="A96" s="13" t="s">
        <v>195</v>
      </c>
      <c r="B96" s="6" t="s">
        <v>196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31"/>
      <c r="AE96" s="26" t="str">
        <f t="shared" si="64"/>
        <v/>
      </c>
    </row>
    <row r="97" spans="1:31" x14ac:dyDescent="0.2">
      <c r="A97" s="13" t="s">
        <v>197</v>
      </c>
      <c r="B97" s="6" t="s">
        <v>198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31"/>
      <c r="AE97" s="26" t="str">
        <f t="shared" si="64"/>
        <v/>
      </c>
    </row>
    <row r="98" spans="1:31" x14ac:dyDescent="0.2">
      <c r="A98" s="13" t="s">
        <v>199</v>
      </c>
      <c r="B98" s="6" t="s">
        <v>200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31"/>
      <c r="AE98" s="26" t="str">
        <f t="shared" si="64"/>
        <v/>
      </c>
    </row>
    <row r="99" spans="1:31" x14ac:dyDescent="0.2">
      <c r="A99" s="13" t="s">
        <v>201</v>
      </c>
      <c r="B99" s="6" t="s">
        <v>187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31"/>
      <c r="AE99" s="26" t="str">
        <f t="shared" si="64"/>
        <v/>
      </c>
    </row>
    <row r="100" spans="1:31" x14ac:dyDescent="0.2">
      <c r="A100" s="13" t="s">
        <v>202</v>
      </c>
      <c r="B100" s="6" t="s">
        <v>203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31"/>
      <c r="AE100" s="26" t="str">
        <f t="shared" si="64"/>
        <v/>
      </c>
    </row>
    <row r="101" spans="1:31" x14ac:dyDescent="0.2">
      <c r="A101" s="13" t="s">
        <v>204</v>
      </c>
      <c r="B101" s="6" t="s">
        <v>205</v>
      </c>
      <c r="C101" s="26">
        <f t="shared" ref="C101:Z101" si="83">+C102+C106+C109</f>
        <v>0</v>
      </c>
      <c r="D101" s="26">
        <f t="shared" si="83"/>
        <v>0</v>
      </c>
      <c r="E101" s="26">
        <f t="shared" si="83"/>
        <v>0</v>
      </c>
      <c r="F101" s="26">
        <f t="shared" si="83"/>
        <v>0</v>
      </c>
      <c r="G101" s="26">
        <f t="shared" si="83"/>
        <v>0</v>
      </c>
      <c r="H101" s="26">
        <f t="shared" si="83"/>
        <v>0</v>
      </c>
      <c r="I101" s="26">
        <f t="shared" si="83"/>
        <v>0</v>
      </c>
      <c r="J101" s="26">
        <f t="shared" si="83"/>
        <v>0</v>
      </c>
      <c r="K101" s="26">
        <f t="shared" si="83"/>
        <v>0</v>
      </c>
      <c r="L101" s="26">
        <f t="shared" si="83"/>
        <v>0</v>
      </c>
      <c r="M101" s="26">
        <f t="shared" si="83"/>
        <v>0</v>
      </c>
      <c r="N101" s="26">
        <f t="shared" si="83"/>
        <v>0</v>
      </c>
      <c r="O101" s="26">
        <f t="shared" si="83"/>
        <v>0</v>
      </c>
      <c r="P101" s="26">
        <f t="shared" si="83"/>
        <v>0</v>
      </c>
      <c r="Q101" s="26">
        <f t="shared" si="83"/>
        <v>0</v>
      </c>
      <c r="R101" s="26">
        <f t="shared" si="83"/>
        <v>0</v>
      </c>
      <c r="S101" s="26">
        <f t="shared" si="83"/>
        <v>0</v>
      </c>
      <c r="T101" s="26">
        <f t="shared" si="83"/>
        <v>0</v>
      </c>
      <c r="U101" s="26">
        <f t="shared" si="83"/>
        <v>0</v>
      </c>
      <c r="V101" s="26">
        <f t="shared" si="83"/>
        <v>0</v>
      </c>
      <c r="W101" s="26">
        <f t="shared" si="83"/>
        <v>0</v>
      </c>
      <c r="X101" s="26">
        <f t="shared" si="83"/>
        <v>0</v>
      </c>
      <c r="Y101" s="26">
        <f t="shared" si="83"/>
        <v>0</v>
      </c>
      <c r="Z101" s="26">
        <f t="shared" si="83"/>
        <v>0</v>
      </c>
      <c r="AA101" s="26">
        <f t="shared" ref="AA101:AB101" si="84">+AA102+AA106+AA109</f>
        <v>0</v>
      </c>
      <c r="AB101" s="26">
        <f t="shared" si="84"/>
        <v>0</v>
      </c>
      <c r="AC101" s="26">
        <f t="shared" ref="AC101" si="85">+AC102+AC106+AC109</f>
        <v>0</v>
      </c>
      <c r="AD101" s="31"/>
      <c r="AE101" s="26" t="str">
        <f t="shared" si="64"/>
        <v/>
      </c>
    </row>
    <row r="102" spans="1:31" x14ac:dyDescent="0.2">
      <c r="A102" s="13" t="s">
        <v>206</v>
      </c>
      <c r="B102" s="6" t="s">
        <v>207</v>
      </c>
      <c r="C102" s="26">
        <f t="shared" ref="C102:Z102" si="86">+C103+C104+C105</f>
        <v>0</v>
      </c>
      <c r="D102" s="26">
        <f t="shared" si="86"/>
        <v>0</v>
      </c>
      <c r="E102" s="26">
        <f t="shared" si="86"/>
        <v>0</v>
      </c>
      <c r="F102" s="26">
        <f t="shared" si="86"/>
        <v>0</v>
      </c>
      <c r="G102" s="26">
        <f t="shared" si="86"/>
        <v>0</v>
      </c>
      <c r="H102" s="26">
        <f t="shared" si="86"/>
        <v>0</v>
      </c>
      <c r="I102" s="26">
        <f t="shared" si="86"/>
        <v>0</v>
      </c>
      <c r="J102" s="26">
        <f t="shared" si="86"/>
        <v>0</v>
      </c>
      <c r="K102" s="26">
        <f t="shared" si="86"/>
        <v>0</v>
      </c>
      <c r="L102" s="26">
        <f t="shared" si="86"/>
        <v>0</v>
      </c>
      <c r="M102" s="26">
        <f t="shared" si="86"/>
        <v>0</v>
      </c>
      <c r="N102" s="26">
        <f t="shared" si="86"/>
        <v>0</v>
      </c>
      <c r="O102" s="26">
        <f t="shared" si="86"/>
        <v>0</v>
      </c>
      <c r="P102" s="26">
        <f t="shared" si="86"/>
        <v>0</v>
      </c>
      <c r="Q102" s="26">
        <f t="shared" si="86"/>
        <v>0</v>
      </c>
      <c r="R102" s="26">
        <f t="shared" si="86"/>
        <v>0</v>
      </c>
      <c r="S102" s="26">
        <f t="shared" si="86"/>
        <v>0</v>
      </c>
      <c r="T102" s="26">
        <f t="shared" si="86"/>
        <v>0</v>
      </c>
      <c r="U102" s="26">
        <f t="shared" si="86"/>
        <v>0</v>
      </c>
      <c r="V102" s="26">
        <f t="shared" si="86"/>
        <v>0</v>
      </c>
      <c r="W102" s="26">
        <f t="shared" si="86"/>
        <v>0</v>
      </c>
      <c r="X102" s="26">
        <f t="shared" si="86"/>
        <v>0</v>
      </c>
      <c r="Y102" s="26">
        <f t="shared" si="86"/>
        <v>0</v>
      </c>
      <c r="Z102" s="26">
        <f t="shared" si="86"/>
        <v>0</v>
      </c>
      <c r="AA102" s="26">
        <f t="shared" ref="AA102:AB102" si="87">+AA103+AA104+AA105</f>
        <v>0</v>
      </c>
      <c r="AB102" s="26">
        <f t="shared" si="87"/>
        <v>0</v>
      </c>
      <c r="AC102" s="26">
        <f t="shared" ref="AC102" si="88">+AC103+AC104+AC105</f>
        <v>0</v>
      </c>
      <c r="AD102" s="31"/>
      <c r="AE102" s="26" t="str">
        <f t="shared" si="64"/>
        <v/>
      </c>
    </row>
    <row r="103" spans="1:31" x14ac:dyDescent="0.2">
      <c r="A103" s="13" t="s">
        <v>208</v>
      </c>
      <c r="B103" s="6" t="s">
        <v>209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31"/>
      <c r="AE103" s="26" t="str">
        <f t="shared" si="64"/>
        <v/>
      </c>
    </row>
    <row r="104" spans="1:31" x14ac:dyDescent="0.2">
      <c r="A104" s="13" t="s">
        <v>210</v>
      </c>
      <c r="B104" s="6" t="s">
        <v>211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31"/>
      <c r="AE104" s="26" t="str">
        <f t="shared" si="64"/>
        <v/>
      </c>
    </row>
    <row r="105" spans="1:31" x14ac:dyDescent="0.2">
      <c r="A105" s="13" t="s">
        <v>212</v>
      </c>
      <c r="B105" s="6" t="s">
        <v>213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31"/>
      <c r="AE105" s="26" t="str">
        <f t="shared" si="64"/>
        <v/>
      </c>
    </row>
    <row r="106" spans="1:31" x14ac:dyDescent="0.2">
      <c r="A106" s="13" t="s">
        <v>214</v>
      </c>
      <c r="B106" s="6" t="s">
        <v>215</v>
      </c>
      <c r="C106" s="26">
        <f t="shared" ref="C106:Z106" si="89">+C107+C108</f>
        <v>0</v>
      </c>
      <c r="D106" s="26">
        <f t="shared" si="89"/>
        <v>0</v>
      </c>
      <c r="E106" s="26">
        <f t="shared" si="89"/>
        <v>0</v>
      </c>
      <c r="F106" s="26">
        <f t="shared" si="89"/>
        <v>0</v>
      </c>
      <c r="G106" s="26">
        <f t="shared" si="89"/>
        <v>0</v>
      </c>
      <c r="H106" s="26">
        <f t="shared" si="89"/>
        <v>0</v>
      </c>
      <c r="I106" s="26">
        <f t="shared" si="89"/>
        <v>0</v>
      </c>
      <c r="J106" s="26">
        <f t="shared" si="89"/>
        <v>0</v>
      </c>
      <c r="K106" s="26">
        <f t="shared" si="89"/>
        <v>0</v>
      </c>
      <c r="L106" s="26">
        <f t="shared" si="89"/>
        <v>0</v>
      </c>
      <c r="M106" s="26">
        <f t="shared" si="89"/>
        <v>0</v>
      </c>
      <c r="N106" s="26">
        <f t="shared" si="89"/>
        <v>0</v>
      </c>
      <c r="O106" s="26">
        <f t="shared" si="89"/>
        <v>0</v>
      </c>
      <c r="P106" s="26">
        <f t="shared" si="89"/>
        <v>0</v>
      </c>
      <c r="Q106" s="26">
        <f t="shared" si="89"/>
        <v>0</v>
      </c>
      <c r="R106" s="26">
        <f t="shared" si="89"/>
        <v>0</v>
      </c>
      <c r="S106" s="26">
        <f t="shared" si="89"/>
        <v>0</v>
      </c>
      <c r="T106" s="26">
        <f t="shared" si="89"/>
        <v>0</v>
      </c>
      <c r="U106" s="26">
        <f t="shared" si="89"/>
        <v>0</v>
      </c>
      <c r="V106" s="26">
        <f t="shared" si="89"/>
        <v>0</v>
      </c>
      <c r="W106" s="26">
        <f t="shared" si="89"/>
        <v>0</v>
      </c>
      <c r="X106" s="26">
        <f t="shared" si="89"/>
        <v>0</v>
      </c>
      <c r="Y106" s="26">
        <f t="shared" si="89"/>
        <v>0</v>
      </c>
      <c r="Z106" s="26">
        <f t="shared" si="89"/>
        <v>0</v>
      </c>
      <c r="AA106" s="26">
        <f t="shared" ref="AA106:AB106" si="90">+AA107+AA108</f>
        <v>0</v>
      </c>
      <c r="AB106" s="26">
        <f t="shared" si="90"/>
        <v>0</v>
      </c>
      <c r="AC106" s="26">
        <f t="shared" ref="AC106" si="91">+AC107+AC108</f>
        <v>0</v>
      </c>
      <c r="AD106" s="31"/>
      <c r="AE106" s="26" t="str">
        <f t="shared" si="64"/>
        <v/>
      </c>
    </row>
    <row r="107" spans="1:31" x14ac:dyDescent="0.2">
      <c r="A107" s="13" t="s">
        <v>216</v>
      </c>
      <c r="B107" s="6" t="s">
        <v>217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31"/>
      <c r="AE107" s="26" t="str">
        <f t="shared" si="64"/>
        <v/>
      </c>
    </row>
    <row r="108" spans="1:31" x14ac:dyDescent="0.2">
      <c r="A108" s="13" t="s">
        <v>218</v>
      </c>
      <c r="B108" s="6" t="s">
        <v>219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31"/>
      <c r="AE108" s="26" t="str">
        <f t="shared" si="64"/>
        <v/>
      </c>
    </row>
    <row r="109" spans="1:31" x14ac:dyDescent="0.2">
      <c r="A109" s="13" t="s">
        <v>220</v>
      </c>
      <c r="B109" s="6" t="s">
        <v>187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31"/>
      <c r="AE109" s="26" t="str">
        <f t="shared" si="64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9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0</v>
      </c>
      <c r="D112" s="26">
        <f t="shared" ref="D112:Z112" si="93">+D113+D114</f>
        <v>0</v>
      </c>
      <c r="E112" s="26">
        <f t="shared" si="93"/>
        <v>0</v>
      </c>
      <c r="F112" s="26">
        <f t="shared" si="93"/>
        <v>0</v>
      </c>
      <c r="G112" s="26">
        <f t="shared" si="93"/>
        <v>0</v>
      </c>
      <c r="H112" s="26">
        <f t="shared" si="93"/>
        <v>0</v>
      </c>
      <c r="I112" s="26">
        <f t="shared" si="93"/>
        <v>0</v>
      </c>
      <c r="J112" s="26">
        <f t="shared" si="93"/>
        <v>0</v>
      </c>
      <c r="K112" s="26">
        <f t="shared" si="93"/>
        <v>0</v>
      </c>
      <c r="L112" s="26">
        <f t="shared" si="93"/>
        <v>0</v>
      </c>
      <c r="M112" s="26">
        <f t="shared" si="93"/>
        <v>0</v>
      </c>
      <c r="N112" s="26">
        <f t="shared" si="93"/>
        <v>0</v>
      </c>
      <c r="O112" s="26">
        <f t="shared" si="93"/>
        <v>0</v>
      </c>
      <c r="P112" s="26">
        <f t="shared" si="93"/>
        <v>0</v>
      </c>
      <c r="Q112" s="26">
        <f t="shared" si="93"/>
        <v>0</v>
      </c>
      <c r="R112" s="26">
        <f t="shared" si="93"/>
        <v>0</v>
      </c>
      <c r="S112" s="26">
        <f t="shared" si="93"/>
        <v>0</v>
      </c>
      <c r="T112" s="26">
        <f t="shared" si="93"/>
        <v>0</v>
      </c>
      <c r="U112" s="26">
        <f t="shared" si="93"/>
        <v>0</v>
      </c>
      <c r="V112" s="26">
        <f t="shared" si="93"/>
        <v>0</v>
      </c>
      <c r="W112" s="26">
        <f t="shared" si="93"/>
        <v>0</v>
      </c>
      <c r="X112" s="26">
        <f t="shared" si="93"/>
        <v>0</v>
      </c>
      <c r="Y112" s="26">
        <f t="shared" si="93"/>
        <v>0</v>
      </c>
      <c r="Z112" s="26">
        <f t="shared" si="93"/>
        <v>0</v>
      </c>
      <c r="AA112" s="26">
        <f t="shared" ref="AA112:AB112" si="94">+AA113+AA114</f>
        <v>0</v>
      </c>
      <c r="AB112" s="26">
        <f t="shared" si="94"/>
        <v>0</v>
      </c>
      <c r="AC112" s="26">
        <f t="shared" ref="AC112" si="95">+AC113+AC114</f>
        <v>0</v>
      </c>
      <c r="AD112" s="31"/>
      <c r="AE112" s="26" t="str">
        <f t="shared" ref="AE112:AE116" si="96">+IF(C112=0,"",IF(C112&lt;0,IF(AC112&lt;0,(AC112-C112)/C112,(AC112-C112)/ABS(C112)),(AC112-C112)/C112))</f>
        <v/>
      </c>
    </row>
    <row r="113" spans="1:31" x14ac:dyDescent="0.2">
      <c r="A113" s="13" t="s">
        <v>225</v>
      </c>
      <c r="B113" s="6" t="s">
        <v>226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31"/>
      <c r="AE113" s="26" t="str">
        <f t="shared" si="96"/>
        <v/>
      </c>
    </row>
    <row r="114" spans="1:31" x14ac:dyDescent="0.2">
      <c r="A114" s="13" t="s">
        <v>227</v>
      </c>
      <c r="B114" s="6" t="s">
        <v>228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31"/>
      <c r="AE114" s="26" t="str">
        <f t="shared" si="96"/>
        <v/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96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96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:Z127" si="97">+C128+C134+C138</f>
        <v>0</v>
      </c>
      <c r="D127" s="26">
        <f t="shared" si="97"/>
        <v>0</v>
      </c>
      <c r="E127" s="26">
        <f t="shared" si="97"/>
        <v>0</v>
      </c>
      <c r="F127" s="26">
        <f t="shared" si="97"/>
        <v>0</v>
      </c>
      <c r="G127" s="26">
        <f t="shared" si="97"/>
        <v>0</v>
      </c>
      <c r="H127" s="26">
        <f t="shared" si="97"/>
        <v>0</v>
      </c>
      <c r="I127" s="26">
        <f t="shared" si="97"/>
        <v>0</v>
      </c>
      <c r="J127" s="26">
        <f t="shared" si="97"/>
        <v>0</v>
      </c>
      <c r="K127" s="26">
        <f t="shared" si="97"/>
        <v>0</v>
      </c>
      <c r="L127" s="26">
        <f t="shared" si="97"/>
        <v>0</v>
      </c>
      <c r="M127" s="26">
        <f t="shared" si="97"/>
        <v>0</v>
      </c>
      <c r="N127" s="26">
        <f t="shared" si="97"/>
        <v>0</v>
      </c>
      <c r="O127" s="26">
        <f t="shared" si="97"/>
        <v>0</v>
      </c>
      <c r="P127" s="26">
        <f t="shared" si="97"/>
        <v>0</v>
      </c>
      <c r="Q127" s="26">
        <f t="shared" si="97"/>
        <v>0</v>
      </c>
      <c r="R127" s="26">
        <f t="shared" si="97"/>
        <v>0</v>
      </c>
      <c r="S127" s="26">
        <f t="shared" si="97"/>
        <v>0</v>
      </c>
      <c r="T127" s="26">
        <f t="shared" si="97"/>
        <v>0</v>
      </c>
      <c r="U127" s="26">
        <f t="shared" si="97"/>
        <v>0</v>
      </c>
      <c r="V127" s="26">
        <f t="shared" si="97"/>
        <v>0</v>
      </c>
      <c r="W127" s="26">
        <f t="shared" si="97"/>
        <v>0</v>
      </c>
      <c r="X127" s="26">
        <f t="shared" si="97"/>
        <v>0</v>
      </c>
      <c r="Y127" s="26">
        <f t="shared" si="97"/>
        <v>0</v>
      </c>
      <c r="Z127" s="26">
        <f t="shared" si="97"/>
        <v>0</v>
      </c>
      <c r="AA127" s="26">
        <f t="shared" ref="AA127:AB127" si="98">+AA128+AA134+AA138</f>
        <v>0</v>
      </c>
      <c r="AB127" s="26">
        <f t="shared" si="98"/>
        <v>0</v>
      </c>
      <c r="AC127" s="26">
        <f t="shared" ref="AC127" si="99">+AC128+AC134+AC138</f>
        <v>0</v>
      </c>
      <c r="AD127" s="31"/>
      <c r="AE127" s="26" t="str">
        <f t="shared" ref="AE127:AE141" si="100">+IF(C127=0,"",IF(C127&lt;0,IF(AC127&lt;0,(AC127-C127)/C127,(AC127-C127)/ABS(C127)),(AC127-C127)/C127))</f>
        <v/>
      </c>
    </row>
    <row r="128" spans="1:31" x14ac:dyDescent="0.2">
      <c r="A128" s="11" t="s">
        <v>26</v>
      </c>
      <c r="B128" s="6" t="s">
        <v>27</v>
      </c>
      <c r="C128" s="26">
        <f t="shared" ref="C128:Z128" si="101">+C129+C130+C131+C132+C133</f>
        <v>0</v>
      </c>
      <c r="D128" s="26">
        <f t="shared" si="101"/>
        <v>0</v>
      </c>
      <c r="E128" s="26">
        <f t="shared" si="101"/>
        <v>0</v>
      </c>
      <c r="F128" s="26">
        <f t="shared" si="101"/>
        <v>0</v>
      </c>
      <c r="G128" s="26">
        <f t="shared" si="101"/>
        <v>0</v>
      </c>
      <c r="H128" s="26">
        <f t="shared" si="101"/>
        <v>0</v>
      </c>
      <c r="I128" s="26">
        <f t="shared" si="101"/>
        <v>0</v>
      </c>
      <c r="J128" s="26">
        <f t="shared" si="101"/>
        <v>0</v>
      </c>
      <c r="K128" s="26">
        <f t="shared" si="101"/>
        <v>0</v>
      </c>
      <c r="L128" s="26">
        <f t="shared" si="101"/>
        <v>0</v>
      </c>
      <c r="M128" s="26">
        <f t="shared" si="101"/>
        <v>0</v>
      </c>
      <c r="N128" s="26">
        <f t="shared" si="101"/>
        <v>0</v>
      </c>
      <c r="O128" s="26">
        <f t="shared" si="101"/>
        <v>0</v>
      </c>
      <c r="P128" s="26">
        <f t="shared" si="101"/>
        <v>0</v>
      </c>
      <c r="Q128" s="26">
        <f t="shared" si="101"/>
        <v>0</v>
      </c>
      <c r="R128" s="26">
        <f t="shared" si="101"/>
        <v>0</v>
      </c>
      <c r="S128" s="26">
        <f t="shared" si="101"/>
        <v>0</v>
      </c>
      <c r="T128" s="26">
        <f t="shared" si="101"/>
        <v>0</v>
      </c>
      <c r="U128" s="26">
        <f t="shared" si="101"/>
        <v>0</v>
      </c>
      <c r="V128" s="26">
        <f t="shared" si="101"/>
        <v>0</v>
      </c>
      <c r="W128" s="26">
        <f t="shared" si="101"/>
        <v>0</v>
      </c>
      <c r="X128" s="26">
        <f t="shared" si="101"/>
        <v>0</v>
      </c>
      <c r="Y128" s="26">
        <f t="shared" si="101"/>
        <v>0</v>
      </c>
      <c r="Z128" s="26">
        <f t="shared" si="101"/>
        <v>0</v>
      </c>
      <c r="AA128" s="26">
        <f t="shared" ref="AA128:AB128" si="102">+AA129+AA130+AA131+AA132+AA133</f>
        <v>0</v>
      </c>
      <c r="AB128" s="26">
        <f t="shared" si="102"/>
        <v>0</v>
      </c>
      <c r="AC128" s="26">
        <f t="shared" ref="AC128" si="103">+AC129+AC130+AC131+AC132+AC133</f>
        <v>0</v>
      </c>
      <c r="AD128" s="31"/>
      <c r="AE128" s="26" t="str">
        <f t="shared" si="100"/>
        <v/>
      </c>
    </row>
    <row r="129" spans="1:31" x14ac:dyDescent="0.2">
      <c r="A129" s="11" t="s">
        <v>28</v>
      </c>
      <c r="B129" s="6" t="s">
        <v>29</v>
      </c>
      <c r="C129" s="26">
        <f t="shared" ref="C129:Z129" si="104">+C7</f>
        <v>0</v>
      </c>
      <c r="D129" s="26">
        <f t="shared" si="104"/>
        <v>0</v>
      </c>
      <c r="E129" s="26">
        <f t="shared" si="104"/>
        <v>0</v>
      </c>
      <c r="F129" s="26">
        <f t="shared" si="104"/>
        <v>0</v>
      </c>
      <c r="G129" s="26">
        <f t="shared" si="104"/>
        <v>0</v>
      </c>
      <c r="H129" s="26">
        <f t="shared" si="104"/>
        <v>0</v>
      </c>
      <c r="I129" s="26">
        <f t="shared" si="104"/>
        <v>0</v>
      </c>
      <c r="J129" s="26">
        <f t="shared" si="104"/>
        <v>0</v>
      </c>
      <c r="K129" s="26">
        <f t="shared" si="104"/>
        <v>0</v>
      </c>
      <c r="L129" s="26">
        <f t="shared" si="104"/>
        <v>0</v>
      </c>
      <c r="M129" s="26">
        <f t="shared" si="104"/>
        <v>0</v>
      </c>
      <c r="N129" s="26">
        <f t="shared" si="104"/>
        <v>0</v>
      </c>
      <c r="O129" s="26">
        <f t="shared" si="104"/>
        <v>0</v>
      </c>
      <c r="P129" s="26">
        <f t="shared" si="104"/>
        <v>0</v>
      </c>
      <c r="Q129" s="26">
        <f t="shared" si="104"/>
        <v>0</v>
      </c>
      <c r="R129" s="26">
        <f t="shared" si="104"/>
        <v>0</v>
      </c>
      <c r="S129" s="26">
        <f t="shared" si="104"/>
        <v>0</v>
      </c>
      <c r="T129" s="26">
        <f t="shared" si="104"/>
        <v>0</v>
      </c>
      <c r="U129" s="26">
        <f t="shared" si="104"/>
        <v>0</v>
      </c>
      <c r="V129" s="26">
        <f t="shared" si="104"/>
        <v>0</v>
      </c>
      <c r="W129" s="26">
        <f t="shared" si="104"/>
        <v>0</v>
      </c>
      <c r="X129" s="26">
        <f t="shared" si="104"/>
        <v>0</v>
      </c>
      <c r="Y129" s="26">
        <f t="shared" si="104"/>
        <v>0</v>
      </c>
      <c r="Z129" s="26">
        <f t="shared" si="104"/>
        <v>0</v>
      </c>
      <c r="AA129" s="26">
        <f t="shared" ref="AA129:AB129" si="105">+AA7</f>
        <v>0</v>
      </c>
      <c r="AB129" s="26">
        <f t="shared" si="105"/>
        <v>0</v>
      </c>
      <c r="AC129" s="26">
        <f t="shared" ref="AC129" si="106">+AC7</f>
        <v>0</v>
      </c>
      <c r="AD129" s="31"/>
      <c r="AE129" s="26" t="str">
        <f t="shared" si="100"/>
        <v/>
      </c>
    </row>
    <row r="130" spans="1:31" x14ac:dyDescent="0.2">
      <c r="A130" s="11" t="s">
        <v>46</v>
      </c>
      <c r="B130" s="6" t="s">
        <v>47</v>
      </c>
      <c r="C130" s="26">
        <f t="shared" ref="C130:Z130" si="107">+C16</f>
        <v>0</v>
      </c>
      <c r="D130" s="26">
        <f t="shared" si="107"/>
        <v>0</v>
      </c>
      <c r="E130" s="26">
        <f t="shared" si="107"/>
        <v>0</v>
      </c>
      <c r="F130" s="26">
        <f t="shared" si="107"/>
        <v>0</v>
      </c>
      <c r="G130" s="26">
        <f t="shared" si="107"/>
        <v>0</v>
      </c>
      <c r="H130" s="26">
        <f t="shared" si="107"/>
        <v>0</v>
      </c>
      <c r="I130" s="26">
        <f t="shared" si="107"/>
        <v>0</v>
      </c>
      <c r="J130" s="26">
        <f t="shared" si="107"/>
        <v>0</v>
      </c>
      <c r="K130" s="26">
        <f t="shared" si="107"/>
        <v>0</v>
      </c>
      <c r="L130" s="26">
        <f t="shared" si="107"/>
        <v>0</v>
      </c>
      <c r="M130" s="26">
        <f t="shared" si="107"/>
        <v>0</v>
      </c>
      <c r="N130" s="26">
        <f t="shared" si="107"/>
        <v>0</v>
      </c>
      <c r="O130" s="26">
        <f t="shared" si="107"/>
        <v>0</v>
      </c>
      <c r="P130" s="26">
        <f t="shared" si="107"/>
        <v>0</v>
      </c>
      <c r="Q130" s="26">
        <f t="shared" si="107"/>
        <v>0</v>
      </c>
      <c r="R130" s="26">
        <f t="shared" si="107"/>
        <v>0</v>
      </c>
      <c r="S130" s="26">
        <f t="shared" si="107"/>
        <v>0</v>
      </c>
      <c r="T130" s="26">
        <f t="shared" si="107"/>
        <v>0</v>
      </c>
      <c r="U130" s="26">
        <f t="shared" si="107"/>
        <v>0</v>
      </c>
      <c r="V130" s="26">
        <f t="shared" si="107"/>
        <v>0</v>
      </c>
      <c r="W130" s="26">
        <f t="shared" si="107"/>
        <v>0</v>
      </c>
      <c r="X130" s="26">
        <f t="shared" si="107"/>
        <v>0</v>
      </c>
      <c r="Y130" s="26">
        <f t="shared" si="107"/>
        <v>0</v>
      </c>
      <c r="Z130" s="26">
        <f t="shared" si="107"/>
        <v>0</v>
      </c>
      <c r="AA130" s="26">
        <f t="shared" ref="AA130:AB130" si="108">+AA16</f>
        <v>0</v>
      </c>
      <c r="AB130" s="26">
        <f t="shared" si="108"/>
        <v>0</v>
      </c>
      <c r="AC130" s="26">
        <f t="shared" ref="AC130" si="109">+AC16</f>
        <v>0</v>
      </c>
      <c r="AD130" s="31"/>
      <c r="AE130" s="26" t="str">
        <f t="shared" si="100"/>
        <v/>
      </c>
    </row>
    <row r="131" spans="1:31" x14ac:dyDescent="0.2">
      <c r="A131" s="13" t="s">
        <v>74</v>
      </c>
      <c r="B131" s="6" t="s">
        <v>75</v>
      </c>
      <c r="C131" s="26">
        <f t="shared" ref="C131:Z131" si="110">+C30</f>
        <v>0</v>
      </c>
      <c r="D131" s="26">
        <f t="shared" si="110"/>
        <v>0</v>
      </c>
      <c r="E131" s="26">
        <f t="shared" si="110"/>
        <v>0</v>
      </c>
      <c r="F131" s="26">
        <f t="shared" si="110"/>
        <v>0</v>
      </c>
      <c r="G131" s="26">
        <f t="shared" si="110"/>
        <v>0</v>
      </c>
      <c r="H131" s="26">
        <f t="shared" si="110"/>
        <v>0</v>
      </c>
      <c r="I131" s="26">
        <f t="shared" si="110"/>
        <v>0</v>
      </c>
      <c r="J131" s="26">
        <f t="shared" si="110"/>
        <v>0</v>
      </c>
      <c r="K131" s="26">
        <f t="shared" si="110"/>
        <v>0</v>
      </c>
      <c r="L131" s="26">
        <f t="shared" si="110"/>
        <v>0</v>
      </c>
      <c r="M131" s="26">
        <f t="shared" si="110"/>
        <v>0</v>
      </c>
      <c r="N131" s="26">
        <f t="shared" si="110"/>
        <v>0</v>
      </c>
      <c r="O131" s="26">
        <f t="shared" si="110"/>
        <v>0</v>
      </c>
      <c r="P131" s="26">
        <f t="shared" si="110"/>
        <v>0</v>
      </c>
      <c r="Q131" s="26">
        <f t="shared" si="110"/>
        <v>0</v>
      </c>
      <c r="R131" s="26">
        <f t="shared" si="110"/>
        <v>0</v>
      </c>
      <c r="S131" s="26">
        <f t="shared" si="110"/>
        <v>0</v>
      </c>
      <c r="T131" s="26">
        <f t="shared" si="110"/>
        <v>0</v>
      </c>
      <c r="U131" s="26">
        <f t="shared" si="110"/>
        <v>0</v>
      </c>
      <c r="V131" s="26">
        <f t="shared" si="110"/>
        <v>0</v>
      </c>
      <c r="W131" s="26">
        <f t="shared" si="110"/>
        <v>0</v>
      </c>
      <c r="X131" s="26">
        <f t="shared" si="110"/>
        <v>0</v>
      </c>
      <c r="Y131" s="26">
        <f t="shared" si="110"/>
        <v>0</v>
      </c>
      <c r="Z131" s="26">
        <f t="shared" si="110"/>
        <v>0</v>
      </c>
      <c r="AA131" s="26">
        <f t="shared" ref="AA131:AB131" si="111">+AA30</f>
        <v>0</v>
      </c>
      <c r="AB131" s="26">
        <f t="shared" si="111"/>
        <v>0</v>
      </c>
      <c r="AC131" s="26">
        <f t="shared" ref="AC131" si="112">+AC30</f>
        <v>0</v>
      </c>
      <c r="AD131" s="31"/>
      <c r="AE131" s="26" t="str">
        <f t="shared" si="100"/>
        <v/>
      </c>
    </row>
    <row r="132" spans="1:31" x14ac:dyDescent="0.2">
      <c r="A132" s="11" t="s">
        <v>118</v>
      </c>
      <c r="B132" s="6" t="s">
        <v>119</v>
      </c>
      <c r="C132" s="26">
        <f t="shared" ref="C132:Z132" si="113">+C52</f>
        <v>0</v>
      </c>
      <c r="D132" s="26">
        <f t="shared" si="113"/>
        <v>0</v>
      </c>
      <c r="E132" s="26">
        <f t="shared" si="113"/>
        <v>0</v>
      </c>
      <c r="F132" s="26">
        <f t="shared" si="113"/>
        <v>0</v>
      </c>
      <c r="G132" s="26">
        <f t="shared" si="113"/>
        <v>0</v>
      </c>
      <c r="H132" s="26">
        <f t="shared" si="113"/>
        <v>0</v>
      </c>
      <c r="I132" s="26">
        <f t="shared" si="113"/>
        <v>0</v>
      </c>
      <c r="J132" s="26">
        <f t="shared" si="113"/>
        <v>0</v>
      </c>
      <c r="K132" s="26">
        <f t="shared" si="113"/>
        <v>0</v>
      </c>
      <c r="L132" s="26">
        <f t="shared" si="113"/>
        <v>0</v>
      </c>
      <c r="M132" s="26">
        <f t="shared" si="113"/>
        <v>0</v>
      </c>
      <c r="N132" s="26">
        <f t="shared" si="113"/>
        <v>0</v>
      </c>
      <c r="O132" s="26">
        <f t="shared" si="113"/>
        <v>0</v>
      </c>
      <c r="P132" s="26">
        <f t="shared" si="113"/>
        <v>0</v>
      </c>
      <c r="Q132" s="26">
        <f t="shared" si="113"/>
        <v>0</v>
      </c>
      <c r="R132" s="26">
        <f t="shared" si="113"/>
        <v>0</v>
      </c>
      <c r="S132" s="26">
        <f t="shared" si="113"/>
        <v>0</v>
      </c>
      <c r="T132" s="26">
        <f t="shared" si="113"/>
        <v>0</v>
      </c>
      <c r="U132" s="26">
        <f t="shared" si="113"/>
        <v>0</v>
      </c>
      <c r="V132" s="26">
        <f t="shared" si="113"/>
        <v>0</v>
      </c>
      <c r="W132" s="26">
        <f t="shared" si="113"/>
        <v>0</v>
      </c>
      <c r="X132" s="26">
        <f t="shared" si="113"/>
        <v>0</v>
      </c>
      <c r="Y132" s="26">
        <f t="shared" si="113"/>
        <v>0</v>
      </c>
      <c r="Z132" s="26">
        <f t="shared" si="113"/>
        <v>0</v>
      </c>
      <c r="AA132" s="26">
        <f t="shared" ref="AA132:AB132" si="114">+AA52</f>
        <v>0</v>
      </c>
      <c r="AB132" s="26">
        <f t="shared" si="114"/>
        <v>0</v>
      </c>
      <c r="AC132" s="26">
        <f t="shared" ref="AC132" si="115">+AC52</f>
        <v>0</v>
      </c>
      <c r="AD132" s="31"/>
      <c r="AE132" s="26" t="str">
        <f t="shared" si="100"/>
        <v/>
      </c>
    </row>
    <row r="133" spans="1:31" x14ac:dyDescent="0.2">
      <c r="A133" s="11" t="s">
        <v>132</v>
      </c>
      <c r="B133" s="6" t="s">
        <v>133</v>
      </c>
      <c r="C133" s="26">
        <f t="shared" ref="C133:Z133" si="116">+C59</f>
        <v>0</v>
      </c>
      <c r="D133" s="26">
        <f t="shared" si="116"/>
        <v>0</v>
      </c>
      <c r="E133" s="26">
        <f t="shared" si="116"/>
        <v>0</v>
      </c>
      <c r="F133" s="26">
        <f t="shared" si="116"/>
        <v>0</v>
      </c>
      <c r="G133" s="26">
        <f t="shared" si="116"/>
        <v>0</v>
      </c>
      <c r="H133" s="26">
        <f t="shared" si="116"/>
        <v>0</v>
      </c>
      <c r="I133" s="26">
        <f t="shared" si="116"/>
        <v>0</v>
      </c>
      <c r="J133" s="26">
        <f t="shared" si="116"/>
        <v>0</v>
      </c>
      <c r="K133" s="26">
        <f t="shared" si="116"/>
        <v>0</v>
      </c>
      <c r="L133" s="26">
        <f t="shared" si="116"/>
        <v>0</v>
      </c>
      <c r="M133" s="26">
        <f t="shared" si="116"/>
        <v>0</v>
      </c>
      <c r="N133" s="26">
        <f t="shared" si="116"/>
        <v>0</v>
      </c>
      <c r="O133" s="26">
        <f t="shared" si="116"/>
        <v>0</v>
      </c>
      <c r="P133" s="26">
        <f t="shared" si="116"/>
        <v>0</v>
      </c>
      <c r="Q133" s="26">
        <f t="shared" si="116"/>
        <v>0</v>
      </c>
      <c r="R133" s="26">
        <f t="shared" si="116"/>
        <v>0</v>
      </c>
      <c r="S133" s="26">
        <f t="shared" si="116"/>
        <v>0</v>
      </c>
      <c r="T133" s="26">
        <f t="shared" si="116"/>
        <v>0</v>
      </c>
      <c r="U133" s="26">
        <f t="shared" si="116"/>
        <v>0</v>
      </c>
      <c r="V133" s="26">
        <f t="shared" si="116"/>
        <v>0</v>
      </c>
      <c r="W133" s="26">
        <f t="shared" si="116"/>
        <v>0</v>
      </c>
      <c r="X133" s="26">
        <f t="shared" si="116"/>
        <v>0</v>
      </c>
      <c r="Y133" s="26">
        <f t="shared" si="116"/>
        <v>0</v>
      </c>
      <c r="Z133" s="26">
        <f t="shared" si="116"/>
        <v>0</v>
      </c>
      <c r="AA133" s="26">
        <f t="shared" ref="AA133:AB133" si="117">+AA59</f>
        <v>0</v>
      </c>
      <c r="AB133" s="26">
        <f t="shared" si="117"/>
        <v>0</v>
      </c>
      <c r="AC133" s="26">
        <f t="shared" ref="AC133" si="118">+AC59</f>
        <v>0</v>
      </c>
      <c r="AD133" s="31"/>
      <c r="AE133" s="26" t="str">
        <f t="shared" si="100"/>
        <v/>
      </c>
    </row>
    <row r="134" spans="1:31" x14ac:dyDescent="0.2">
      <c r="A134" s="13" t="s">
        <v>145</v>
      </c>
      <c r="B134" s="6" t="s">
        <v>146</v>
      </c>
      <c r="C134" s="26">
        <f t="shared" ref="C134:Z134" si="119">+C135+C136+C137</f>
        <v>0</v>
      </c>
      <c r="D134" s="26">
        <f t="shared" si="119"/>
        <v>0</v>
      </c>
      <c r="E134" s="26">
        <f t="shared" si="119"/>
        <v>0</v>
      </c>
      <c r="F134" s="26">
        <f t="shared" si="119"/>
        <v>0</v>
      </c>
      <c r="G134" s="26">
        <f t="shared" si="119"/>
        <v>0</v>
      </c>
      <c r="H134" s="26">
        <f t="shared" si="119"/>
        <v>0</v>
      </c>
      <c r="I134" s="26">
        <f t="shared" si="119"/>
        <v>0</v>
      </c>
      <c r="J134" s="26">
        <f t="shared" si="119"/>
        <v>0</v>
      </c>
      <c r="K134" s="26">
        <f t="shared" si="119"/>
        <v>0</v>
      </c>
      <c r="L134" s="26">
        <f t="shared" si="119"/>
        <v>0</v>
      </c>
      <c r="M134" s="26">
        <f t="shared" si="119"/>
        <v>0</v>
      </c>
      <c r="N134" s="26">
        <f t="shared" si="119"/>
        <v>0</v>
      </c>
      <c r="O134" s="26">
        <f t="shared" si="119"/>
        <v>0</v>
      </c>
      <c r="P134" s="26">
        <f t="shared" si="119"/>
        <v>0</v>
      </c>
      <c r="Q134" s="26">
        <f t="shared" si="119"/>
        <v>0</v>
      </c>
      <c r="R134" s="26">
        <f t="shared" si="119"/>
        <v>0</v>
      </c>
      <c r="S134" s="26">
        <f t="shared" si="119"/>
        <v>0</v>
      </c>
      <c r="T134" s="26">
        <f t="shared" si="119"/>
        <v>0</v>
      </c>
      <c r="U134" s="26">
        <f t="shared" si="119"/>
        <v>0</v>
      </c>
      <c r="V134" s="26">
        <f t="shared" si="119"/>
        <v>0</v>
      </c>
      <c r="W134" s="26">
        <f t="shared" si="119"/>
        <v>0</v>
      </c>
      <c r="X134" s="26">
        <f t="shared" si="119"/>
        <v>0</v>
      </c>
      <c r="Y134" s="26">
        <f t="shared" si="119"/>
        <v>0</v>
      </c>
      <c r="Z134" s="26">
        <f t="shared" si="119"/>
        <v>0</v>
      </c>
      <c r="AA134" s="26">
        <f t="shared" ref="AA134:AB134" si="120">+AA135+AA136+AA137</f>
        <v>0</v>
      </c>
      <c r="AB134" s="26">
        <f t="shared" si="120"/>
        <v>0</v>
      </c>
      <c r="AC134" s="26">
        <f t="shared" ref="AC134" si="121">+AC135+AC136+AC137</f>
        <v>0</v>
      </c>
      <c r="AD134" s="31"/>
      <c r="AE134" s="26" t="str">
        <f t="shared" si="100"/>
        <v/>
      </c>
    </row>
    <row r="135" spans="1:31" x14ac:dyDescent="0.2">
      <c r="A135" s="13" t="s">
        <v>147</v>
      </c>
      <c r="B135" s="6" t="s">
        <v>148</v>
      </c>
      <c r="C135" s="26">
        <f t="shared" ref="C135:Z135" si="122">+C67</f>
        <v>0</v>
      </c>
      <c r="D135" s="26">
        <f t="shared" si="122"/>
        <v>0</v>
      </c>
      <c r="E135" s="26">
        <f t="shared" si="122"/>
        <v>0</v>
      </c>
      <c r="F135" s="26">
        <f t="shared" si="122"/>
        <v>0</v>
      </c>
      <c r="G135" s="26">
        <f t="shared" si="122"/>
        <v>0</v>
      </c>
      <c r="H135" s="26">
        <f t="shared" si="122"/>
        <v>0</v>
      </c>
      <c r="I135" s="26">
        <f t="shared" si="122"/>
        <v>0</v>
      </c>
      <c r="J135" s="26">
        <f t="shared" si="122"/>
        <v>0</v>
      </c>
      <c r="K135" s="26">
        <f t="shared" si="122"/>
        <v>0</v>
      </c>
      <c r="L135" s="26">
        <f t="shared" si="122"/>
        <v>0</v>
      </c>
      <c r="M135" s="26">
        <f t="shared" si="122"/>
        <v>0</v>
      </c>
      <c r="N135" s="26">
        <f t="shared" si="122"/>
        <v>0</v>
      </c>
      <c r="O135" s="26">
        <f t="shared" si="122"/>
        <v>0</v>
      </c>
      <c r="P135" s="26">
        <f t="shared" si="122"/>
        <v>0</v>
      </c>
      <c r="Q135" s="26">
        <f t="shared" si="122"/>
        <v>0</v>
      </c>
      <c r="R135" s="26">
        <f t="shared" si="122"/>
        <v>0</v>
      </c>
      <c r="S135" s="26">
        <f t="shared" si="122"/>
        <v>0</v>
      </c>
      <c r="T135" s="26">
        <f t="shared" si="122"/>
        <v>0</v>
      </c>
      <c r="U135" s="26">
        <f t="shared" si="122"/>
        <v>0</v>
      </c>
      <c r="V135" s="26">
        <f t="shared" si="122"/>
        <v>0</v>
      </c>
      <c r="W135" s="26">
        <f t="shared" si="122"/>
        <v>0</v>
      </c>
      <c r="X135" s="26">
        <f t="shared" si="122"/>
        <v>0</v>
      </c>
      <c r="Y135" s="26">
        <f t="shared" si="122"/>
        <v>0</v>
      </c>
      <c r="Z135" s="26">
        <f t="shared" si="122"/>
        <v>0</v>
      </c>
      <c r="AA135" s="26">
        <f t="shared" ref="AA135:AB135" si="123">+AA67</f>
        <v>0</v>
      </c>
      <c r="AB135" s="26">
        <f t="shared" si="123"/>
        <v>0</v>
      </c>
      <c r="AC135" s="26">
        <f t="shared" ref="AC135" si="124">+AC67</f>
        <v>0</v>
      </c>
      <c r="AD135" s="31"/>
      <c r="AE135" s="26" t="str">
        <f t="shared" si="100"/>
        <v/>
      </c>
    </row>
    <row r="136" spans="1:31" x14ac:dyDescent="0.2">
      <c r="A136" s="11" t="s">
        <v>167</v>
      </c>
      <c r="B136" s="6" t="s">
        <v>168</v>
      </c>
      <c r="C136" s="26">
        <f t="shared" ref="C136:Z136" si="125">+C79</f>
        <v>0</v>
      </c>
      <c r="D136" s="26">
        <f t="shared" si="125"/>
        <v>0</v>
      </c>
      <c r="E136" s="26">
        <f t="shared" si="125"/>
        <v>0</v>
      </c>
      <c r="F136" s="26">
        <f t="shared" si="125"/>
        <v>0</v>
      </c>
      <c r="G136" s="26">
        <f t="shared" si="125"/>
        <v>0</v>
      </c>
      <c r="H136" s="26">
        <f t="shared" si="125"/>
        <v>0</v>
      </c>
      <c r="I136" s="26">
        <f t="shared" si="125"/>
        <v>0</v>
      </c>
      <c r="J136" s="26">
        <f t="shared" si="125"/>
        <v>0</v>
      </c>
      <c r="K136" s="26">
        <f t="shared" si="125"/>
        <v>0</v>
      </c>
      <c r="L136" s="26">
        <f t="shared" si="125"/>
        <v>0</v>
      </c>
      <c r="M136" s="26">
        <f t="shared" si="125"/>
        <v>0</v>
      </c>
      <c r="N136" s="26">
        <f t="shared" si="125"/>
        <v>0</v>
      </c>
      <c r="O136" s="26">
        <f t="shared" si="125"/>
        <v>0</v>
      </c>
      <c r="P136" s="26">
        <f t="shared" si="125"/>
        <v>0</v>
      </c>
      <c r="Q136" s="26">
        <f t="shared" si="125"/>
        <v>0</v>
      </c>
      <c r="R136" s="26">
        <f t="shared" si="125"/>
        <v>0</v>
      </c>
      <c r="S136" s="26">
        <f t="shared" si="125"/>
        <v>0</v>
      </c>
      <c r="T136" s="26">
        <f t="shared" si="125"/>
        <v>0</v>
      </c>
      <c r="U136" s="26">
        <f t="shared" si="125"/>
        <v>0</v>
      </c>
      <c r="V136" s="26">
        <f t="shared" si="125"/>
        <v>0</v>
      </c>
      <c r="W136" s="26">
        <f t="shared" si="125"/>
        <v>0</v>
      </c>
      <c r="X136" s="26">
        <f t="shared" si="125"/>
        <v>0</v>
      </c>
      <c r="Y136" s="26">
        <f t="shared" si="125"/>
        <v>0</v>
      </c>
      <c r="Z136" s="26">
        <f t="shared" si="125"/>
        <v>0</v>
      </c>
      <c r="AA136" s="26">
        <f t="shared" ref="AA136:AB136" si="126">+AA79</f>
        <v>0</v>
      </c>
      <c r="AB136" s="26">
        <f t="shared" si="126"/>
        <v>0</v>
      </c>
      <c r="AC136" s="26">
        <f t="shared" ref="AC136" si="127">+AC79</f>
        <v>0</v>
      </c>
      <c r="AD136" s="31"/>
      <c r="AE136" s="26" t="str">
        <f t="shared" si="100"/>
        <v/>
      </c>
    </row>
    <row r="137" spans="1:31" x14ac:dyDescent="0.2">
      <c r="A137" s="11" t="s">
        <v>202</v>
      </c>
      <c r="B137" s="6" t="s">
        <v>203</v>
      </c>
      <c r="C137" s="26">
        <f t="shared" ref="C137:Z137" si="128">+C100</f>
        <v>0</v>
      </c>
      <c r="D137" s="26">
        <f t="shared" si="128"/>
        <v>0</v>
      </c>
      <c r="E137" s="26">
        <f t="shared" si="128"/>
        <v>0</v>
      </c>
      <c r="F137" s="26">
        <f t="shared" si="128"/>
        <v>0</v>
      </c>
      <c r="G137" s="26">
        <f t="shared" si="128"/>
        <v>0</v>
      </c>
      <c r="H137" s="26">
        <f t="shared" si="128"/>
        <v>0</v>
      </c>
      <c r="I137" s="26">
        <f t="shared" si="128"/>
        <v>0</v>
      </c>
      <c r="J137" s="26">
        <f t="shared" si="128"/>
        <v>0</v>
      </c>
      <c r="K137" s="26">
        <f t="shared" si="128"/>
        <v>0</v>
      </c>
      <c r="L137" s="26">
        <f t="shared" si="128"/>
        <v>0</v>
      </c>
      <c r="M137" s="26">
        <f t="shared" si="128"/>
        <v>0</v>
      </c>
      <c r="N137" s="26">
        <f t="shared" si="128"/>
        <v>0</v>
      </c>
      <c r="O137" s="26">
        <f t="shared" si="128"/>
        <v>0</v>
      </c>
      <c r="P137" s="26">
        <f t="shared" si="128"/>
        <v>0</v>
      </c>
      <c r="Q137" s="26">
        <f t="shared" si="128"/>
        <v>0</v>
      </c>
      <c r="R137" s="26">
        <f t="shared" si="128"/>
        <v>0</v>
      </c>
      <c r="S137" s="26">
        <f t="shared" si="128"/>
        <v>0</v>
      </c>
      <c r="T137" s="26">
        <f t="shared" si="128"/>
        <v>0</v>
      </c>
      <c r="U137" s="26">
        <f t="shared" si="128"/>
        <v>0</v>
      </c>
      <c r="V137" s="26">
        <f t="shared" si="128"/>
        <v>0</v>
      </c>
      <c r="W137" s="26">
        <f t="shared" si="128"/>
        <v>0</v>
      </c>
      <c r="X137" s="26">
        <f t="shared" si="128"/>
        <v>0</v>
      </c>
      <c r="Y137" s="26">
        <f t="shared" si="128"/>
        <v>0</v>
      </c>
      <c r="Z137" s="26">
        <f t="shared" si="128"/>
        <v>0</v>
      </c>
      <c r="AA137" s="26">
        <f t="shared" ref="AA137:AB137" si="129">+AA100</f>
        <v>0</v>
      </c>
      <c r="AB137" s="26">
        <f t="shared" si="129"/>
        <v>0</v>
      </c>
      <c r="AC137" s="26">
        <f t="shared" ref="AC137" si="130">+AC100</f>
        <v>0</v>
      </c>
      <c r="AD137" s="31"/>
      <c r="AE137" s="26" t="str">
        <f t="shared" si="100"/>
        <v/>
      </c>
    </row>
    <row r="138" spans="1:31" x14ac:dyDescent="0.2">
      <c r="A138" s="13" t="s">
        <v>204</v>
      </c>
      <c r="B138" s="6" t="s">
        <v>205</v>
      </c>
      <c r="C138" s="26">
        <f t="shared" ref="C138:Z138" si="131">+C139+C140+C141</f>
        <v>0</v>
      </c>
      <c r="D138" s="26">
        <f t="shared" si="131"/>
        <v>0</v>
      </c>
      <c r="E138" s="26">
        <f t="shared" si="131"/>
        <v>0</v>
      </c>
      <c r="F138" s="26">
        <f t="shared" si="131"/>
        <v>0</v>
      </c>
      <c r="G138" s="26">
        <f t="shared" si="131"/>
        <v>0</v>
      </c>
      <c r="H138" s="26">
        <f t="shared" si="131"/>
        <v>0</v>
      </c>
      <c r="I138" s="26">
        <f t="shared" si="131"/>
        <v>0</v>
      </c>
      <c r="J138" s="26">
        <f t="shared" si="131"/>
        <v>0</v>
      </c>
      <c r="K138" s="26">
        <f t="shared" si="131"/>
        <v>0</v>
      </c>
      <c r="L138" s="26">
        <f t="shared" si="131"/>
        <v>0</v>
      </c>
      <c r="M138" s="26">
        <f t="shared" si="131"/>
        <v>0</v>
      </c>
      <c r="N138" s="26">
        <f t="shared" si="131"/>
        <v>0</v>
      </c>
      <c r="O138" s="26">
        <f t="shared" si="131"/>
        <v>0</v>
      </c>
      <c r="P138" s="26">
        <f t="shared" si="131"/>
        <v>0</v>
      </c>
      <c r="Q138" s="26">
        <f t="shared" si="131"/>
        <v>0</v>
      </c>
      <c r="R138" s="26">
        <f t="shared" si="131"/>
        <v>0</v>
      </c>
      <c r="S138" s="26">
        <f t="shared" si="131"/>
        <v>0</v>
      </c>
      <c r="T138" s="26">
        <f t="shared" si="131"/>
        <v>0</v>
      </c>
      <c r="U138" s="26">
        <f t="shared" si="131"/>
        <v>0</v>
      </c>
      <c r="V138" s="26">
        <f t="shared" si="131"/>
        <v>0</v>
      </c>
      <c r="W138" s="26">
        <f t="shared" si="131"/>
        <v>0</v>
      </c>
      <c r="X138" s="26">
        <f t="shared" si="131"/>
        <v>0</v>
      </c>
      <c r="Y138" s="26">
        <f t="shared" si="131"/>
        <v>0</v>
      </c>
      <c r="Z138" s="26">
        <f t="shared" si="131"/>
        <v>0</v>
      </c>
      <c r="AA138" s="26">
        <f t="shared" ref="AA138:AB138" si="132">+AA139+AA140+AA141</f>
        <v>0</v>
      </c>
      <c r="AB138" s="26">
        <f t="shared" si="132"/>
        <v>0</v>
      </c>
      <c r="AC138" s="26">
        <f t="shared" ref="AC138" si="133">+AC139+AC140+AC141</f>
        <v>0</v>
      </c>
      <c r="AD138" s="31"/>
      <c r="AE138" s="26" t="str">
        <f t="shared" si="100"/>
        <v/>
      </c>
    </row>
    <row r="139" spans="1:31" x14ac:dyDescent="0.2">
      <c r="A139" s="13" t="s">
        <v>206</v>
      </c>
      <c r="B139" s="6" t="s">
        <v>207</v>
      </c>
      <c r="C139" s="26">
        <f t="shared" ref="C139:Z139" si="134">+C102</f>
        <v>0</v>
      </c>
      <c r="D139" s="26">
        <f t="shared" si="134"/>
        <v>0</v>
      </c>
      <c r="E139" s="26">
        <f t="shared" si="134"/>
        <v>0</v>
      </c>
      <c r="F139" s="26">
        <f t="shared" si="134"/>
        <v>0</v>
      </c>
      <c r="G139" s="26">
        <f t="shared" si="134"/>
        <v>0</v>
      </c>
      <c r="H139" s="26">
        <f t="shared" si="134"/>
        <v>0</v>
      </c>
      <c r="I139" s="26">
        <f t="shared" si="134"/>
        <v>0</v>
      </c>
      <c r="J139" s="26">
        <f t="shared" si="134"/>
        <v>0</v>
      </c>
      <c r="K139" s="26">
        <f t="shared" si="134"/>
        <v>0</v>
      </c>
      <c r="L139" s="26">
        <f t="shared" si="134"/>
        <v>0</v>
      </c>
      <c r="M139" s="26">
        <f t="shared" si="134"/>
        <v>0</v>
      </c>
      <c r="N139" s="26">
        <f t="shared" si="134"/>
        <v>0</v>
      </c>
      <c r="O139" s="26">
        <f t="shared" si="134"/>
        <v>0</v>
      </c>
      <c r="P139" s="26">
        <f t="shared" si="134"/>
        <v>0</v>
      </c>
      <c r="Q139" s="26">
        <f t="shared" si="134"/>
        <v>0</v>
      </c>
      <c r="R139" s="26">
        <f t="shared" si="134"/>
        <v>0</v>
      </c>
      <c r="S139" s="26">
        <f t="shared" si="134"/>
        <v>0</v>
      </c>
      <c r="T139" s="26">
        <f t="shared" si="134"/>
        <v>0</v>
      </c>
      <c r="U139" s="26">
        <f t="shared" si="134"/>
        <v>0</v>
      </c>
      <c r="V139" s="26">
        <f t="shared" si="134"/>
        <v>0</v>
      </c>
      <c r="W139" s="26">
        <f t="shared" si="134"/>
        <v>0</v>
      </c>
      <c r="X139" s="26">
        <f t="shared" si="134"/>
        <v>0</v>
      </c>
      <c r="Y139" s="26">
        <f t="shared" si="134"/>
        <v>0</v>
      </c>
      <c r="Z139" s="26">
        <f t="shared" si="134"/>
        <v>0</v>
      </c>
      <c r="AA139" s="26">
        <f t="shared" ref="AA139:AB139" si="135">+AA102</f>
        <v>0</v>
      </c>
      <c r="AB139" s="26">
        <f t="shared" si="135"/>
        <v>0</v>
      </c>
      <c r="AC139" s="26">
        <f t="shared" ref="AC139" si="136">+AC102</f>
        <v>0</v>
      </c>
      <c r="AD139" s="31"/>
      <c r="AE139" s="26" t="str">
        <f t="shared" si="100"/>
        <v/>
      </c>
    </row>
    <row r="140" spans="1:31" x14ac:dyDescent="0.2">
      <c r="A140" s="13" t="s">
        <v>214</v>
      </c>
      <c r="B140" s="6" t="s">
        <v>215</v>
      </c>
      <c r="C140" s="26">
        <f t="shared" ref="C140:Z140" si="137">+C106</f>
        <v>0</v>
      </c>
      <c r="D140" s="26">
        <f t="shared" si="137"/>
        <v>0</v>
      </c>
      <c r="E140" s="26">
        <f t="shared" si="137"/>
        <v>0</v>
      </c>
      <c r="F140" s="26">
        <f t="shared" si="137"/>
        <v>0</v>
      </c>
      <c r="G140" s="26">
        <f t="shared" si="137"/>
        <v>0</v>
      </c>
      <c r="H140" s="26">
        <f t="shared" si="137"/>
        <v>0</v>
      </c>
      <c r="I140" s="26">
        <f t="shared" si="137"/>
        <v>0</v>
      </c>
      <c r="J140" s="26">
        <f t="shared" si="137"/>
        <v>0</v>
      </c>
      <c r="K140" s="26">
        <f t="shared" si="137"/>
        <v>0</v>
      </c>
      <c r="L140" s="26">
        <f t="shared" si="137"/>
        <v>0</v>
      </c>
      <c r="M140" s="26">
        <f t="shared" si="137"/>
        <v>0</v>
      </c>
      <c r="N140" s="26">
        <f t="shared" si="137"/>
        <v>0</v>
      </c>
      <c r="O140" s="26">
        <f t="shared" si="137"/>
        <v>0</v>
      </c>
      <c r="P140" s="26">
        <f t="shared" si="137"/>
        <v>0</v>
      </c>
      <c r="Q140" s="26">
        <f t="shared" si="137"/>
        <v>0</v>
      </c>
      <c r="R140" s="26">
        <f t="shared" si="137"/>
        <v>0</v>
      </c>
      <c r="S140" s="26">
        <f t="shared" si="137"/>
        <v>0</v>
      </c>
      <c r="T140" s="26">
        <f t="shared" si="137"/>
        <v>0</v>
      </c>
      <c r="U140" s="26">
        <f t="shared" si="137"/>
        <v>0</v>
      </c>
      <c r="V140" s="26">
        <f t="shared" si="137"/>
        <v>0</v>
      </c>
      <c r="W140" s="26">
        <f t="shared" si="137"/>
        <v>0</v>
      </c>
      <c r="X140" s="26">
        <f t="shared" si="137"/>
        <v>0</v>
      </c>
      <c r="Y140" s="26">
        <f t="shared" si="137"/>
        <v>0</v>
      </c>
      <c r="Z140" s="26">
        <f t="shared" si="137"/>
        <v>0</v>
      </c>
      <c r="AA140" s="26">
        <f t="shared" ref="AA140:AB140" si="138">+AA106</f>
        <v>0</v>
      </c>
      <c r="AB140" s="26">
        <f t="shared" si="138"/>
        <v>0</v>
      </c>
      <c r="AC140" s="26">
        <f t="shared" ref="AC140" si="139">+AC106</f>
        <v>0</v>
      </c>
      <c r="AD140" s="31"/>
      <c r="AE140" s="26" t="str">
        <f t="shared" si="100"/>
        <v/>
      </c>
    </row>
    <row r="141" spans="1:31" x14ac:dyDescent="0.2">
      <c r="A141" s="11" t="s">
        <v>220</v>
      </c>
      <c r="B141" s="6" t="s">
        <v>187</v>
      </c>
      <c r="C141" s="26">
        <f t="shared" ref="C141:Z141" si="140">+C109</f>
        <v>0</v>
      </c>
      <c r="D141" s="26">
        <f t="shared" si="140"/>
        <v>0</v>
      </c>
      <c r="E141" s="26">
        <f t="shared" si="140"/>
        <v>0</v>
      </c>
      <c r="F141" s="26">
        <f t="shared" si="140"/>
        <v>0</v>
      </c>
      <c r="G141" s="26">
        <f t="shared" si="140"/>
        <v>0</v>
      </c>
      <c r="H141" s="26">
        <f t="shared" si="140"/>
        <v>0</v>
      </c>
      <c r="I141" s="26">
        <f t="shared" si="140"/>
        <v>0</v>
      </c>
      <c r="J141" s="26">
        <f t="shared" si="140"/>
        <v>0</v>
      </c>
      <c r="K141" s="26">
        <f t="shared" si="140"/>
        <v>0</v>
      </c>
      <c r="L141" s="26">
        <f t="shared" si="140"/>
        <v>0</v>
      </c>
      <c r="M141" s="26">
        <f t="shared" si="140"/>
        <v>0</v>
      </c>
      <c r="N141" s="26">
        <f t="shared" si="140"/>
        <v>0</v>
      </c>
      <c r="O141" s="26">
        <f t="shared" si="140"/>
        <v>0</v>
      </c>
      <c r="P141" s="26">
        <f t="shared" si="140"/>
        <v>0</v>
      </c>
      <c r="Q141" s="26">
        <f t="shared" si="140"/>
        <v>0</v>
      </c>
      <c r="R141" s="26">
        <f t="shared" si="140"/>
        <v>0</v>
      </c>
      <c r="S141" s="26">
        <f t="shared" si="140"/>
        <v>0</v>
      </c>
      <c r="T141" s="26">
        <f t="shared" si="140"/>
        <v>0</v>
      </c>
      <c r="U141" s="26">
        <f t="shared" si="140"/>
        <v>0</v>
      </c>
      <c r="V141" s="26">
        <f t="shared" si="140"/>
        <v>0</v>
      </c>
      <c r="W141" s="26">
        <f t="shared" si="140"/>
        <v>0</v>
      </c>
      <c r="X141" s="26">
        <f t="shared" si="140"/>
        <v>0</v>
      </c>
      <c r="Y141" s="26">
        <f t="shared" si="140"/>
        <v>0</v>
      </c>
      <c r="Z141" s="26">
        <f t="shared" si="140"/>
        <v>0</v>
      </c>
      <c r="AA141" s="26">
        <f t="shared" ref="AA141:AB141" si="141">+AA109</f>
        <v>0</v>
      </c>
      <c r="AB141" s="26">
        <f t="shared" si="141"/>
        <v>0</v>
      </c>
      <c r="AC141" s="26">
        <f t="shared" ref="AC141" si="142">+AC109</f>
        <v>0</v>
      </c>
      <c r="AD141" s="31"/>
      <c r="AE141" s="26" t="str">
        <f t="shared" si="100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31"/>
      <c r="AE143" s="26" t="str">
        <f t="shared" ref="AE143" si="143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:Z144" si="144">+C145+C146</f>
        <v>0</v>
      </c>
      <c r="D144" s="26">
        <f t="shared" si="144"/>
        <v>0</v>
      </c>
      <c r="E144" s="26">
        <f t="shared" si="144"/>
        <v>0</v>
      </c>
      <c r="F144" s="26">
        <f t="shared" si="144"/>
        <v>0</v>
      </c>
      <c r="G144" s="26">
        <f t="shared" si="144"/>
        <v>0</v>
      </c>
      <c r="H144" s="26">
        <f t="shared" si="144"/>
        <v>0</v>
      </c>
      <c r="I144" s="26">
        <f t="shared" si="144"/>
        <v>0</v>
      </c>
      <c r="J144" s="26">
        <f t="shared" si="144"/>
        <v>0</v>
      </c>
      <c r="K144" s="26">
        <f t="shared" si="144"/>
        <v>0</v>
      </c>
      <c r="L144" s="26">
        <f t="shared" si="144"/>
        <v>0</v>
      </c>
      <c r="M144" s="26">
        <f t="shared" si="144"/>
        <v>0</v>
      </c>
      <c r="N144" s="26">
        <f t="shared" si="144"/>
        <v>0</v>
      </c>
      <c r="O144" s="26">
        <f t="shared" si="144"/>
        <v>0</v>
      </c>
      <c r="P144" s="26">
        <f t="shared" si="144"/>
        <v>0</v>
      </c>
      <c r="Q144" s="26">
        <f t="shared" si="144"/>
        <v>0</v>
      </c>
      <c r="R144" s="26">
        <f t="shared" si="144"/>
        <v>0</v>
      </c>
      <c r="S144" s="26">
        <f t="shared" si="144"/>
        <v>0</v>
      </c>
      <c r="T144" s="26">
        <f t="shared" si="144"/>
        <v>0</v>
      </c>
      <c r="U144" s="26">
        <f t="shared" si="144"/>
        <v>0</v>
      </c>
      <c r="V144" s="26">
        <f t="shared" si="144"/>
        <v>0</v>
      </c>
      <c r="W144" s="26">
        <f t="shared" si="144"/>
        <v>0</v>
      </c>
      <c r="X144" s="26">
        <f t="shared" si="144"/>
        <v>0</v>
      </c>
      <c r="Y144" s="26">
        <f t="shared" si="144"/>
        <v>0</v>
      </c>
      <c r="Z144" s="26">
        <f t="shared" si="144"/>
        <v>0</v>
      </c>
      <c r="AA144" s="26">
        <f t="shared" ref="AA144:AB144" si="145">+AA145+AA146</f>
        <v>0</v>
      </c>
      <c r="AB144" s="26">
        <f t="shared" si="145"/>
        <v>0</v>
      </c>
      <c r="AC144" s="26">
        <f t="shared" ref="AC144" si="146">+AC145+AC146</f>
        <v>0</v>
      </c>
      <c r="AD144" s="31"/>
      <c r="AE144" s="26" t="str">
        <f t="shared" ref="AE144:AE148" si="147">+IF(C144=0,"",IF(C144&lt;0,IF(AC144&lt;0,(AC144-C144)/C144,(AC144-C144)/ABS(C144)),(AC144-C144)/C144))</f>
        <v/>
      </c>
    </row>
    <row r="145" spans="1:31" x14ac:dyDescent="0.2">
      <c r="A145" s="13" t="s">
        <v>225</v>
      </c>
      <c r="B145" s="6" t="s">
        <v>226</v>
      </c>
      <c r="C145" s="26">
        <f t="shared" ref="C145:Z145" si="148">+C113</f>
        <v>0</v>
      </c>
      <c r="D145" s="26">
        <f t="shared" si="148"/>
        <v>0</v>
      </c>
      <c r="E145" s="26">
        <f t="shared" si="148"/>
        <v>0</v>
      </c>
      <c r="F145" s="26">
        <f t="shared" si="148"/>
        <v>0</v>
      </c>
      <c r="G145" s="26">
        <f t="shared" si="148"/>
        <v>0</v>
      </c>
      <c r="H145" s="26">
        <f t="shared" si="148"/>
        <v>0</v>
      </c>
      <c r="I145" s="26">
        <f t="shared" si="148"/>
        <v>0</v>
      </c>
      <c r="J145" s="26">
        <f t="shared" si="148"/>
        <v>0</v>
      </c>
      <c r="K145" s="26">
        <f t="shared" si="148"/>
        <v>0</v>
      </c>
      <c r="L145" s="26">
        <f t="shared" si="148"/>
        <v>0</v>
      </c>
      <c r="M145" s="26">
        <f t="shared" si="148"/>
        <v>0</v>
      </c>
      <c r="N145" s="26">
        <f t="shared" si="148"/>
        <v>0</v>
      </c>
      <c r="O145" s="26">
        <f t="shared" si="148"/>
        <v>0</v>
      </c>
      <c r="P145" s="26">
        <f t="shared" si="148"/>
        <v>0</v>
      </c>
      <c r="Q145" s="26">
        <f t="shared" si="148"/>
        <v>0</v>
      </c>
      <c r="R145" s="26">
        <f t="shared" si="148"/>
        <v>0</v>
      </c>
      <c r="S145" s="26">
        <f t="shared" si="148"/>
        <v>0</v>
      </c>
      <c r="T145" s="26">
        <f t="shared" si="148"/>
        <v>0</v>
      </c>
      <c r="U145" s="26">
        <f t="shared" si="148"/>
        <v>0</v>
      </c>
      <c r="V145" s="26">
        <f t="shared" si="148"/>
        <v>0</v>
      </c>
      <c r="W145" s="26">
        <f t="shared" si="148"/>
        <v>0</v>
      </c>
      <c r="X145" s="26">
        <f t="shared" si="148"/>
        <v>0</v>
      </c>
      <c r="Y145" s="26">
        <f t="shared" si="148"/>
        <v>0</v>
      </c>
      <c r="Z145" s="26">
        <f t="shared" si="148"/>
        <v>0</v>
      </c>
      <c r="AA145" s="26">
        <f t="shared" ref="AA145:AB145" si="149">+AA113</f>
        <v>0</v>
      </c>
      <c r="AB145" s="26">
        <f t="shared" si="149"/>
        <v>0</v>
      </c>
      <c r="AC145" s="26">
        <f t="shared" ref="AC145" si="150">+AC113</f>
        <v>0</v>
      </c>
      <c r="AD145" s="31"/>
      <c r="AE145" s="26" t="str">
        <f t="shared" si="147"/>
        <v/>
      </c>
    </row>
    <row r="146" spans="1:31" x14ac:dyDescent="0.2">
      <c r="A146" s="13" t="s">
        <v>227</v>
      </c>
      <c r="B146" s="6" t="s">
        <v>228</v>
      </c>
      <c r="C146" s="26">
        <f t="shared" ref="C146:Z146" si="151">+C114</f>
        <v>0</v>
      </c>
      <c r="D146" s="26">
        <f t="shared" si="151"/>
        <v>0</v>
      </c>
      <c r="E146" s="26">
        <f t="shared" si="151"/>
        <v>0</v>
      </c>
      <c r="F146" s="26">
        <f t="shared" si="151"/>
        <v>0</v>
      </c>
      <c r="G146" s="26">
        <f t="shared" si="151"/>
        <v>0</v>
      </c>
      <c r="H146" s="26">
        <f t="shared" si="151"/>
        <v>0</v>
      </c>
      <c r="I146" s="26">
        <f t="shared" si="151"/>
        <v>0</v>
      </c>
      <c r="J146" s="26">
        <f t="shared" si="151"/>
        <v>0</v>
      </c>
      <c r="K146" s="26">
        <f t="shared" si="151"/>
        <v>0</v>
      </c>
      <c r="L146" s="26">
        <f t="shared" si="151"/>
        <v>0</v>
      </c>
      <c r="M146" s="26">
        <f t="shared" si="151"/>
        <v>0</v>
      </c>
      <c r="N146" s="26">
        <f t="shared" si="151"/>
        <v>0</v>
      </c>
      <c r="O146" s="26">
        <f t="shared" si="151"/>
        <v>0</v>
      </c>
      <c r="P146" s="26">
        <f t="shared" si="151"/>
        <v>0</v>
      </c>
      <c r="Q146" s="26">
        <f t="shared" si="151"/>
        <v>0</v>
      </c>
      <c r="R146" s="26">
        <f t="shared" si="151"/>
        <v>0</v>
      </c>
      <c r="S146" s="26">
        <f t="shared" si="151"/>
        <v>0</v>
      </c>
      <c r="T146" s="26">
        <f t="shared" si="151"/>
        <v>0</v>
      </c>
      <c r="U146" s="26">
        <f t="shared" si="151"/>
        <v>0</v>
      </c>
      <c r="V146" s="26">
        <f t="shared" si="151"/>
        <v>0</v>
      </c>
      <c r="W146" s="26">
        <f t="shared" si="151"/>
        <v>0</v>
      </c>
      <c r="X146" s="26">
        <f t="shared" si="151"/>
        <v>0</v>
      </c>
      <c r="Y146" s="26">
        <f t="shared" si="151"/>
        <v>0</v>
      </c>
      <c r="Z146" s="26">
        <f t="shared" si="151"/>
        <v>0</v>
      </c>
      <c r="AA146" s="26">
        <f t="shared" ref="AA146:AB146" si="152">+AA114</f>
        <v>0</v>
      </c>
      <c r="AB146" s="26">
        <f t="shared" si="152"/>
        <v>0</v>
      </c>
      <c r="AC146" s="26">
        <f t="shared" ref="AC146" si="153">+AC114</f>
        <v>0</v>
      </c>
      <c r="AD146" s="31"/>
      <c r="AE146" s="26" t="str">
        <f t="shared" si="147"/>
        <v/>
      </c>
    </row>
    <row r="147" spans="1:31" x14ac:dyDescent="0.2">
      <c r="A147" s="13" t="s">
        <v>229</v>
      </c>
      <c r="B147" s="6" t="s">
        <v>144</v>
      </c>
      <c r="C147" s="26">
        <f t="shared" ref="C147:Z147" si="154">+C115</f>
        <v>0</v>
      </c>
      <c r="D147" s="26">
        <f t="shared" si="154"/>
        <v>0</v>
      </c>
      <c r="E147" s="26">
        <f t="shared" si="154"/>
        <v>0</v>
      </c>
      <c r="F147" s="26">
        <f t="shared" si="154"/>
        <v>0</v>
      </c>
      <c r="G147" s="26">
        <f t="shared" si="154"/>
        <v>0</v>
      </c>
      <c r="H147" s="26">
        <f t="shared" si="154"/>
        <v>0</v>
      </c>
      <c r="I147" s="26">
        <f t="shared" si="154"/>
        <v>0</v>
      </c>
      <c r="J147" s="26">
        <f t="shared" si="154"/>
        <v>0</v>
      </c>
      <c r="K147" s="26">
        <f t="shared" si="154"/>
        <v>0</v>
      </c>
      <c r="L147" s="26">
        <f t="shared" si="154"/>
        <v>0</v>
      </c>
      <c r="M147" s="26">
        <f t="shared" si="154"/>
        <v>0</v>
      </c>
      <c r="N147" s="26">
        <f t="shared" si="154"/>
        <v>0</v>
      </c>
      <c r="O147" s="26">
        <f t="shared" si="154"/>
        <v>0</v>
      </c>
      <c r="P147" s="26">
        <f t="shared" si="154"/>
        <v>0</v>
      </c>
      <c r="Q147" s="26">
        <f t="shared" si="154"/>
        <v>0</v>
      </c>
      <c r="R147" s="26">
        <f t="shared" si="154"/>
        <v>0</v>
      </c>
      <c r="S147" s="26">
        <f t="shared" si="154"/>
        <v>0</v>
      </c>
      <c r="T147" s="26">
        <f t="shared" si="154"/>
        <v>0</v>
      </c>
      <c r="U147" s="26">
        <f t="shared" si="154"/>
        <v>0</v>
      </c>
      <c r="V147" s="26">
        <f t="shared" si="154"/>
        <v>0</v>
      </c>
      <c r="W147" s="26">
        <f t="shared" si="154"/>
        <v>0</v>
      </c>
      <c r="X147" s="26">
        <f t="shared" si="154"/>
        <v>0</v>
      </c>
      <c r="Y147" s="26">
        <f t="shared" si="154"/>
        <v>0</v>
      </c>
      <c r="Z147" s="26">
        <f t="shared" si="154"/>
        <v>0</v>
      </c>
      <c r="AA147" s="26">
        <f t="shared" ref="AA147:AB147" si="155">+AA115</f>
        <v>0</v>
      </c>
      <c r="AB147" s="26">
        <f t="shared" si="155"/>
        <v>0</v>
      </c>
      <c r="AC147" s="26">
        <f t="shared" ref="AC147" si="156">+AC115</f>
        <v>0</v>
      </c>
      <c r="AD147" s="31"/>
      <c r="AE147" s="26" t="str">
        <f t="shared" si="147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ref="F148:Z148" si="157">+F116</f>
        <v>0</v>
      </c>
      <c r="G148" s="26">
        <f t="shared" si="157"/>
        <v>0</v>
      </c>
      <c r="H148" s="26">
        <f t="shared" si="157"/>
        <v>0</v>
      </c>
      <c r="I148" s="26">
        <f t="shared" si="157"/>
        <v>0</v>
      </c>
      <c r="J148" s="26">
        <f t="shared" si="157"/>
        <v>0</v>
      </c>
      <c r="K148" s="26">
        <f t="shared" si="157"/>
        <v>0</v>
      </c>
      <c r="L148" s="26">
        <f t="shared" si="157"/>
        <v>0</v>
      </c>
      <c r="M148" s="26">
        <f t="shared" si="157"/>
        <v>0</v>
      </c>
      <c r="N148" s="26">
        <f t="shared" si="157"/>
        <v>0</v>
      </c>
      <c r="O148" s="26">
        <f t="shared" si="157"/>
        <v>0</v>
      </c>
      <c r="P148" s="26">
        <f t="shared" si="157"/>
        <v>0</v>
      </c>
      <c r="Q148" s="26">
        <f t="shared" si="157"/>
        <v>0</v>
      </c>
      <c r="R148" s="26">
        <f t="shared" si="157"/>
        <v>0</v>
      </c>
      <c r="S148" s="26">
        <f t="shared" si="157"/>
        <v>0</v>
      </c>
      <c r="T148" s="26">
        <f t="shared" si="157"/>
        <v>0</v>
      </c>
      <c r="U148" s="26">
        <f t="shared" si="157"/>
        <v>0</v>
      </c>
      <c r="V148" s="26">
        <f t="shared" si="157"/>
        <v>0</v>
      </c>
      <c r="W148" s="26">
        <f t="shared" si="157"/>
        <v>0</v>
      </c>
      <c r="X148" s="26">
        <f t="shared" si="157"/>
        <v>0</v>
      </c>
      <c r="Y148" s="26">
        <f t="shared" si="157"/>
        <v>0</v>
      </c>
      <c r="Z148" s="26">
        <f t="shared" si="157"/>
        <v>0</v>
      </c>
      <c r="AA148" s="26">
        <f t="shared" ref="AA148:AB148" si="158">+AA116</f>
        <v>0</v>
      </c>
      <c r="AB148" s="26">
        <f t="shared" si="158"/>
        <v>0</v>
      </c>
      <c r="AC148" s="26">
        <f t="shared" ref="AC148" si="159">+AC116</f>
        <v>0</v>
      </c>
      <c r="AD148" s="31"/>
      <c r="AE148" s="26" t="str">
        <f t="shared" si="147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:Z159" si="160">+C160+C161+C162</f>
        <v>0</v>
      </c>
      <c r="D159" s="26">
        <f t="shared" si="160"/>
        <v>0</v>
      </c>
      <c r="E159" s="26">
        <f t="shared" si="160"/>
        <v>0</v>
      </c>
      <c r="F159" s="26">
        <f t="shared" si="160"/>
        <v>0</v>
      </c>
      <c r="G159" s="26">
        <f t="shared" si="160"/>
        <v>0</v>
      </c>
      <c r="H159" s="26">
        <f t="shared" si="160"/>
        <v>0</v>
      </c>
      <c r="I159" s="26">
        <f t="shared" si="160"/>
        <v>0</v>
      </c>
      <c r="J159" s="26">
        <f t="shared" si="160"/>
        <v>0</v>
      </c>
      <c r="K159" s="26">
        <f t="shared" si="160"/>
        <v>0</v>
      </c>
      <c r="L159" s="26">
        <f t="shared" si="160"/>
        <v>0</v>
      </c>
      <c r="M159" s="26">
        <f t="shared" si="160"/>
        <v>0</v>
      </c>
      <c r="N159" s="26">
        <f t="shared" si="160"/>
        <v>0</v>
      </c>
      <c r="O159" s="26">
        <f t="shared" si="160"/>
        <v>0</v>
      </c>
      <c r="P159" s="26">
        <f t="shared" si="160"/>
        <v>0</v>
      </c>
      <c r="Q159" s="26">
        <f t="shared" si="160"/>
        <v>0</v>
      </c>
      <c r="R159" s="26">
        <f t="shared" si="160"/>
        <v>0</v>
      </c>
      <c r="S159" s="26">
        <f t="shared" si="160"/>
        <v>0</v>
      </c>
      <c r="T159" s="26">
        <f t="shared" si="160"/>
        <v>0</v>
      </c>
      <c r="U159" s="26">
        <f t="shared" si="160"/>
        <v>0</v>
      </c>
      <c r="V159" s="26">
        <f t="shared" si="160"/>
        <v>0</v>
      </c>
      <c r="W159" s="26">
        <f t="shared" si="160"/>
        <v>0</v>
      </c>
      <c r="X159" s="26">
        <f t="shared" si="160"/>
        <v>0</v>
      </c>
      <c r="Y159" s="26">
        <f t="shared" si="160"/>
        <v>0</v>
      </c>
      <c r="Z159" s="26">
        <f t="shared" si="160"/>
        <v>0</v>
      </c>
      <c r="AA159" s="26">
        <f t="shared" ref="AA159:AB159" si="161">+AA160+AA161+AA162</f>
        <v>0</v>
      </c>
      <c r="AB159" s="26">
        <f t="shared" si="161"/>
        <v>0</v>
      </c>
      <c r="AC159" s="26">
        <f t="shared" ref="AC159" si="162">+AC160+AC161+AC162</f>
        <v>0</v>
      </c>
      <c r="AD159" s="31"/>
      <c r="AE159" s="26" t="str">
        <f t="shared" ref="AE159:AE162" si="163">+IF(C159=0,"",IF(C159&lt;0,IF(AC159&lt;0,(AC159-C159)/C159,(AC159-C159)/ABS(C159)),(AC159-C159)/C159))</f>
        <v/>
      </c>
    </row>
    <row r="160" spans="1:31" x14ac:dyDescent="0.2">
      <c r="A160" s="11" t="s">
        <v>26</v>
      </c>
      <c r="B160" s="6" t="s">
        <v>27</v>
      </c>
      <c r="C160" s="26">
        <f t="shared" ref="C160:Z160" si="164">+C6</f>
        <v>0</v>
      </c>
      <c r="D160" s="26">
        <f t="shared" si="164"/>
        <v>0</v>
      </c>
      <c r="E160" s="26">
        <f t="shared" si="164"/>
        <v>0</v>
      </c>
      <c r="F160" s="26">
        <f t="shared" si="164"/>
        <v>0</v>
      </c>
      <c r="G160" s="26">
        <f t="shared" si="164"/>
        <v>0</v>
      </c>
      <c r="H160" s="26">
        <f t="shared" si="164"/>
        <v>0</v>
      </c>
      <c r="I160" s="26">
        <f t="shared" si="164"/>
        <v>0</v>
      </c>
      <c r="J160" s="26">
        <f t="shared" si="164"/>
        <v>0</v>
      </c>
      <c r="K160" s="26">
        <f t="shared" si="164"/>
        <v>0</v>
      </c>
      <c r="L160" s="26">
        <f t="shared" si="164"/>
        <v>0</v>
      </c>
      <c r="M160" s="26">
        <f t="shared" si="164"/>
        <v>0</v>
      </c>
      <c r="N160" s="26">
        <f t="shared" si="164"/>
        <v>0</v>
      </c>
      <c r="O160" s="26">
        <f t="shared" si="164"/>
        <v>0</v>
      </c>
      <c r="P160" s="26">
        <f t="shared" si="164"/>
        <v>0</v>
      </c>
      <c r="Q160" s="26">
        <f t="shared" si="164"/>
        <v>0</v>
      </c>
      <c r="R160" s="26">
        <f t="shared" si="164"/>
        <v>0</v>
      </c>
      <c r="S160" s="26">
        <f t="shared" si="164"/>
        <v>0</v>
      </c>
      <c r="T160" s="26">
        <f t="shared" si="164"/>
        <v>0</v>
      </c>
      <c r="U160" s="26">
        <f t="shared" si="164"/>
        <v>0</v>
      </c>
      <c r="V160" s="26">
        <f t="shared" si="164"/>
        <v>0</v>
      </c>
      <c r="W160" s="26">
        <f t="shared" si="164"/>
        <v>0</v>
      </c>
      <c r="X160" s="26">
        <f t="shared" si="164"/>
        <v>0</v>
      </c>
      <c r="Y160" s="26">
        <f t="shared" si="164"/>
        <v>0</v>
      </c>
      <c r="Z160" s="26">
        <f t="shared" si="164"/>
        <v>0</v>
      </c>
      <c r="AA160" s="26">
        <f t="shared" ref="AA160:AB160" si="165">+AA6</f>
        <v>0</v>
      </c>
      <c r="AB160" s="26">
        <f t="shared" si="165"/>
        <v>0</v>
      </c>
      <c r="AC160" s="26">
        <f t="shared" ref="AC160" si="166">+AC6</f>
        <v>0</v>
      </c>
      <c r="AD160" s="31"/>
      <c r="AE160" s="26" t="str">
        <f t="shared" si="163"/>
        <v/>
      </c>
    </row>
    <row r="161" spans="1:31" x14ac:dyDescent="0.2">
      <c r="A161" s="13" t="s">
        <v>145</v>
      </c>
      <c r="B161" s="6" t="s">
        <v>146</v>
      </c>
      <c r="C161" s="26">
        <f>+C66</f>
        <v>0</v>
      </c>
      <c r="D161" s="26">
        <f t="shared" ref="D161:Z161" si="167">+D66</f>
        <v>0</v>
      </c>
      <c r="E161" s="26">
        <f t="shared" si="167"/>
        <v>0</v>
      </c>
      <c r="F161" s="26">
        <f t="shared" si="167"/>
        <v>0</v>
      </c>
      <c r="G161" s="26">
        <f t="shared" si="167"/>
        <v>0</v>
      </c>
      <c r="H161" s="26">
        <f t="shared" si="167"/>
        <v>0</v>
      </c>
      <c r="I161" s="26">
        <f t="shared" si="167"/>
        <v>0</v>
      </c>
      <c r="J161" s="26">
        <f t="shared" si="167"/>
        <v>0</v>
      </c>
      <c r="K161" s="26">
        <f t="shared" si="167"/>
        <v>0</v>
      </c>
      <c r="L161" s="26">
        <f t="shared" si="167"/>
        <v>0</v>
      </c>
      <c r="M161" s="26">
        <f t="shared" si="167"/>
        <v>0</v>
      </c>
      <c r="N161" s="26">
        <f t="shared" si="167"/>
        <v>0</v>
      </c>
      <c r="O161" s="26">
        <f t="shared" si="167"/>
        <v>0</v>
      </c>
      <c r="P161" s="26">
        <f t="shared" si="167"/>
        <v>0</v>
      </c>
      <c r="Q161" s="26">
        <f t="shared" si="167"/>
        <v>0</v>
      </c>
      <c r="R161" s="26">
        <f t="shared" si="167"/>
        <v>0</v>
      </c>
      <c r="S161" s="26">
        <f t="shared" si="167"/>
        <v>0</v>
      </c>
      <c r="T161" s="26">
        <f t="shared" si="167"/>
        <v>0</v>
      </c>
      <c r="U161" s="26">
        <f t="shared" si="167"/>
        <v>0</v>
      </c>
      <c r="V161" s="26">
        <f t="shared" si="167"/>
        <v>0</v>
      </c>
      <c r="W161" s="26">
        <f t="shared" si="167"/>
        <v>0</v>
      </c>
      <c r="X161" s="26">
        <f t="shared" si="167"/>
        <v>0</v>
      </c>
      <c r="Y161" s="26">
        <f t="shared" si="167"/>
        <v>0</v>
      </c>
      <c r="Z161" s="26">
        <f t="shared" si="167"/>
        <v>0</v>
      </c>
      <c r="AA161" s="26">
        <f t="shared" ref="AA161:AB161" si="168">+AA66</f>
        <v>0</v>
      </c>
      <c r="AB161" s="26">
        <f t="shared" si="168"/>
        <v>0</v>
      </c>
      <c r="AC161" s="26">
        <f t="shared" ref="AC161" si="169">+AC66</f>
        <v>0</v>
      </c>
      <c r="AD161" s="31"/>
      <c r="AE161" s="26" t="str">
        <f t="shared" si="163"/>
        <v/>
      </c>
    </row>
    <row r="162" spans="1:31" x14ac:dyDescent="0.2">
      <c r="A162" s="13" t="s">
        <v>204</v>
      </c>
      <c r="B162" s="6" t="s">
        <v>205</v>
      </c>
      <c r="C162" s="26">
        <f t="shared" ref="C162:Z162" si="170">+C101</f>
        <v>0</v>
      </c>
      <c r="D162" s="26">
        <f t="shared" si="170"/>
        <v>0</v>
      </c>
      <c r="E162" s="26">
        <f t="shared" si="170"/>
        <v>0</v>
      </c>
      <c r="F162" s="26">
        <f t="shared" si="170"/>
        <v>0</v>
      </c>
      <c r="G162" s="26">
        <f t="shared" si="170"/>
        <v>0</v>
      </c>
      <c r="H162" s="26">
        <f t="shared" si="170"/>
        <v>0</v>
      </c>
      <c r="I162" s="26">
        <f t="shared" si="170"/>
        <v>0</v>
      </c>
      <c r="J162" s="26">
        <f t="shared" si="170"/>
        <v>0</v>
      </c>
      <c r="K162" s="26">
        <f t="shared" si="170"/>
        <v>0</v>
      </c>
      <c r="L162" s="26">
        <f t="shared" si="170"/>
        <v>0</v>
      </c>
      <c r="M162" s="26">
        <f t="shared" si="170"/>
        <v>0</v>
      </c>
      <c r="N162" s="26">
        <f t="shared" si="170"/>
        <v>0</v>
      </c>
      <c r="O162" s="26">
        <f t="shared" si="170"/>
        <v>0</v>
      </c>
      <c r="P162" s="26">
        <f t="shared" si="170"/>
        <v>0</v>
      </c>
      <c r="Q162" s="26">
        <f t="shared" si="170"/>
        <v>0</v>
      </c>
      <c r="R162" s="26">
        <f t="shared" si="170"/>
        <v>0</v>
      </c>
      <c r="S162" s="26">
        <f t="shared" si="170"/>
        <v>0</v>
      </c>
      <c r="T162" s="26">
        <f t="shared" si="170"/>
        <v>0</v>
      </c>
      <c r="U162" s="26">
        <f t="shared" si="170"/>
        <v>0</v>
      </c>
      <c r="V162" s="26">
        <f t="shared" si="170"/>
        <v>0</v>
      </c>
      <c r="W162" s="26">
        <f t="shared" si="170"/>
        <v>0</v>
      </c>
      <c r="X162" s="26">
        <f t="shared" si="170"/>
        <v>0</v>
      </c>
      <c r="Y162" s="26">
        <f t="shared" si="170"/>
        <v>0</v>
      </c>
      <c r="Z162" s="26">
        <f t="shared" si="170"/>
        <v>0</v>
      </c>
      <c r="AA162" s="26">
        <f t="shared" ref="AA162:AB162" si="171">+AA101</f>
        <v>0</v>
      </c>
      <c r="AB162" s="26">
        <f t="shared" si="171"/>
        <v>0</v>
      </c>
      <c r="AC162" s="26">
        <f t="shared" ref="AC162" si="172">+AC101</f>
        <v>0</v>
      </c>
      <c r="AD162" s="31"/>
      <c r="AE162" s="26" t="str">
        <f t="shared" si="163"/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31"/>
      <c r="AE164" s="32" t="str">
        <f t="shared" ref="AE164" si="173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:Z165" si="174">+C166+C167</f>
        <v>0</v>
      </c>
      <c r="D165" s="26">
        <f t="shared" si="174"/>
        <v>0</v>
      </c>
      <c r="E165" s="26">
        <f t="shared" si="174"/>
        <v>0</v>
      </c>
      <c r="F165" s="26">
        <f t="shared" si="174"/>
        <v>0</v>
      </c>
      <c r="G165" s="26">
        <f t="shared" si="174"/>
        <v>0</v>
      </c>
      <c r="H165" s="26">
        <f t="shared" si="174"/>
        <v>0</v>
      </c>
      <c r="I165" s="26">
        <f t="shared" si="174"/>
        <v>0</v>
      </c>
      <c r="J165" s="26">
        <f t="shared" si="174"/>
        <v>0</v>
      </c>
      <c r="K165" s="26">
        <f t="shared" si="174"/>
        <v>0</v>
      </c>
      <c r="L165" s="26">
        <f t="shared" si="174"/>
        <v>0</v>
      </c>
      <c r="M165" s="26">
        <f t="shared" si="174"/>
        <v>0</v>
      </c>
      <c r="N165" s="26">
        <f t="shared" si="174"/>
        <v>0</v>
      </c>
      <c r="O165" s="26">
        <f t="shared" si="174"/>
        <v>0</v>
      </c>
      <c r="P165" s="26">
        <f t="shared" si="174"/>
        <v>0</v>
      </c>
      <c r="Q165" s="26">
        <f t="shared" si="174"/>
        <v>0</v>
      </c>
      <c r="R165" s="26">
        <f t="shared" si="174"/>
        <v>0</v>
      </c>
      <c r="S165" s="26">
        <f t="shared" si="174"/>
        <v>0</v>
      </c>
      <c r="T165" s="26">
        <f t="shared" si="174"/>
        <v>0</v>
      </c>
      <c r="U165" s="26">
        <f t="shared" si="174"/>
        <v>0</v>
      </c>
      <c r="V165" s="26">
        <f t="shared" si="174"/>
        <v>0</v>
      </c>
      <c r="W165" s="26">
        <f t="shared" si="174"/>
        <v>0</v>
      </c>
      <c r="X165" s="26">
        <f t="shared" si="174"/>
        <v>0</v>
      </c>
      <c r="Y165" s="26">
        <f t="shared" si="174"/>
        <v>0</v>
      </c>
      <c r="Z165" s="26">
        <f t="shared" si="174"/>
        <v>0</v>
      </c>
      <c r="AA165" s="26">
        <f t="shared" ref="AA165:AB165" si="175">+AA166+AA167</f>
        <v>0</v>
      </c>
      <c r="AB165" s="26">
        <f t="shared" si="175"/>
        <v>0</v>
      </c>
      <c r="AC165" s="26">
        <f t="shared" ref="AC165" si="176">+AC166+AC167</f>
        <v>0</v>
      </c>
      <c r="AD165" s="31"/>
      <c r="AE165" s="26" t="str">
        <f t="shared" ref="AE165:AE169" si="177">+IF(C165=0,"",IF(C165&lt;0,IF(AC165&lt;0,(AC165-C165)/C165,(AC165-C165)/ABS(C165)),(AC165-C165)/C165))</f>
        <v/>
      </c>
    </row>
    <row r="166" spans="1:31" x14ac:dyDescent="0.2">
      <c r="A166" s="13" t="s">
        <v>225</v>
      </c>
      <c r="B166" s="6" t="s">
        <v>226</v>
      </c>
      <c r="C166" s="26">
        <f t="shared" ref="C166:Z166" si="178">+C113</f>
        <v>0</v>
      </c>
      <c r="D166" s="26">
        <f t="shared" si="178"/>
        <v>0</v>
      </c>
      <c r="E166" s="26">
        <f t="shared" si="178"/>
        <v>0</v>
      </c>
      <c r="F166" s="26">
        <f t="shared" si="178"/>
        <v>0</v>
      </c>
      <c r="G166" s="26">
        <f t="shared" si="178"/>
        <v>0</v>
      </c>
      <c r="H166" s="26">
        <f t="shared" si="178"/>
        <v>0</v>
      </c>
      <c r="I166" s="26">
        <f t="shared" si="178"/>
        <v>0</v>
      </c>
      <c r="J166" s="26">
        <f t="shared" si="178"/>
        <v>0</v>
      </c>
      <c r="K166" s="26">
        <f t="shared" si="178"/>
        <v>0</v>
      </c>
      <c r="L166" s="26">
        <f t="shared" si="178"/>
        <v>0</v>
      </c>
      <c r="M166" s="26">
        <f t="shared" si="178"/>
        <v>0</v>
      </c>
      <c r="N166" s="26">
        <f t="shared" si="178"/>
        <v>0</v>
      </c>
      <c r="O166" s="26">
        <f t="shared" si="178"/>
        <v>0</v>
      </c>
      <c r="P166" s="26">
        <f t="shared" si="178"/>
        <v>0</v>
      </c>
      <c r="Q166" s="26">
        <f t="shared" si="178"/>
        <v>0</v>
      </c>
      <c r="R166" s="26">
        <f t="shared" si="178"/>
        <v>0</v>
      </c>
      <c r="S166" s="26">
        <f t="shared" si="178"/>
        <v>0</v>
      </c>
      <c r="T166" s="26">
        <f t="shared" si="178"/>
        <v>0</v>
      </c>
      <c r="U166" s="26">
        <f t="shared" si="178"/>
        <v>0</v>
      </c>
      <c r="V166" s="26">
        <f t="shared" si="178"/>
        <v>0</v>
      </c>
      <c r="W166" s="26">
        <f t="shared" si="178"/>
        <v>0</v>
      </c>
      <c r="X166" s="26">
        <f t="shared" si="178"/>
        <v>0</v>
      </c>
      <c r="Y166" s="26">
        <f t="shared" si="178"/>
        <v>0</v>
      </c>
      <c r="Z166" s="26">
        <f t="shared" si="178"/>
        <v>0</v>
      </c>
      <c r="AA166" s="26">
        <f t="shared" ref="AA166:AB166" si="179">+AA113</f>
        <v>0</v>
      </c>
      <c r="AB166" s="26">
        <f t="shared" si="179"/>
        <v>0</v>
      </c>
      <c r="AC166" s="26">
        <f t="shared" ref="AC166" si="180">+AC113</f>
        <v>0</v>
      </c>
      <c r="AD166" s="31"/>
      <c r="AE166" s="26" t="str">
        <f t="shared" si="177"/>
        <v/>
      </c>
    </row>
    <row r="167" spans="1:31" x14ac:dyDescent="0.2">
      <c r="A167" s="13" t="s">
        <v>227</v>
      </c>
      <c r="B167" s="6" t="s">
        <v>228</v>
      </c>
      <c r="C167" s="26">
        <f t="shared" ref="C167:Z167" si="181">+C114</f>
        <v>0</v>
      </c>
      <c r="D167" s="26">
        <f t="shared" si="181"/>
        <v>0</v>
      </c>
      <c r="E167" s="26">
        <f t="shared" si="181"/>
        <v>0</v>
      </c>
      <c r="F167" s="26">
        <f t="shared" si="181"/>
        <v>0</v>
      </c>
      <c r="G167" s="26">
        <f t="shared" si="181"/>
        <v>0</v>
      </c>
      <c r="H167" s="26">
        <f t="shared" si="181"/>
        <v>0</v>
      </c>
      <c r="I167" s="26">
        <f t="shared" si="181"/>
        <v>0</v>
      </c>
      <c r="J167" s="26">
        <f t="shared" si="181"/>
        <v>0</v>
      </c>
      <c r="K167" s="26">
        <f t="shared" si="181"/>
        <v>0</v>
      </c>
      <c r="L167" s="26">
        <f t="shared" si="181"/>
        <v>0</v>
      </c>
      <c r="M167" s="26">
        <f t="shared" si="181"/>
        <v>0</v>
      </c>
      <c r="N167" s="26">
        <f t="shared" si="181"/>
        <v>0</v>
      </c>
      <c r="O167" s="26">
        <f t="shared" si="181"/>
        <v>0</v>
      </c>
      <c r="P167" s="26">
        <f t="shared" si="181"/>
        <v>0</v>
      </c>
      <c r="Q167" s="26">
        <f t="shared" si="181"/>
        <v>0</v>
      </c>
      <c r="R167" s="26">
        <f t="shared" si="181"/>
        <v>0</v>
      </c>
      <c r="S167" s="26">
        <f t="shared" si="181"/>
        <v>0</v>
      </c>
      <c r="T167" s="26">
        <f t="shared" si="181"/>
        <v>0</v>
      </c>
      <c r="U167" s="26">
        <f t="shared" si="181"/>
        <v>0</v>
      </c>
      <c r="V167" s="26">
        <f t="shared" si="181"/>
        <v>0</v>
      </c>
      <c r="W167" s="26">
        <f t="shared" si="181"/>
        <v>0</v>
      </c>
      <c r="X167" s="26">
        <f t="shared" si="181"/>
        <v>0</v>
      </c>
      <c r="Y167" s="26">
        <f t="shared" si="181"/>
        <v>0</v>
      </c>
      <c r="Z167" s="26">
        <f t="shared" si="181"/>
        <v>0</v>
      </c>
      <c r="AA167" s="26">
        <f t="shared" ref="AA167:AB167" si="182">+AA114</f>
        <v>0</v>
      </c>
      <c r="AB167" s="26">
        <f t="shared" si="182"/>
        <v>0</v>
      </c>
      <c r="AC167" s="26">
        <f t="shared" ref="AC167" si="183">+AC114</f>
        <v>0</v>
      </c>
      <c r="AD167" s="31"/>
      <c r="AE167" s="26" t="str">
        <f t="shared" si="177"/>
        <v/>
      </c>
    </row>
    <row r="168" spans="1:31" x14ac:dyDescent="0.2">
      <c r="A168" s="13" t="s">
        <v>229</v>
      </c>
      <c r="B168" s="6" t="s">
        <v>144</v>
      </c>
      <c r="C168" s="26">
        <f t="shared" ref="C168:Z168" si="184">+C115</f>
        <v>0</v>
      </c>
      <c r="D168" s="26">
        <f t="shared" si="184"/>
        <v>0</v>
      </c>
      <c r="E168" s="26">
        <f t="shared" si="184"/>
        <v>0</v>
      </c>
      <c r="F168" s="26">
        <f t="shared" si="184"/>
        <v>0</v>
      </c>
      <c r="G168" s="26">
        <f t="shared" si="184"/>
        <v>0</v>
      </c>
      <c r="H168" s="26">
        <f t="shared" si="184"/>
        <v>0</v>
      </c>
      <c r="I168" s="26">
        <f t="shared" si="184"/>
        <v>0</v>
      </c>
      <c r="J168" s="26">
        <f t="shared" si="184"/>
        <v>0</v>
      </c>
      <c r="K168" s="26">
        <f t="shared" si="184"/>
        <v>0</v>
      </c>
      <c r="L168" s="26">
        <f t="shared" si="184"/>
        <v>0</v>
      </c>
      <c r="M168" s="26">
        <f t="shared" si="184"/>
        <v>0</v>
      </c>
      <c r="N168" s="26">
        <f t="shared" si="184"/>
        <v>0</v>
      </c>
      <c r="O168" s="26">
        <f t="shared" si="184"/>
        <v>0</v>
      </c>
      <c r="P168" s="26">
        <f t="shared" si="184"/>
        <v>0</v>
      </c>
      <c r="Q168" s="26">
        <f t="shared" si="184"/>
        <v>0</v>
      </c>
      <c r="R168" s="26">
        <f t="shared" si="184"/>
        <v>0</v>
      </c>
      <c r="S168" s="26">
        <f t="shared" si="184"/>
        <v>0</v>
      </c>
      <c r="T168" s="26">
        <f t="shared" si="184"/>
        <v>0</v>
      </c>
      <c r="U168" s="26">
        <f t="shared" si="184"/>
        <v>0</v>
      </c>
      <c r="V168" s="26">
        <f t="shared" si="184"/>
        <v>0</v>
      </c>
      <c r="W168" s="26">
        <f t="shared" si="184"/>
        <v>0</v>
      </c>
      <c r="X168" s="26">
        <f t="shared" si="184"/>
        <v>0</v>
      </c>
      <c r="Y168" s="26">
        <f t="shared" si="184"/>
        <v>0</v>
      </c>
      <c r="Z168" s="26">
        <f t="shared" si="184"/>
        <v>0</v>
      </c>
      <c r="AA168" s="26">
        <f t="shared" ref="AA168:AB168" si="185">+AA115</f>
        <v>0</v>
      </c>
      <c r="AB168" s="26">
        <f t="shared" si="185"/>
        <v>0</v>
      </c>
      <c r="AC168" s="26">
        <f t="shared" ref="AC168" si="186">+AC115</f>
        <v>0</v>
      </c>
      <c r="AD168" s="31"/>
      <c r="AE168" s="26" t="str">
        <f t="shared" si="177"/>
        <v/>
      </c>
    </row>
    <row r="169" spans="1:31" x14ac:dyDescent="0.2">
      <c r="A169" s="13" t="s">
        <v>230</v>
      </c>
      <c r="B169" s="17" t="s">
        <v>231</v>
      </c>
      <c r="C169" s="26">
        <f>+C148</f>
        <v>0</v>
      </c>
      <c r="D169" s="26">
        <f t="shared" ref="D169:Z169" si="187">+D148</f>
        <v>0</v>
      </c>
      <c r="E169" s="26">
        <f t="shared" si="187"/>
        <v>0</v>
      </c>
      <c r="F169" s="26">
        <f t="shared" si="187"/>
        <v>0</v>
      </c>
      <c r="G169" s="26">
        <f t="shared" si="187"/>
        <v>0</v>
      </c>
      <c r="H169" s="26">
        <f t="shared" si="187"/>
        <v>0</v>
      </c>
      <c r="I169" s="26">
        <f t="shared" si="187"/>
        <v>0</v>
      </c>
      <c r="J169" s="26">
        <f t="shared" si="187"/>
        <v>0</v>
      </c>
      <c r="K169" s="26">
        <f t="shared" si="187"/>
        <v>0</v>
      </c>
      <c r="L169" s="26">
        <f t="shared" si="187"/>
        <v>0</v>
      </c>
      <c r="M169" s="26">
        <f t="shared" si="187"/>
        <v>0</v>
      </c>
      <c r="N169" s="26">
        <f t="shared" si="187"/>
        <v>0</v>
      </c>
      <c r="O169" s="26">
        <f t="shared" si="187"/>
        <v>0</v>
      </c>
      <c r="P169" s="26">
        <f t="shared" si="187"/>
        <v>0</v>
      </c>
      <c r="Q169" s="26">
        <f t="shared" si="187"/>
        <v>0</v>
      </c>
      <c r="R169" s="26">
        <f t="shared" si="187"/>
        <v>0</v>
      </c>
      <c r="S169" s="26">
        <f t="shared" si="187"/>
        <v>0</v>
      </c>
      <c r="T169" s="26">
        <f t="shared" si="187"/>
        <v>0</v>
      </c>
      <c r="U169" s="26">
        <f t="shared" si="187"/>
        <v>0</v>
      </c>
      <c r="V169" s="26">
        <f t="shared" si="187"/>
        <v>0</v>
      </c>
      <c r="W169" s="26">
        <f t="shared" si="187"/>
        <v>0</v>
      </c>
      <c r="X169" s="26">
        <f t="shared" si="187"/>
        <v>0</v>
      </c>
      <c r="Y169" s="26">
        <f t="shared" si="187"/>
        <v>0</v>
      </c>
      <c r="Z169" s="26">
        <f t="shared" si="187"/>
        <v>0</v>
      </c>
      <c r="AA169" s="26">
        <f t="shared" ref="AA169:AB169" si="188">+AA148</f>
        <v>0</v>
      </c>
      <c r="AB169" s="26">
        <f t="shared" si="188"/>
        <v>0</v>
      </c>
      <c r="AC169" s="26">
        <f t="shared" ref="AC169" si="189">+AC148</f>
        <v>0</v>
      </c>
      <c r="AD169" s="31"/>
      <c r="AE169" s="26" t="str">
        <f t="shared" si="177"/>
        <v/>
      </c>
    </row>
  </sheetData>
  <conditionalFormatting sqref="C2:AC2">
    <cfRule type="cellIs" dxfId="6" priority="1" operator="equal">
      <formula>0</formula>
    </cfRule>
  </conditionalFormatting>
  <dataValidations count="1">
    <dataValidation allowBlank="1" showInputMessage="1" showErrorMessage="1" sqref="A164:B169 A111:B116 A143:B148" xr:uid="{00000000-0002-0000-2300-000000000000}"/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00"/>
  </sheetPr>
  <dimension ref="A1:AE169"/>
  <sheetViews>
    <sheetView showGridLines="0"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Z7" sqref="Z7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295</v>
      </c>
    </row>
    <row r="2" spans="1:31" ht="15" x14ac:dyDescent="0.25">
      <c r="C2" s="37">
        <f ca="1">+C4-INDIRECT("'"&amp;C3&amp;"'!$"&amp;"P"&amp;"4",1)</f>
        <v>0</v>
      </c>
      <c r="D2" s="37">
        <f t="shared" ref="D2:AC2" ca="1" si="0">+D4-INDIRECT("'"&amp;D3&amp;"'!$"&amp;"P"&amp;"4",1)</f>
        <v>0</v>
      </c>
      <c r="E2" s="37">
        <f t="shared" ca="1" si="0"/>
        <v>0</v>
      </c>
      <c r="F2" s="37">
        <f t="shared" ca="1" si="0"/>
        <v>0</v>
      </c>
      <c r="G2" s="37">
        <f t="shared" ca="1" si="0"/>
        <v>0</v>
      </c>
      <c r="H2" s="37">
        <f t="shared" ca="1" si="0"/>
        <v>0</v>
      </c>
      <c r="I2" s="37">
        <f t="shared" ca="1" si="0"/>
        <v>0</v>
      </c>
      <c r="J2" s="37">
        <f t="shared" ca="1" si="0"/>
        <v>0</v>
      </c>
      <c r="K2" s="37">
        <f t="shared" ca="1" si="0"/>
        <v>0</v>
      </c>
      <c r="L2" s="37">
        <f t="shared" ca="1" si="0"/>
        <v>0</v>
      </c>
      <c r="M2" s="37">
        <f t="shared" ca="1" si="0"/>
        <v>0</v>
      </c>
      <c r="N2" s="37">
        <f t="shared" ca="1" si="0"/>
        <v>0</v>
      </c>
      <c r="O2" s="37">
        <f t="shared" ca="1" si="0"/>
        <v>0</v>
      </c>
      <c r="P2" s="37">
        <f t="shared" ca="1" si="0"/>
        <v>0</v>
      </c>
      <c r="Q2" s="37">
        <f t="shared" ca="1" si="0"/>
        <v>0</v>
      </c>
      <c r="R2" s="37">
        <f t="shared" ca="1" si="0"/>
        <v>0</v>
      </c>
      <c r="S2" s="37">
        <f t="shared" ca="1" si="0"/>
        <v>0</v>
      </c>
      <c r="T2" s="37">
        <f t="shared" ca="1" si="0"/>
        <v>0</v>
      </c>
      <c r="U2" s="37">
        <f t="shared" ca="1" si="0"/>
        <v>0</v>
      </c>
      <c r="V2" s="37">
        <f t="shared" ca="1" si="0"/>
        <v>0</v>
      </c>
      <c r="W2" s="37">
        <f t="shared" ca="1" si="0"/>
        <v>0</v>
      </c>
      <c r="X2" s="37">
        <f t="shared" ca="1" si="0"/>
        <v>0</v>
      </c>
      <c r="Y2" s="37">
        <f t="shared" ca="1" si="0"/>
        <v>0</v>
      </c>
      <c r="Z2" s="37">
        <f t="shared" ca="1" si="0"/>
        <v>0</v>
      </c>
      <c r="AA2" s="37">
        <f t="shared" ca="1" si="0"/>
        <v>0</v>
      </c>
      <c r="AB2" s="37">
        <f t="shared" ca="1" si="0"/>
        <v>0</v>
      </c>
      <c r="AC2" s="37">
        <f t="shared" ca="1" si="0"/>
        <v>0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33679.749938096145</v>
      </c>
      <c r="D4" s="26">
        <f t="shared" ref="D4:Z4" si="1">+D6+D66+D101</f>
        <v>31861.544930450204</v>
      </c>
      <c r="E4" s="26">
        <f t="shared" si="1"/>
        <v>32752.036747230268</v>
      </c>
      <c r="F4" s="26">
        <f t="shared" si="1"/>
        <v>34975.178133433386</v>
      </c>
      <c r="G4" s="26">
        <f t="shared" si="1"/>
        <v>37460.274051972636</v>
      </c>
      <c r="H4" s="26">
        <f t="shared" si="1"/>
        <v>40297.886962228164</v>
      </c>
      <c r="I4" s="26">
        <f t="shared" si="1"/>
        <v>46121.036650962218</v>
      </c>
      <c r="J4" s="26">
        <f t="shared" si="1"/>
        <v>52785.02966682952</v>
      </c>
      <c r="K4" s="26">
        <f t="shared" si="1"/>
        <v>53256.812459006156</v>
      </c>
      <c r="L4" s="26">
        <f t="shared" si="1"/>
        <v>55980.170281964522</v>
      </c>
      <c r="M4" s="26">
        <f t="shared" si="1"/>
        <v>52511.897312416106</v>
      </c>
      <c r="N4" s="26">
        <f t="shared" si="1"/>
        <v>50412.021942639811</v>
      </c>
      <c r="O4" s="26">
        <f t="shared" si="1"/>
        <v>51147.127568080679</v>
      </c>
      <c r="P4" s="26">
        <f t="shared" si="1"/>
        <v>51806.063454971933</v>
      </c>
      <c r="Q4" s="26">
        <f t="shared" si="1"/>
        <v>56475.397012538255</v>
      </c>
      <c r="R4" s="26">
        <f t="shared" ref="R4:S4" si="2">+R6+R66+R101</f>
        <v>57962.290377441568</v>
      </c>
      <c r="S4" s="26">
        <f t="shared" si="2"/>
        <v>58808.145347107537</v>
      </c>
      <c r="T4" s="26">
        <f t="shared" si="1"/>
        <v>68352.298595933768</v>
      </c>
      <c r="U4" s="26">
        <f t="shared" si="1"/>
        <v>69664.947149806409</v>
      </c>
      <c r="V4" s="26">
        <f t="shared" si="1"/>
        <v>67517.730129147574</v>
      </c>
      <c r="W4" s="26">
        <f t="shared" si="1"/>
        <v>68623.517291938013</v>
      </c>
      <c r="X4" s="26">
        <f t="shared" si="1"/>
        <v>76288.277784990292</v>
      </c>
      <c r="Y4" s="26">
        <f t="shared" si="1"/>
        <v>80323.052312599422</v>
      </c>
      <c r="Z4" s="26">
        <f t="shared" si="1"/>
        <v>79993.652074144993</v>
      </c>
      <c r="AA4" s="26">
        <f t="shared" ref="AA4:AB4" si="3">+AA6+AA66+AA101</f>
        <v>77417.01281825667</v>
      </c>
      <c r="AB4" s="26">
        <f t="shared" si="3"/>
        <v>83713.41450868969</v>
      </c>
      <c r="AC4" s="26">
        <f>+AC6+AC66+AC101</f>
        <v>87135.569534547321</v>
      </c>
      <c r="AD4" s="31"/>
      <c r="AE4" s="26">
        <f>+IF(C4=0,"",IF(C4&lt;0,IF(AC4&lt;0,(AC4-C4)/C4,(AC4-C4)/ABS(C4)),(AC4-C4)/C4))</f>
        <v>1.5871798245148412</v>
      </c>
    </row>
    <row r="5" spans="1:31" x14ac:dyDescent="0.2">
      <c r="A5" s="11" t="s">
        <v>26</v>
      </c>
      <c r="B5" s="6" t="s">
        <v>25</v>
      </c>
      <c r="C5" s="26">
        <f>+'1990'!P5</f>
        <v>30051.895343433327</v>
      </c>
      <c r="D5" s="26">
        <f>+'1991'!P5</f>
        <v>28635.662882199998</v>
      </c>
      <c r="E5" s="26">
        <f>+'1992'!P5</f>
        <v>29723.11240873333</v>
      </c>
      <c r="F5" s="26">
        <f>+'1993'!P5</f>
        <v>31636.889029166676</v>
      </c>
      <c r="G5" s="26">
        <f>+'1994'!P5</f>
        <v>34166.725324600004</v>
      </c>
      <c r="H5" s="26">
        <f>+'1995'!P5</f>
        <v>37470.241944666661</v>
      </c>
      <c r="I5" s="26">
        <f>+'1996'!P5</f>
        <v>44432.965850533335</v>
      </c>
      <c r="J5" s="26">
        <f>+'1997'!P5</f>
        <v>49040.52248333332</v>
      </c>
      <c r="K5" s="26">
        <f>+'1998'!P5</f>
        <v>49772.377169533342</v>
      </c>
      <c r="L5" s="26">
        <f>+'1999'!P5</f>
        <v>54486.333150333339</v>
      </c>
      <c r="M5" s="26">
        <f>+'2000'!P5</f>
        <v>51006.30193633333</v>
      </c>
      <c r="N5" s="26">
        <f>+'2001'!P5</f>
        <v>47415.017533400001</v>
      </c>
      <c r="O5" s="26">
        <f>+'2002'!P5</f>
        <v>48884.429507833338</v>
      </c>
      <c r="P5" s="26">
        <f>+'2003'!P5</f>
        <v>49269.317828866675</v>
      </c>
      <c r="Q5" s="26">
        <f>+'2004'!P5</f>
        <v>53367.922978333343</v>
      </c>
      <c r="R5" s="26">
        <f>+'2005'!P5</f>
        <v>55718.863945433332</v>
      </c>
      <c r="S5" s="26">
        <f>+'2006'!P5</f>
        <v>55449.836395433333</v>
      </c>
      <c r="T5" s="26">
        <f>+'2007'!P5</f>
        <v>66079.523909666663</v>
      </c>
      <c r="U5" s="26">
        <f>+'2008'!P5</f>
        <v>66079.523909666663</v>
      </c>
      <c r="V5" s="26">
        <f>+'2009'!P5</f>
        <v>66079.523909666663</v>
      </c>
      <c r="W5" s="26">
        <f>+'2010'!P5</f>
        <v>66079.523909666663</v>
      </c>
      <c r="X5" s="26">
        <f>+'2011'!P5</f>
        <v>76091.863228333328</v>
      </c>
      <c r="Y5" s="26">
        <f>+'2012'!P5</f>
        <v>79668.106176999994</v>
      </c>
      <c r="Z5" s="26">
        <f>+'2013'!P5</f>
        <v>82255.109937000016</v>
      </c>
      <c r="AA5" s="26">
        <f>+'2014'!P5</f>
        <v>77590.74197599999</v>
      </c>
      <c r="AB5" s="26">
        <f>+'2015'!P5</f>
        <v>80085.849778000003</v>
      </c>
      <c r="AC5" s="26">
        <f>+'2016'!$P5</f>
        <v>84569.959752666677</v>
      </c>
      <c r="AD5" s="31"/>
      <c r="AE5" s="26">
        <f t="shared" ref="AE5:AE68" si="4">+IF(C5=0,"",IF(C5&lt;0,IF(AC5&lt;0,(AC5-C5)/C5,(AC5-C5)/ABS(C5)),(AC5-C5)/C5))</f>
        <v>1.8141306492053306</v>
      </c>
    </row>
    <row r="6" spans="1:31" x14ac:dyDescent="0.2">
      <c r="A6" s="11" t="s">
        <v>26</v>
      </c>
      <c r="B6" s="6" t="s">
        <v>27</v>
      </c>
      <c r="C6" s="26">
        <f t="shared" ref="C6" si="5">+C7+C16+C30+C52+C59</f>
        <v>31425.038975456719</v>
      </c>
      <c r="D6" s="26">
        <f t="shared" ref="D6" si="6">+D7+D16+D30+D52+D59</f>
        <v>29970.551715460202</v>
      </c>
      <c r="E6" s="26">
        <f t="shared" ref="E6" si="7">+E7+E16+E30+E52+E59</f>
        <v>31025.092846450269</v>
      </c>
      <c r="F6" s="26">
        <f t="shared" ref="F6" si="8">+F7+F16+F30+F52+F59</f>
        <v>33357.856667773383</v>
      </c>
      <c r="G6" s="26">
        <f t="shared" ref="G6" si="9">+G7+G16+G30+G52+G59</f>
        <v>35871.823839602635</v>
      </c>
      <c r="H6" s="26">
        <f t="shared" ref="H6" si="10">+H7+H16+H30+H52+H59</f>
        <v>38941.843047778166</v>
      </c>
      <c r="I6" s="26">
        <f t="shared" ref="I6" si="11">+I7+I16+I30+I52+I59</f>
        <v>44850.79464408222</v>
      </c>
      <c r="J6" s="26">
        <f t="shared" ref="J6" si="12">+J7+J16+J30+J52+J59</f>
        <v>51546.639105426722</v>
      </c>
      <c r="K6" s="26">
        <f t="shared" ref="K6" si="13">+K7+K16+K30+K52+K59</f>
        <v>52055.254880941153</v>
      </c>
      <c r="L6" s="26">
        <f t="shared" ref="L6" si="14">+L7+L16+L30+L52+L59</f>
        <v>54646.821432984521</v>
      </c>
      <c r="M6" s="26">
        <f t="shared" ref="M6" si="15">+M7+M16+M30+M52+M59</f>
        <v>50970.317726276109</v>
      </c>
      <c r="N6" s="26">
        <f t="shared" ref="N6" si="16">+N7+N16+N30+N52+N59</f>
        <v>48808.600900819809</v>
      </c>
      <c r="O6" s="26">
        <f t="shared" ref="O6" si="17">+O7+O16+O30+O52+O59</f>
        <v>49599.697311440679</v>
      </c>
      <c r="P6" s="26">
        <f t="shared" ref="P6" si="18">+P7+P16+P30+P52+P59</f>
        <v>50367.282661841935</v>
      </c>
      <c r="Q6" s="26">
        <f t="shared" ref="Q6:S6" si="19">+Q7+Q16+Q30+Q52+Q59</f>
        <v>55017.988884223516</v>
      </c>
      <c r="R6" s="26">
        <f t="shared" si="19"/>
        <v>56476.115914863869</v>
      </c>
      <c r="S6" s="26">
        <f t="shared" si="19"/>
        <v>57413.093312526311</v>
      </c>
      <c r="T6" s="26">
        <f t="shared" ref="T6" si="20">+T7+T16+T30+T52+T59</f>
        <v>67210.896498049537</v>
      </c>
      <c r="U6" s="26">
        <f t="shared" ref="U6" si="21">+U7+U16+U30+U52+U59</f>
        <v>68630.723856664277</v>
      </c>
      <c r="V6" s="26">
        <f t="shared" ref="V6" si="22">+V7+V16+V30+V52+V59</f>
        <v>66285.069565347017</v>
      </c>
      <c r="W6" s="26">
        <f t="shared" ref="W6" si="23">+W7+W16+W30+W52+W59</f>
        <v>67414.007279473226</v>
      </c>
      <c r="X6" s="26">
        <f t="shared" ref="X6" si="24">+X7+X16+X30+X52+X59</f>
        <v>75162.903356940558</v>
      </c>
      <c r="Y6" s="26">
        <f t="shared" ref="Y6" si="25">+Y7+Y16+Y30+Y52+Y59</f>
        <v>79251.528772168254</v>
      </c>
      <c r="Z6" s="26">
        <f t="shared" ref="Z6:AA6" si="26">+Z7+Z16+Z30+Z52+Z59</f>
        <v>78929.697287514718</v>
      </c>
      <c r="AA6" s="26">
        <f t="shared" si="26"/>
        <v>76420.988013518858</v>
      </c>
      <c r="AB6" s="26">
        <f t="shared" ref="AB6" si="27">+AB7+AB16+AB30+AB52+AB59</f>
        <v>82758.250908460366</v>
      </c>
      <c r="AC6" s="26">
        <f>+AC7+AC16+AC30+AC52+AC59</f>
        <v>86133.938153074443</v>
      </c>
      <c r="AD6" s="31"/>
      <c r="AE6" s="26">
        <f t="shared" si="4"/>
        <v>1.7409333754636214</v>
      </c>
    </row>
    <row r="7" spans="1:31" x14ac:dyDescent="0.2">
      <c r="A7" s="11" t="s">
        <v>28</v>
      </c>
      <c r="B7" s="6" t="s">
        <v>29</v>
      </c>
      <c r="C7" s="26">
        <f t="shared" ref="C7" si="28">+C8+C12+C13</f>
        <v>5843.4106528060001</v>
      </c>
      <c r="D7" s="26">
        <f t="shared" ref="D7" si="29">+D8+D12+D13</f>
        <v>4671.5050525460001</v>
      </c>
      <c r="E7" s="26">
        <f t="shared" ref="E7" si="30">+E8+E12+E13</f>
        <v>2849.7227675640002</v>
      </c>
      <c r="F7" s="26">
        <f t="shared" ref="F7" si="31">+F8+F12+F13</f>
        <v>4353.4909284880005</v>
      </c>
      <c r="G7" s="26">
        <f t="shared" ref="G7" si="32">+G8+G12+G13</f>
        <v>4591.870406774</v>
      </c>
      <c r="H7" s="26">
        <f t="shared" ref="H7" si="33">+H8+H12+H13</f>
        <v>7894.2971456840005</v>
      </c>
      <c r="I7" s="26">
        <f t="shared" ref="I7" si="34">+I8+I12+I13</f>
        <v>12280.433971901999</v>
      </c>
      <c r="J7" s="26">
        <f t="shared" ref="J7" si="35">+J8+J12+J13</f>
        <v>13910.2093298</v>
      </c>
      <c r="K7" s="26">
        <f t="shared" ref="K7" si="36">+K8+K12+K13</f>
        <v>16424.406346011998</v>
      </c>
      <c r="L7" s="26">
        <f t="shared" ref="L7" si="37">+L8+L12+L13</f>
        <v>18698.265480130005</v>
      </c>
      <c r="M7" s="26">
        <f t="shared" ref="M7" si="38">+M8+M12+M13</f>
        <v>14908.323920953999</v>
      </c>
      <c r="N7" s="26">
        <f t="shared" ref="N7" si="39">+N8+N12+N13</f>
        <v>13078.176708738001</v>
      </c>
      <c r="O7" s="26">
        <f t="shared" ref="O7" si="40">+O8+O12+O13</f>
        <v>14228.562899954</v>
      </c>
      <c r="P7" s="26">
        <f t="shared" ref="P7" si="41">+P8+P12+P13</f>
        <v>15610.567087586</v>
      </c>
      <c r="Q7" s="26">
        <f t="shared" ref="Q7:S7" si="42">+Q8+Q12+Q13</f>
        <v>19636.529340792</v>
      </c>
      <c r="R7" s="26">
        <f t="shared" si="42"/>
        <v>18955.204962763997</v>
      </c>
      <c r="S7" s="26">
        <f t="shared" si="42"/>
        <v>19789.529270629999</v>
      </c>
      <c r="T7" s="26">
        <f t="shared" ref="T7" si="43">+T8+T12+T13</f>
        <v>26632.839667668002</v>
      </c>
      <c r="U7" s="26">
        <f t="shared" ref="U7" si="44">+U8+U12+U13</f>
        <v>27161.776502257999</v>
      </c>
      <c r="V7" s="26">
        <f t="shared" ref="V7" si="45">+V8+V12+V13</f>
        <v>25510.481461041996</v>
      </c>
      <c r="W7" s="26">
        <f t="shared" ref="W7" si="46">+W8+W12+W13</f>
        <v>25809.804466198002</v>
      </c>
      <c r="X7" s="26">
        <f t="shared" ref="X7" si="47">+X8+X12+X13</f>
        <v>31939.967873434001</v>
      </c>
      <c r="Y7" s="26">
        <f t="shared" ref="Y7" si="48">+Y8+Y12+Y13</f>
        <v>34173.542430148002</v>
      </c>
      <c r="Z7" s="26">
        <f t="shared" ref="Z7:AA7" si="49">+Z8+Z12+Z13</f>
        <v>33097.083289770002</v>
      </c>
      <c r="AA7" s="26">
        <f t="shared" si="49"/>
        <v>30196.871638324006</v>
      </c>
      <c r="AB7" s="26">
        <f t="shared" ref="AB7:AC7" si="50">+AB8+AB12+AB13</f>
        <v>34500.975058925993</v>
      </c>
      <c r="AC7" s="26">
        <f t="shared" si="50"/>
        <v>35711.079659235998</v>
      </c>
      <c r="AD7" s="31"/>
      <c r="AE7" s="26">
        <f t="shared" si="4"/>
        <v>5.1113417798366738</v>
      </c>
    </row>
    <row r="8" spans="1:31" x14ac:dyDescent="0.2">
      <c r="A8" s="11" t="s">
        <v>30</v>
      </c>
      <c r="B8" s="6" t="s">
        <v>31</v>
      </c>
      <c r="C8" s="26">
        <f t="shared" ref="C8" si="51">+C9+C10+C11</f>
        <v>3871.9069469800002</v>
      </c>
      <c r="D8" s="26">
        <f t="shared" ref="D8" si="52">+D9+D10+D11</f>
        <v>2607.581943012</v>
      </c>
      <c r="E8" s="26">
        <f t="shared" ref="E8" si="53">+E9+E10+E11</f>
        <v>665.19445748399994</v>
      </c>
      <c r="F8" s="26">
        <f t="shared" ref="F8" si="54">+F9+F10+F11</f>
        <v>1936.1274971760001</v>
      </c>
      <c r="G8" s="26">
        <f t="shared" ref="G8" si="55">+G9+G10+G11</f>
        <v>2489.6099492500002</v>
      </c>
      <c r="H8" s="26">
        <f t="shared" ref="H8" si="56">+H9+H10+H11</f>
        <v>5932.1261083740001</v>
      </c>
      <c r="I8" s="26">
        <f t="shared" ref="I8" si="57">+I9+I10+I11</f>
        <v>10056.546076813998</v>
      </c>
      <c r="J8" s="26">
        <f t="shared" ref="J8" si="58">+J9+J10+J11</f>
        <v>11888.828573663999</v>
      </c>
      <c r="K8" s="26">
        <f t="shared" ref="K8" si="59">+K9+K10+K11</f>
        <v>14053.232731028</v>
      </c>
      <c r="L8" s="26">
        <f t="shared" ref="L8" si="60">+L9+L10+L11</f>
        <v>16505.555338676004</v>
      </c>
      <c r="M8" s="26">
        <f t="shared" ref="M8" si="61">+M9+M10+M11</f>
        <v>13035.408197637998</v>
      </c>
      <c r="N8" s="26">
        <f t="shared" ref="N8" si="62">+N9+N10+N11</f>
        <v>10867.551141710001</v>
      </c>
      <c r="O8" s="26">
        <f t="shared" ref="O8" si="63">+O9+O10+O11</f>
        <v>11457.788420831999</v>
      </c>
      <c r="P8" s="26">
        <f t="shared" ref="P8" si="64">+P9+P10+P11</f>
        <v>13082.962680306</v>
      </c>
      <c r="Q8" s="26">
        <f t="shared" ref="Q8:S8" si="65">+Q9+Q10+Q11</f>
        <v>16080.947117927999</v>
      </c>
      <c r="R8" s="26">
        <f t="shared" si="65"/>
        <v>15429.927923241999</v>
      </c>
      <c r="S8" s="26">
        <f t="shared" si="65"/>
        <v>16327.559189224001</v>
      </c>
      <c r="T8" s="26">
        <f t="shared" ref="T8" si="66">+T9+T10+T11</f>
        <v>23969.400212896002</v>
      </c>
      <c r="U8" s="26">
        <f t="shared" ref="U8" si="67">+U9+U10+U11</f>
        <v>24452.375195763998</v>
      </c>
      <c r="V8" s="26">
        <f t="shared" ref="V8" si="68">+V9+V10+V11</f>
        <v>22799.854075105995</v>
      </c>
      <c r="W8" s="26">
        <f t="shared" ref="W8" si="69">+W9+W10+W11</f>
        <v>24028.524069376002</v>
      </c>
      <c r="X8" s="26">
        <f t="shared" ref="X8" si="70">+X9+X10+X11</f>
        <v>29759.300223517999</v>
      </c>
      <c r="Y8" s="26">
        <f t="shared" ref="Y8" si="71">+Y9+Y10+Y11</f>
        <v>32176.45488755</v>
      </c>
      <c r="Z8" s="26">
        <f t="shared" ref="Z8:AA8" si="72">+Z9+Z10+Z11</f>
        <v>30080.922519900003</v>
      </c>
      <c r="AA8" s="26">
        <f t="shared" si="72"/>
        <v>28275.374613976004</v>
      </c>
      <c r="AB8" s="26">
        <f t="shared" ref="AB8:AC8" si="73">+AB9+AB10+AB11</f>
        <v>32752.136772883994</v>
      </c>
      <c r="AC8" s="26">
        <f t="shared" si="73"/>
        <v>34579.613461505993</v>
      </c>
      <c r="AD8" s="31"/>
      <c r="AE8" s="26">
        <f t="shared" si="4"/>
        <v>7.9308999247715155</v>
      </c>
    </row>
    <row r="9" spans="1:31" x14ac:dyDescent="0.2">
      <c r="A9" s="11" t="s">
        <v>32</v>
      </c>
      <c r="B9" s="6" t="s">
        <v>33</v>
      </c>
      <c r="C9" s="26">
        <f>+'1990'!P9</f>
        <v>3871.9069469800002</v>
      </c>
      <c r="D9" s="26">
        <f>+'1991'!P9</f>
        <v>2607.581943012</v>
      </c>
      <c r="E9" s="26">
        <f>+'1992'!P9</f>
        <v>665.19445748399994</v>
      </c>
      <c r="F9" s="26">
        <f>+'1993'!P9</f>
        <v>1936.1274971760001</v>
      </c>
      <c r="G9" s="26">
        <f>+'1994'!P9</f>
        <v>2489.6099492500002</v>
      </c>
      <c r="H9" s="26">
        <f>+'1995'!P9</f>
        <v>5932.1261083740001</v>
      </c>
      <c r="I9" s="26">
        <f>+'1996'!P9</f>
        <v>10056.546076813998</v>
      </c>
      <c r="J9" s="26">
        <f>+'1997'!P9</f>
        <v>11888.828573663999</v>
      </c>
      <c r="K9" s="26">
        <f>+'1998'!P9</f>
        <v>14053.232731028</v>
      </c>
      <c r="L9" s="26">
        <f>+'1999'!P9</f>
        <v>16505.555338676004</v>
      </c>
      <c r="M9" s="26">
        <f>+'2000'!P9</f>
        <v>13035.408197637998</v>
      </c>
      <c r="N9" s="26">
        <f>+'2001'!P9</f>
        <v>10867.551141710001</v>
      </c>
      <c r="O9" s="26">
        <f>+'2002'!P9</f>
        <v>11457.788420831999</v>
      </c>
      <c r="P9" s="26">
        <f>+'2003'!P9</f>
        <v>13082.962680306</v>
      </c>
      <c r="Q9" s="26">
        <f>+'2004'!P9</f>
        <v>16080.947117927999</v>
      </c>
      <c r="R9" s="26">
        <f>+'2005'!P9</f>
        <v>15429.927923241999</v>
      </c>
      <c r="S9" s="26">
        <f>+'2006'!P9</f>
        <v>16327.559189224001</v>
      </c>
      <c r="T9" s="26">
        <f>+'2007'!P9</f>
        <v>23969.400212896002</v>
      </c>
      <c r="U9" s="26">
        <f>+'2008'!P9</f>
        <v>24452.375195763998</v>
      </c>
      <c r="V9" s="26">
        <f>+'2009'!P9</f>
        <v>22799.854075105995</v>
      </c>
      <c r="W9" s="26">
        <f>+'2010'!P9</f>
        <v>24028.524069376002</v>
      </c>
      <c r="X9" s="26">
        <f>+'2011'!P9</f>
        <v>29759.300223517999</v>
      </c>
      <c r="Y9" s="26">
        <f>+'2012'!P9</f>
        <v>32176.45488755</v>
      </c>
      <c r="Z9" s="26">
        <f>+'2013'!P9</f>
        <v>30080.922519900003</v>
      </c>
      <c r="AA9" s="26">
        <f>+'2014'!P9</f>
        <v>28275.374613976004</v>
      </c>
      <c r="AB9" s="26">
        <f>+'2015'!P9</f>
        <v>32752.136772883994</v>
      </c>
      <c r="AC9" s="26">
        <f>+'2016'!$P9</f>
        <v>34579.613461505993</v>
      </c>
      <c r="AD9" s="31"/>
      <c r="AE9" s="26">
        <f t="shared" si="4"/>
        <v>7.9308999247715155</v>
      </c>
    </row>
    <row r="10" spans="1:31" x14ac:dyDescent="0.2">
      <c r="A10" s="11" t="s">
        <v>34</v>
      </c>
      <c r="B10" s="6" t="s">
        <v>35</v>
      </c>
      <c r="C10" s="26">
        <f>+'1990'!P10</f>
        <v>0</v>
      </c>
      <c r="D10" s="26">
        <f>+'1991'!P10</f>
        <v>0</v>
      </c>
      <c r="E10" s="26">
        <f>+'1992'!P10</f>
        <v>0</v>
      </c>
      <c r="F10" s="26">
        <f>+'1993'!P10</f>
        <v>0</v>
      </c>
      <c r="G10" s="26">
        <f>+'1994'!P10</f>
        <v>0</v>
      </c>
      <c r="H10" s="26">
        <f>+'1995'!P10</f>
        <v>0</v>
      </c>
      <c r="I10" s="26">
        <f>+'1996'!P10</f>
        <v>0</v>
      </c>
      <c r="J10" s="26">
        <f>+'1997'!P10</f>
        <v>0</v>
      </c>
      <c r="K10" s="26">
        <f>+'1998'!P10</f>
        <v>0</v>
      </c>
      <c r="L10" s="26">
        <f>+'1999'!P10</f>
        <v>0</v>
      </c>
      <c r="M10" s="26">
        <f>+'2000'!P10</f>
        <v>0</v>
      </c>
      <c r="N10" s="26">
        <f>+'2001'!P10</f>
        <v>0</v>
      </c>
      <c r="O10" s="26">
        <f>+'2002'!P10</f>
        <v>0</v>
      </c>
      <c r="P10" s="26">
        <f>+'2003'!P10</f>
        <v>0</v>
      </c>
      <c r="Q10" s="26">
        <f>+'2004'!P10</f>
        <v>0</v>
      </c>
      <c r="R10" s="26">
        <f>+'2005'!P10</f>
        <v>0</v>
      </c>
      <c r="S10" s="26">
        <f>+'2006'!P10</f>
        <v>0</v>
      </c>
      <c r="T10" s="26">
        <f>+'2007'!P10</f>
        <v>0</v>
      </c>
      <c r="U10" s="26">
        <f>+'2008'!P10</f>
        <v>0</v>
      </c>
      <c r="V10" s="26">
        <f>+'2009'!P10</f>
        <v>0</v>
      </c>
      <c r="W10" s="26">
        <f>+'2010'!P10</f>
        <v>0</v>
      </c>
      <c r="X10" s="26">
        <f>+'2011'!P10</f>
        <v>0</v>
      </c>
      <c r="Y10" s="26">
        <f>+'2012'!P10</f>
        <v>0</v>
      </c>
      <c r="Z10" s="26">
        <f>+'2013'!P10</f>
        <v>0</v>
      </c>
      <c r="AA10" s="26">
        <f>+'2014'!P10</f>
        <v>0</v>
      </c>
      <c r="AB10" s="26">
        <f>+'2015'!P10</f>
        <v>0</v>
      </c>
      <c r="AC10" s="26">
        <f>+'2016'!$P10</f>
        <v>0</v>
      </c>
      <c r="AD10" s="31"/>
      <c r="AE10" s="26" t="str">
        <f t="shared" si="4"/>
        <v/>
      </c>
    </row>
    <row r="11" spans="1:31" x14ac:dyDescent="0.2">
      <c r="A11" s="11" t="s">
        <v>36</v>
      </c>
      <c r="B11" s="6" t="s">
        <v>37</v>
      </c>
      <c r="C11" s="26">
        <f>+'1990'!P11</f>
        <v>0</v>
      </c>
      <c r="D11" s="26">
        <f>+'1991'!P11</f>
        <v>0</v>
      </c>
      <c r="E11" s="26">
        <f>+'1992'!P11</f>
        <v>0</v>
      </c>
      <c r="F11" s="26">
        <f>+'1993'!P11</f>
        <v>0</v>
      </c>
      <c r="G11" s="26">
        <f>+'1994'!P11</f>
        <v>0</v>
      </c>
      <c r="H11" s="26">
        <f>+'1995'!P11</f>
        <v>0</v>
      </c>
      <c r="I11" s="26">
        <f>+'1996'!P11</f>
        <v>0</v>
      </c>
      <c r="J11" s="26">
        <f>+'1997'!P11</f>
        <v>0</v>
      </c>
      <c r="K11" s="26">
        <f>+'1998'!P11</f>
        <v>0</v>
      </c>
      <c r="L11" s="26">
        <f>+'1999'!P11</f>
        <v>0</v>
      </c>
      <c r="M11" s="26">
        <f>+'2000'!P11</f>
        <v>0</v>
      </c>
      <c r="N11" s="26">
        <f>+'2001'!P11</f>
        <v>0</v>
      </c>
      <c r="O11" s="26">
        <f>+'2002'!P11</f>
        <v>0</v>
      </c>
      <c r="P11" s="26">
        <f>+'2003'!P11</f>
        <v>0</v>
      </c>
      <c r="Q11" s="26">
        <f>+'2004'!P11</f>
        <v>0</v>
      </c>
      <c r="R11" s="26">
        <f>+'2005'!P11</f>
        <v>0</v>
      </c>
      <c r="S11" s="26">
        <f>+'2006'!P11</f>
        <v>0</v>
      </c>
      <c r="T11" s="26">
        <f>+'2007'!P11</f>
        <v>0</v>
      </c>
      <c r="U11" s="26">
        <f>+'2008'!P11</f>
        <v>0</v>
      </c>
      <c r="V11" s="26">
        <f>+'2009'!P11</f>
        <v>0</v>
      </c>
      <c r="W11" s="26">
        <f>+'2010'!P11</f>
        <v>0</v>
      </c>
      <c r="X11" s="26">
        <f>+'2011'!P11</f>
        <v>0</v>
      </c>
      <c r="Y11" s="26">
        <f>+'2012'!P11</f>
        <v>0</v>
      </c>
      <c r="Z11" s="26">
        <f>+'2013'!P11</f>
        <v>0</v>
      </c>
      <c r="AA11" s="26">
        <f>+'2014'!P11</f>
        <v>0</v>
      </c>
      <c r="AB11" s="26">
        <f>+'2015'!P11</f>
        <v>0</v>
      </c>
      <c r="AC11" s="26">
        <f>+'2016'!$P11</f>
        <v>0</v>
      </c>
      <c r="AD11" s="31"/>
      <c r="AE11" s="26" t="str">
        <f t="shared" si="4"/>
        <v/>
      </c>
    </row>
    <row r="12" spans="1:31" x14ac:dyDescent="0.2">
      <c r="A12" s="11" t="s">
        <v>38</v>
      </c>
      <c r="B12" s="6" t="s">
        <v>39</v>
      </c>
      <c r="C12" s="26">
        <f>+'1990'!P12</f>
        <v>1691.926960192</v>
      </c>
      <c r="D12" s="26">
        <f>+'1991'!P12</f>
        <v>1708.6587521240001</v>
      </c>
      <c r="E12" s="26">
        <f>+'1992'!P12</f>
        <v>1779.322085298</v>
      </c>
      <c r="F12" s="26">
        <f>+'1993'!P12</f>
        <v>1931.0706284959999</v>
      </c>
      <c r="G12" s="26">
        <f>+'1994'!P12</f>
        <v>1667.3092684660003</v>
      </c>
      <c r="H12" s="26">
        <f>+'1995'!P12</f>
        <v>1632.6741110200001</v>
      </c>
      <c r="I12" s="26">
        <f>+'1996'!P12</f>
        <v>1830.99939481</v>
      </c>
      <c r="J12" s="26">
        <f>+'1997'!P12</f>
        <v>1624.0227856060001</v>
      </c>
      <c r="K12" s="26">
        <f>+'1998'!P12</f>
        <v>1943.569103818</v>
      </c>
      <c r="L12" s="26">
        <f>+'1999'!P12</f>
        <v>1765.9016977259998</v>
      </c>
      <c r="M12" s="26">
        <f>+'2000'!P12</f>
        <v>1470.7973698120002</v>
      </c>
      <c r="N12" s="26">
        <f>+'2001'!P12</f>
        <v>1785.3600100279998</v>
      </c>
      <c r="O12" s="26">
        <f>+'2002'!P12</f>
        <v>2378.1910071619996</v>
      </c>
      <c r="P12" s="26">
        <f>+'2003'!P12</f>
        <v>2100.5311774359998</v>
      </c>
      <c r="Q12" s="26">
        <f>+'2004'!P12</f>
        <v>2474.9806204020001</v>
      </c>
      <c r="R12" s="26">
        <f>+'2005'!P12</f>
        <v>2506.6131982740003</v>
      </c>
      <c r="S12" s="26">
        <f>+'2006'!P12</f>
        <v>2437.3452109799996</v>
      </c>
      <c r="T12" s="26">
        <f>+'2007'!P12</f>
        <v>1675.1177129800001</v>
      </c>
      <c r="U12" s="26">
        <f>+'2008'!P12</f>
        <v>1698.78781867</v>
      </c>
      <c r="V12" s="26">
        <f>+'2009'!P12</f>
        <v>1776.4527640500003</v>
      </c>
      <c r="W12" s="26">
        <f>+'2010'!P12</f>
        <v>1129.6882064199999</v>
      </c>
      <c r="X12" s="26">
        <f>+'2011'!P12</f>
        <v>1200.1346920620003</v>
      </c>
      <c r="Y12" s="26">
        <f>+'2012'!P12</f>
        <v>1065.841097966</v>
      </c>
      <c r="Z12" s="26">
        <f>+'2013'!P12</f>
        <v>2123.4732737680001</v>
      </c>
      <c r="AA12" s="26">
        <f>+'2014'!P12</f>
        <v>1030.372258586</v>
      </c>
      <c r="AB12" s="26">
        <f>+'2015'!P12</f>
        <v>931.62808657599987</v>
      </c>
      <c r="AC12" s="26">
        <f>+'2016'!$P12</f>
        <v>366.13988820800006</v>
      </c>
      <c r="AD12" s="31"/>
      <c r="AE12" s="26">
        <f t="shared" si="4"/>
        <v>-0.78359592534275213</v>
      </c>
    </row>
    <row r="13" spans="1:31" x14ac:dyDescent="0.2">
      <c r="A13" s="11" t="s">
        <v>40</v>
      </c>
      <c r="B13" s="6" t="s">
        <v>41</v>
      </c>
      <c r="C13" s="26">
        <f t="shared" ref="C13" si="74">+C14+C15</f>
        <v>279.57674563400002</v>
      </c>
      <c r="D13" s="26">
        <f t="shared" ref="D13" si="75">+D14+D15</f>
        <v>355.26435741000006</v>
      </c>
      <c r="E13" s="26">
        <f t="shared" ref="E13" si="76">+E14+E15</f>
        <v>405.20622478199999</v>
      </c>
      <c r="F13" s="26">
        <f t="shared" ref="F13" si="77">+F14+F15</f>
        <v>486.29280281600001</v>
      </c>
      <c r="G13" s="26">
        <f t="shared" ref="G13" si="78">+G14+G15</f>
        <v>434.95118905800001</v>
      </c>
      <c r="H13" s="26">
        <f t="shared" ref="H13" si="79">+H14+H15</f>
        <v>329.49692628999998</v>
      </c>
      <c r="I13" s="26">
        <f t="shared" ref="I13" si="80">+I14+I15</f>
        <v>392.88850027799998</v>
      </c>
      <c r="J13" s="26">
        <f t="shared" ref="J13" si="81">+J14+J15</f>
        <v>397.35797053000005</v>
      </c>
      <c r="K13" s="26">
        <f t="shared" ref="K13" si="82">+K14+K15</f>
        <v>427.60451116600001</v>
      </c>
      <c r="L13" s="26">
        <f t="shared" ref="L13" si="83">+L14+L15</f>
        <v>426.80844372800004</v>
      </c>
      <c r="M13" s="26">
        <f t="shared" ref="M13" si="84">+M14+M15</f>
        <v>402.11835350399997</v>
      </c>
      <c r="N13" s="26">
        <f t="shared" ref="N13" si="85">+N14+N15</f>
        <v>425.26555699999989</v>
      </c>
      <c r="O13" s="26">
        <f t="shared" ref="O13" si="86">+O14+O15</f>
        <v>392.58347196000005</v>
      </c>
      <c r="P13" s="26">
        <f t="shared" ref="P13" si="87">+P14+P15</f>
        <v>427.07322984400002</v>
      </c>
      <c r="Q13" s="26">
        <f t="shared" ref="Q13:S13" si="88">+Q14+Q15</f>
        <v>1080.6016024620001</v>
      </c>
      <c r="R13" s="26">
        <f t="shared" si="88"/>
        <v>1018.663841248</v>
      </c>
      <c r="S13" s="26">
        <f t="shared" si="88"/>
        <v>1024.6248704259999</v>
      </c>
      <c r="T13" s="26">
        <f t="shared" ref="T13" si="89">+T14+T15</f>
        <v>988.32174179200001</v>
      </c>
      <c r="U13" s="26">
        <f t="shared" ref="U13" si="90">+U14+U15</f>
        <v>1010.6134878239999</v>
      </c>
      <c r="V13" s="26">
        <f t="shared" ref="V13" si="91">+V14+V15</f>
        <v>934.17462188599995</v>
      </c>
      <c r="W13" s="26">
        <f t="shared" ref="W13" si="92">+W14+W15</f>
        <v>651.59219040200003</v>
      </c>
      <c r="X13" s="26">
        <f t="shared" ref="X13" si="93">+X14+X15</f>
        <v>980.53295785399996</v>
      </c>
      <c r="Y13" s="26">
        <f t="shared" ref="Y13" si="94">+Y14+Y15</f>
        <v>931.24644463200002</v>
      </c>
      <c r="Z13" s="26">
        <f t="shared" ref="Z13:AA13" si="95">+Z14+Z15</f>
        <v>892.68749610200007</v>
      </c>
      <c r="AA13" s="26">
        <f t="shared" si="95"/>
        <v>891.12476576200015</v>
      </c>
      <c r="AB13" s="26">
        <f t="shared" ref="AB13:AC13" si="96">+AB14+AB15</f>
        <v>817.21019946600018</v>
      </c>
      <c r="AC13" s="26">
        <f t="shared" si="96"/>
        <v>765.32630952199997</v>
      </c>
      <c r="AD13" s="31"/>
      <c r="AE13" s="26">
        <f t="shared" si="4"/>
        <v>1.7374462342583572</v>
      </c>
    </row>
    <row r="14" spans="1:31" x14ac:dyDescent="0.2">
      <c r="A14" s="11" t="s">
        <v>42</v>
      </c>
      <c r="B14" s="6" t="s">
        <v>43</v>
      </c>
      <c r="C14" s="26">
        <f>+'1990'!P14</f>
        <v>279.57674563400002</v>
      </c>
      <c r="D14" s="26">
        <f>+'1991'!P14</f>
        <v>355.26435741000006</v>
      </c>
      <c r="E14" s="26">
        <f>+'1992'!P14</f>
        <v>405.20622478199999</v>
      </c>
      <c r="F14" s="26">
        <f>+'1993'!P14</f>
        <v>486.29280281600001</v>
      </c>
      <c r="G14" s="26">
        <f>+'1994'!P14</f>
        <v>434.95118905800001</v>
      </c>
      <c r="H14" s="26">
        <f>+'1995'!P14</f>
        <v>329.49692628999998</v>
      </c>
      <c r="I14" s="26">
        <f>+'1996'!P14</f>
        <v>392.88850027799998</v>
      </c>
      <c r="J14" s="26">
        <f>+'1997'!P14</f>
        <v>397.35797053000005</v>
      </c>
      <c r="K14" s="26">
        <f>+'1998'!P14</f>
        <v>427.60451116600001</v>
      </c>
      <c r="L14" s="26">
        <f>+'1999'!P14</f>
        <v>426.80844372800004</v>
      </c>
      <c r="M14" s="26">
        <f>+'2000'!P14</f>
        <v>402.11835350399997</v>
      </c>
      <c r="N14" s="26">
        <f>+'2001'!P14</f>
        <v>425.26555699999989</v>
      </c>
      <c r="O14" s="26">
        <f>+'2002'!P14</f>
        <v>392.58347196000005</v>
      </c>
      <c r="P14" s="26">
        <f>+'2003'!P14</f>
        <v>427.07322984400002</v>
      </c>
      <c r="Q14" s="26">
        <f>+'2004'!P14</f>
        <v>1077.78071127</v>
      </c>
      <c r="R14" s="26">
        <f>+'2005'!P14</f>
        <v>1017.676731508</v>
      </c>
      <c r="S14" s="26">
        <f>+'2006'!P14</f>
        <v>1023.308783558</v>
      </c>
      <c r="T14" s="26">
        <f>+'2007'!P14</f>
        <v>985.04898390000005</v>
      </c>
      <c r="U14" s="26">
        <f>+'2008'!P14</f>
        <v>1010.6134878239999</v>
      </c>
      <c r="V14" s="26">
        <f>+'2009'!P14</f>
        <v>933.88166791399999</v>
      </c>
      <c r="W14" s="26">
        <f>+'2010'!P14</f>
        <v>651.59219040200003</v>
      </c>
      <c r="X14" s="26">
        <f>+'2011'!P14</f>
        <v>980.53295785399996</v>
      </c>
      <c r="Y14" s="26">
        <f>+'2012'!P14</f>
        <v>931.24644463200002</v>
      </c>
      <c r="Z14" s="26">
        <f>+'2013'!P14</f>
        <v>892.68749610200007</v>
      </c>
      <c r="AA14" s="26">
        <f>+'2014'!P14</f>
        <v>800.84156108200011</v>
      </c>
      <c r="AB14" s="26">
        <f>+'2015'!P14</f>
        <v>815.98893788400017</v>
      </c>
      <c r="AC14" s="26">
        <f>+'2016'!$P14</f>
        <v>765.32630952199997</v>
      </c>
      <c r="AD14" s="31"/>
      <c r="AE14" s="26">
        <f t="shared" si="4"/>
        <v>1.7374462342583572</v>
      </c>
    </row>
    <row r="15" spans="1:31" x14ac:dyDescent="0.2">
      <c r="A15" s="11" t="s">
        <v>44</v>
      </c>
      <c r="B15" s="6" t="s">
        <v>45</v>
      </c>
      <c r="C15" s="26">
        <f>+'1990'!P15</f>
        <v>0</v>
      </c>
      <c r="D15" s="26">
        <f>+'1991'!P15</f>
        <v>0</v>
      </c>
      <c r="E15" s="26">
        <f>+'1992'!P15</f>
        <v>0</v>
      </c>
      <c r="F15" s="26">
        <f>+'1993'!P15</f>
        <v>0</v>
      </c>
      <c r="G15" s="26">
        <f>+'1994'!P15</f>
        <v>0</v>
      </c>
      <c r="H15" s="26">
        <f>+'1995'!P15</f>
        <v>0</v>
      </c>
      <c r="I15" s="26">
        <f>+'1996'!P15</f>
        <v>0</v>
      </c>
      <c r="J15" s="26">
        <f>+'1997'!P15</f>
        <v>0</v>
      </c>
      <c r="K15" s="26">
        <f>+'1998'!P15</f>
        <v>0</v>
      </c>
      <c r="L15" s="26">
        <f>+'1999'!P15</f>
        <v>0</v>
      </c>
      <c r="M15" s="26">
        <f>+'2000'!P15</f>
        <v>0</v>
      </c>
      <c r="N15" s="26">
        <f>+'2001'!P15</f>
        <v>0</v>
      </c>
      <c r="O15" s="26">
        <f>+'2002'!P15</f>
        <v>0</v>
      </c>
      <c r="P15" s="26">
        <f>+'2003'!P15</f>
        <v>0</v>
      </c>
      <c r="Q15" s="26">
        <f>+'2004'!P15</f>
        <v>2.8208911919999995</v>
      </c>
      <c r="R15" s="26">
        <f>+'2005'!P15</f>
        <v>0.98710974000000007</v>
      </c>
      <c r="S15" s="26">
        <f>+'2006'!P15</f>
        <v>1.3160868679999997</v>
      </c>
      <c r="T15" s="26">
        <f>+'2007'!P15</f>
        <v>3.2727578920000004</v>
      </c>
      <c r="U15" s="26">
        <f>+'2008'!P15</f>
        <v>0</v>
      </c>
      <c r="V15" s="26">
        <f>+'2009'!P15</f>
        <v>0.29295397200000001</v>
      </c>
      <c r="W15" s="26">
        <f>+'2010'!P15</f>
        <v>0</v>
      </c>
      <c r="X15" s="26">
        <f>+'2011'!P15</f>
        <v>0</v>
      </c>
      <c r="Y15" s="26">
        <f>+'2012'!P15</f>
        <v>0</v>
      </c>
      <c r="Z15" s="26">
        <f>+'2013'!P15</f>
        <v>0</v>
      </c>
      <c r="AA15" s="26">
        <f>+'2014'!P15</f>
        <v>90.283204679999997</v>
      </c>
      <c r="AB15" s="26">
        <f>+'2015'!P15</f>
        <v>1.2212615820000001</v>
      </c>
      <c r="AC15" s="26">
        <f>+'2016'!$P15</f>
        <v>0</v>
      </c>
      <c r="AD15" s="31"/>
      <c r="AE15" s="26" t="str">
        <f t="shared" si="4"/>
        <v/>
      </c>
    </row>
    <row r="16" spans="1:31" x14ac:dyDescent="0.2">
      <c r="A16" s="11" t="s">
        <v>46</v>
      </c>
      <c r="B16" s="6" t="s">
        <v>47</v>
      </c>
      <c r="C16" s="26">
        <f t="shared" ref="C16" si="97">+C17+C18+C19+C20+C21+C22+C23+C24+C25+C26+C27+C28+C29</f>
        <v>12261.511619094001</v>
      </c>
      <c r="D16" s="26">
        <f t="shared" ref="D16" si="98">+D17+D18+D19+D20+D21+D22+D23+D24+D25+D26+D27+D28+D29</f>
        <v>11151.325351627998</v>
      </c>
      <c r="E16" s="26">
        <f t="shared" ref="E16" si="99">+E17+E18+E19+E20+E21+E22+E23+E24+E25+E26+E27+E28+E29</f>
        <v>12722.001162041999</v>
      </c>
      <c r="F16" s="26">
        <f t="shared" ref="F16" si="100">+F17+F18+F19+F20+F21+F22+F23+F24+F25+F26+F27+F28+F29</f>
        <v>12259.156866868001</v>
      </c>
      <c r="G16" s="26">
        <f t="shared" ref="G16" si="101">+G17+G18+G19+G20+G21+G22+G23+G24+G25+G26+G27+G28+G29</f>
        <v>13321.938064563999</v>
      </c>
      <c r="H16" s="26">
        <f t="shared" ref="H16" si="102">+H17+H18+H19+H20+H21+H22+H23+H24+H25+H26+H27+H28+H29</f>
        <v>11814.001243721999</v>
      </c>
      <c r="I16" s="26">
        <f t="shared" ref="I16" si="103">+I17+I18+I19+I20+I21+I22+I23+I24+I25+I26+I27+I28+I29</f>
        <v>11958.098040476001</v>
      </c>
      <c r="J16" s="26">
        <f t="shared" ref="J16" si="104">+J17+J18+J19+J20+J21+J22+J23+J24+J25+J26+J27+J28+J29</f>
        <v>15468.069256956001</v>
      </c>
      <c r="K16" s="26">
        <f t="shared" ref="K16" si="105">+K17+K18+K19+K20+K21+K22+K23+K24+K25+K26+K27+K28+K29</f>
        <v>13575.216613713998</v>
      </c>
      <c r="L16" s="26">
        <f t="shared" ref="L16" si="106">+L17+L18+L19+L20+L21+L22+L23+L24+L25+L26+L27+L28+L29</f>
        <v>13398.454076551998</v>
      </c>
      <c r="M16" s="26">
        <f t="shared" ref="M16" si="107">+M17+M18+M19+M20+M21+M22+M23+M24+M25+M26+M27+M28+M29</f>
        <v>13012.669653437999</v>
      </c>
      <c r="N16" s="26">
        <f t="shared" ref="N16" si="108">+N17+N18+N19+N20+N21+N22+N23+N24+N25+N26+N27+N28+N29</f>
        <v>13657.792811648</v>
      </c>
      <c r="O16" s="26">
        <f t="shared" ref="O16" si="109">+O17+O18+O19+O20+O21+O22+O23+O24+O25+O26+O27+O28+O29</f>
        <v>12796.749585931999</v>
      </c>
      <c r="P16" s="26">
        <f t="shared" ref="P16" si="110">+P17+P18+P19+P20+P21+P22+P23+P24+P25+P26+P27+P28+P29</f>
        <v>12808.341439951822</v>
      </c>
      <c r="Q16" s="26">
        <f t="shared" ref="Q16:S16" si="111">+Q17+Q18+Q19+Q20+Q21+Q22+Q23+Q24+Q25+Q26+Q27+Q28+Q29</f>
        <v>12172.075261142001</v>
      </c>
      <c r="R16" s="26">
        <f t="shared" si="111"/>
        <v>12969.239769684002</v>
      </c>
      <c r="S16" s="26">
        <f t="shared" si="111"/>
        <v>13543.769496274002</v>
      </c>
      <c r="T16" s="26">
        <f t="shared" ref="T16" si="112">+T17+T18+T19+T20+T21+T22+T23+T24+T25+T26+T27+T28+T29</f>
        <v>14543.741198350001</v>
      </c>
      <c r="U16" s="26">
        <f t="shared" ref="U16" si="113">+U17+U18+U19+U20+U21+U22+U23+U24+U25+U26+U27+U28+U29</f>
        <v>14223.311630492004</v>
      </c>
      <c r="V16" s="26">
        <f t="shared" ref="V16" si="114">+V17+V18+V19+V20+V21+V22+V23+V24+V25+V26+V27+V28+V29</f>
        <v>13323.676830373997</v>
      </c>
      <c r="W16" s="26">
        <f t="shared" ref="W16" si="115">+W17+W18+W19+W20+W21+W22+W23+W24+W25+W26+W27+W28+W29</f>
        <v>13948.669784740001</v>
      </c>
      <c r="X16" s="26">
        <f t="shared" ref="X16" si="116">+X17+X18+X19+X20+X21+X22+X23+X24+X25+X26+X27+X28+X29</f>
        <v>13712.869126434001</v>
      </c>
      <c r="Y16" s="26">
        <f t="shared" ref="Y16" si="117">+Y17+Y18+Y19+Y20+Y21+Y22+Y23+Y24+Y25+Y26+Y27+Y28+Y29</f>
        <v>15523.887609991998</v>
      </c>
      <c r="Z16" s="26">
        <f t="shared" ref="Z16:AA16" si="118">+Z17+Z18+Z19+Z20+Z21+Z22+Z23+Z24+Z25+Z26+Z27+Z28+Z29</f>
        <v>14569.058712954</v>
      </c>
      <c r="AA16" s="26">
        <f t="shared" si="118"/>
        <v>16552.615835312001</v>
      </c>
      <c r="AB16" s="26">
        <f t="shared" ref="AB16:AC16" si="119">+AB17+AB18+AB19+AB20+AB21+AB22+AB23+AB24+AB25+AB26+AB27+AB28+AB29</f>
        <v>16245.977903580002</v>
      </c>
      <c r="AC16" s="26">
        <f t="shared" si="119"/>
        <v>16129.191196288</v>
      </c>
      <c r="AD16" s="31"/>
      <c r="AE16" s="26">
        <f t="shared" si="4"/>
        <v>0.31543252555999141</v>
      </c>
    </row>
    <row r="17" spans="1:31" x14ac:dyDescent="0.2">
      <c r="A17" s="11" t="s">
        <v>48</v>
      </c>
      <c r="B17" s="6" t="s">
        <v>49</v>
      </c>
      <c r="C17" s="26">
        <f>+'1990'!P17</f>
        <v>1495.0191395679999</v>
      </c>
      <c r="D17" s="26">
        <f>+'1991'!P17</f>
        <v>1532.8181906559998</v>
      </c>
      <c r="E17" s="26">
        <f>+'1992'!P17</f>
        <v>1917.0882353580002</v>
      </c>
      <c r="F17" s="26">
        <f>+'1993'!P17</f>
        <v>1950.6716279540003</v>
      </c>
      <c r="G17" s="26">
        <f>+'1994'!P17</f>
        <v>1697.8427787620001</v>
      </c>
      <c r="H17" s="26">
        <f>+'1995'!P17</f>
        <v>1710.1044840819998</v>
      </c>
      <c r="I17" s="26">
        <f>+'1996'!P17</f>
        <v>1830.4656257480001</v>
      </c>
      <c r="J17" s="26">
        <f>+'1997'!P17</f>
        <v>1918.886322714</v>
      </c>
      <c r="K17" s="26">
        <f>+'1998'!P17</f>
        <v>1946.3958719900002</v>
      </c>
      <c r="L17" s="26">
        <f>+'1999'!P17</f>
        <v>1990.3945427679998</v>
      </c>
      <c r="M17" s="26">
        <f>+'2000'!P17</f>
        <v>1948.6238562380004</v>
      </c>
      <c r="N17" s="26">
        <f>+'2001'!P17</f>
        <v>1883.9316142980001</v>
      </c>
      <c r="O17" s="26">
        <f>+'2002'!P17</f>
        <v>1916.006407954</v>
      </c>
      <c r="P17" s="26">
        <f>+'2003'!P17</f>
        <v>1924.1848187928333</v>
      </c>
      <c r="Q17" s="26">
        <f>+'2004'!P17</f>
        <v>1290.709861114</v>
      </c>
      <c r="R17" s="26">
        <f>+'2005'!P17</f>
        <v>1452.1505051860001</v>
      </c>
      <c r="S17" s="26">
        <f>+'2006'!P17</f>
        <v>1485.6771092280003</v>
      </c>
      <c r="T17" s="26">
        <f>+'2007'!P17</f>
        <v>1523.8755105400001</v>
      </c>
      <c r="U17" s="26">
        <f>+'2008'!P17</f>
        <v>1435.1876291640001</v>
      </c>
      <c r="V17" s="26">
        <f>+'2009'!P17</f>
        <v>1303.2791728559998</v>
      </c>
      <c r="W17" s="26">
        <f>+'2010'!P17</f>
        <v>215.28998320399998</v>
      </c>
      <c r="X17" s="26">
        <f>+'2011'!P17</f>
        <v>592.69119044000013</v>
      </c>
      <c r="Y17" s="26">
        <f>+'2012'!P17</f>
        <v>849.79855920399996</v>
      </c>
      <c r="Z17" s="26">
        <f>+'2013'!P17</f>
        <v>258.65242271599993</v>
      </c>
      <c r="AA17" s="26">
        <f>+'2014'!P17</f>
        <v>271.22560390799998</v>
      </c>
      <c r="AB17" s="26">
        <f>+'2015'!P17</f>
        <v>325.43928242600003</v>
      </c>
      <c r="AC17" s="26">
        <f>+'2016'!$P17</f>
        <v>272.09958944400006</v>
      </c>
      <c r="AD17" s="31"/>
      <c r="AE17" s="26">
        <f t="shared" si="4"/>
        <v>-0.8179959157428407</v>
      </c>
    </row>
    <row r="18" spans="1:31" x14ac:dyDescent="0.2">
      <c r="A18" s="13" t="s">
        <v>50</v>
      </c>
      <c r="B18" s="6" t="s">
        <v>51</v>
      </c>
      <c r="C18" s="26">
        <f>+'1990'!P18</f>
        <v>0</v>
      </c>
      <c r="D18" s="26">
        <f>+'1991'!P18</f>
        <v>0</v>
      </c>
      <c r="E18" s="26">
        <f>+'1992'!P18</f>
        <v>0</v>
      </c>
      <c r="F18" s="26">
        <f>+'1993'!P18</f>
        <v>0</v>
      </c>
      <c r="G18" s="26">
        <f>+'1994'!P18</f>
        <v>0</v>
      </c>
      <c r="H18" s="26">
        <f>+'1995'!P18</f>
        <v>0</v>
      </c>
      <c r="I18" s="26">
        <f>+'1996'!P18</f>
        <v>0</v>
      </c>
      <c r="J18" s="26">
        <f>+'1997'!P18</f>
        <v>0</v>
      </c>
      <c r="K18" s="26">
        <f>+'1998'!P18</f>
        <v>0</v>
      </c>
      <c r="L18" s="26">
        <f>+'1999'!P18</f>
        <v>0</v>
      </c>
      <c r="M18" s="26">
        <f>+'2000'!P18</f>
        <v>0</v>
      </c>
      <c r="N18" s="26">
        <f>+'2001'!P18</f>
        <v>0</v>
      </c>
      <c r="O18" s="26">
        <f>+'2002'!P18</f>
        <v>0</v>
      </c>
      <c r="P18" s="26">
        <f>+'2003'!P18</f>
        <v>0</v>
      </c>
      <c r="Q18" s="26">
        <f>+'2004'!P18</f>
        <v>0</v>
      </c>
      <c r="R18" s="26">
        <f>+'2005'!P18</f>
        <v>0</v>
      </c>
      <c r="S18" s="26">
        <f>+'2006'!P18</f>
        <v>0</v>
      </c>
      <c r="T18" s="26">
        <f>+'2007'!P18</f>
        <v>0</v>
      </c>
      <c r="U18" s="26">
        <f>+'2008'!P18</f>
        <v>0</v>
      </c>
      <c r="V18" s="26">
        <f>+'2009'!P18</f>
        <v>0</v>
      </c>
      <c r="W18" s="26">
        <f>+'2010'!P18</f>
        <v>0</v>
      </c>
      <c r="X18" s="26">
        <f>+'2011'!P18</f>
        <v>0</v>
      </c>
      <c r="Y18" s="26">
        <f>+'2012'!P18</f>
        <v>0</v>
      </c>
      <c r="Z18" s="26">
        <f>+'2013'!P18</f>
        <v>0</v>
      </c>
      <c r="AA18" s="26">
        <f>+'2014'!P18</f>
        <v>0</v>
      </c>
      <c r="AB18" s="26">
        <f>+'2015'!P18</f>
        <v>0</v>
      </c>
      <c r="AC18" s="26">
        <f>+'2016'!$P18</f>
        <v>0</v>
      </c>
      <c r="AD18" s="31"/>
      <c r="AE18" s="26" t="str">
        <f t="shared" si="4"/>
        <v/>
      </c>
    </row>
    <row r="19" spans="1:31" x14ac:dyDescent="0.2">
      <c r="A19" s="13" t="s">
        <v>52</v>
      </c>
      <c r="B19" s="6" t="s">
        <v>53</v>
      </c>
      <c r="C19" s="26">
        <f>+'1990'!P19</f>
        <v>141.13143633600001</v>
      </c>
      <c r="D19" s="26">
        <f>+'1991'!P19</f>
        <v>107.446179754</v>
      </c>
      <c r="E19" s="26">
        <f>+'1992'!P19</f>
        <v>168.24001652600001</v>
      </c>
      <c r="F19" s="26">
        <f>+'1993'!P19</f>
        <v>170.61951852200002</v>
      </c>
      <c r="G19" s="26">
        <f>+'1994'!P19</f>
        <v>169.14553231600001</v>
      </c>
      <c r="H19" s="26">
        <f>+'1995'!P19</f>
        <v>148.468490508</v>
      </c>
      <c r="I19" s="26">
        <f>+'1996'!P19</f>
        <v>139.13879742199998</v>
      </c>
      <c r="J19" s="26">
        <f>+'1997'!P19</f>
        <v>280.51855376999998</v>
      </c>
      <c r="K19" s="26">
        <f>+'1998'!P19</f>
        <v>297.72215094000006</v>
      </c>
      <c r="L19" s="26">
        <f>+'1999'!P19</f>
        <v>446.89956260599996</v>
      </c>
      <c r="M19" s="26">
        <f>+'2000'!P19</f>
        <v>472.11161041199995</v>
      </c>
      <c r="N19" s="26">
        <f>+'2001'!P19</f>
        <v>476.25361085200001</v>
      </c>
      <c r="O19" s="26">
        <f>+'2002'!P19</f>
        <v>414.99112833200002</v>
      </c>
      <c r="P19" s="26">
        <f>+'2003'!P19</f>
        <v>421.37876497910491</v>
      </c>
      <c r="Q19" s="26">
        <f>+'2004'!P19</f>
        <v>354.72515048799994</v>
      </c>
      <c r="R19" s="26">
        <f>+'2005'!P19</f>
        <v>1258.54291051</v>
      </c>
      <c r="S19" s="26">
        <f>+'2006'!P19</f>
        <v>586.72388428199997</v>
      </c>
      <c r="T19" s="26">
        <f>+'2007'!P19</f>
        <v>272.25174101200002</v>
      </c>
      <c r="U19" s="26">
        <f>+'2008'!P19</f>
        <v>204.73449872200001</v>
      </c>
      <c r="V19" s="26">
        <f>+'2009'!P19</f>
        <v>183.00741297399998</v>
      </c>
      <c r="W19" s="26">
        <f>+'2010'!P19</f>
        <v>585.70805805800012</v>
      </c>
      <c r="X19" s="26">
        <f>+'2011'!P19</f>
        <v>489.91824128600001</v>
      </c>
      <c r="Y19" s="26">
        <f>+'2012'!P19</f>
        <v>855.59509534799997</v>
      </c>
      <c r="Z19" s="26">
        <f>+'2013'!P19</f>
        <v>817.81964996399995</v>
      </c>
      <c r="AA19" s="26">
        <f>+'2014'!P19</f>
        <v>533.78705909000007</v>
      </c>
      <c r="AB19" s="26">
        <f>+'2015'!P19</f>
        <v>170.29631138600001</v>
      </c>
      <c r="AC19" s="26">
        <f>+'2016'!$P19</f>
        <v>337.11576223399999</v>
      </c>
      <c r="AD19" s="31"/>
      <c r="AE19" s="26">
        <f t="shared" si="4"/>
        <v>1.3886652824209089</v>
      </c>
    </row>
    <row r="20" spans="1:31" x14ac:dyDescent="0.2">
      <c r="A20" s="13" t="s">
        <v>54</v>
      </c>
      <c r="B20" s="6" t="s">
        <v>55</v>
      </c>
      <c r="C20" s="26">
        <f>+'1990'!P20</f>
        <v>557.48315548199992</v>
      </c>
      <c r="D20" s="26">
        <f>+'1991'!P20</f>
        <v>751.25802930400016</v>
      </c>
      <c r="E20" s="26">
        <f>+'1992'!P20</f>
        <v>822.61347406800007</v>
      </c>
      <c r="F20" s="26">
        <f>+'1993'!P20</f>
        <v>755.8661547979998</v>
      </c>
      <c r="G20" s="26">
        <f>+'1994'!P20</f>
        <v>893.05333055199992</v>
      </c>
      <c r="H20" s="26">
        <f>+'1995'!P20</f>
        <v>917.14153990199998</v>
      </c>
      <c r="I20" s="26">
        <f>+'1996'!P20</f>
        <v>777.27822330600009</v>
      </c>
      <c r="J20" s="26">
        <f>+'1997'!P20</f>
        <v>753.53066234399989</v>
      </c>
      <c r="K20" s="26">
        <f>+'1998'!P20</f>
        <v>831.39066464600012</v>
      </c>
      <c r="L20" s="26">
        <f>+'1999'!P20</f>
        <v>808.39036021200002</v>
      </c>
      <c r="M20" s="26">
        <f>+'2000'!P20</f>
        <v>909.78178839399993</v>
      </c>
      <c r="N20" s="26">
        <f>+'2001'!P20</f>
        <v>658.42963993399997</v>
      </c>
      <c r="O20" s="26">
        <f>+'2002'!P20</f>
        <v>819.05937797599995</v>
      </c>
      <c r="P20" s="26">
        <f>+'2003'!P20</f>
        <v>752.47540431315906</v>
      </c>
      <c r="Q20" s="26">
        <f>+'2004'!P20</f>
        <v>760.67864704600004</v>
      </c>
      <c r="R20" s="26">
        <f>+'2005'!P20</f>
        <v>828.62277372000005</v>
      </c>
      <c r="S20" s="26">
        <f>+'2006'!P20</f>
        <v>1011.498788492</v>
      </c>
      <c r="T20" s="26">
        <f>+'2007'!P20</f>
        <v>1234.0825285919998</v>
      </c>
      <c r="U20" s="26">
        <f>+'2008'!P20</f>
        <v>1062.4208578780001</v>
      </c>
      <c r="V20" s="26">
        <f>+'2009'!P20</f>
        <v>1205.8073922139999</v>
      </c>
      <c r="W20" s="26">
        <f>+'2010'!P20</f>
        <v>808.70552661999989</v>
      </c>
      <c r="X20" s="26">
        <f>+'2011'!P20</f>
        <v>776.62569400799998</v>
      </c>
      <c r="Y20" s="26">
        <f>+'2012'!P20</f>
        <v>1776.2801100420004</v>
      </c>
      <c r="Z20" s="26">
        <f>+'2013'!P20</f>
        <v>1442.4892855759999</v>
      </c>
      <c r="AA20" s="26">
        <f>+'2014'!P20</f>
        <v>1774.4764984719995</v>
      </c>
      <c r="AB20" s="26">
        <f>+'2015'!P20</f>
        <v>1375.76549421</v>
      </c>
      <c r="AC20" s="26">
        <f>+'2016'!$P20</f>
        <v>1543.089167178</v>
      </c>
      <c r="AD20" s="31"/>
      <c r="AE20" s="26">
        <f t="shared" si="4"/>
        <v>1.7679565777083348</v>
      </c>
    </row>
    <row r="21" spans="1:31" x14ac:dyDescent="0.2">
      <c r="A21" s="13" t="s">
        <v>56</v>
      </c>
      <c r="B21" s="6" t="s">
        <v>57</v>
      </c>
      <c r="C21" s="26">
        <f>+'1990'!P21</f>
        <v>3600.2921097120002</v>
      </c>
      <c r="D21" s="26">
        <f>+'1991'!P21</f>
        <v>2682.7901371960002</v>
      </c>
      <c r="E21" s="26">
        <f>+'1992'!P21</f>
        <v>3050.6358834019998</v>
      </c>
      <c r="F21" s="26">
        <f>+'1993'!P21</f>
        <v>1981.6708232100002</v>
      </c>
      <c r="G21" s="26">
        <f>+'1994'!P21</f>
        <v>3140.4083674419999</v>
      </c>
      <c r="H21" s="26">
        <f>+'1995'!P21</f>
        <v>573.87320528400005</v>
      </c>
      <c r="I21" s="26">
        <f>+'1996'!P21</f>
        <v>505.54963806999996</v>
      </c>
      <c r="J21" s="26">
        <f>+'1997'!P21</f>
        <v>452.63064939599997</v>
      </c>
      <c r="K21" s="26">
        <f>+'1998'!P21</f>
        <v>519.70418142400001</v>
      </c>
      <c r="L21" s="26">
        <f>+'1999'!P21</f>
        <v>515.57171037199998</v>
      </c>
      <c r="M21" s="26">
        <f>+'2000'!P21</f>
        <v>471.32107345599997</v>
      </c>
      <c r="N21" s="26">
        <f>+'2001'!P21</f>
        <v>462.34858075800003</v>
      </c>
      <c r="O21" s="26">
        <f>+'2002'!P21</f>
        <v>499.95565104000002</v>
      </c>
      <c r="P21" s="26">
        <f>+'2003'!P21</f>
        <v>322.19091086591885</v>
      </c>
      <c r="Q21" s="26">
        <f>+'2004'!P21</f>
        <v>393.19243929800001</v>
      </c>
      <c r="R21" s="26">
        <f>+'2005'!P21</f>
        <v>415.44570439399996</v>
      </c>
      <c r="S21" s="26">
        <f>+'2006'!P21</f>
        <v>361.87209587999996</v>
      </c>
      <c r="T21" s="26">
        <f>+'2007'!P21</f>
        <v>324.54895319999997</v>
      </c>
      <c r="U21" s="26">
        <f>+'2008'!P21</f>
        <v>241.669740698</v>
      </c>
      <c r="V21" s="26">
        <f>+'2009'!P21</f>
        <v>168.18167221799999</v>
      </c>
      <c r="W21" s="26">
        <f>+'2010'!P21</f>
        <v>263.93784150799996</v>
      </c>
      <c r="X21" s="26">
        <f>+'2011'!P21</f>
        <v>393.35801510799996</v>
      </c>
      <c r="Y21" s="26">
        <f>+'2012'!P21</f>
        <v>318.731815998</v>
      </c>
      <c r="Z21" s="26">
        <f>+'2013'!P21</f>
        <v>285.98045043399998</v>
      </c>
      <c r="AA21" s="26">
        <f>+'2014'!P21</f>
        <v>292.31523943600001</v>
      </c>
      <c r="AB21" s="26">
        <f>+'2015'!P21</f>
        <v>293.9729175380001</v>
      </c>
      <c r="AC21" s="26">
        <f>+'2016'!$P21</f>
        <v>328.29848038200004</v>
      </c>
      <c r="AD21" s="31"/>
      <c r="AE21" s="26">
        <f t="shared" si="4"/>
        <v>-0.90881337669896411</v>
      </c>
    </row>
    <row r="22" spans="1:31" x14ac:dyDescent="0.2">
      <c r="A22" s="13" t="s">
        <v>58</v>
      </c>
      <c r="B22" s="6" t="s">
        <v>59</v>
      </c>
      <c r="C22" s="26">
        <f>+'1990'!P22</f>
        <v>572.66469526200001</v>
      </c>
      <c r="D22" s="26">
        <f>+'1991'!P22</f>
        <v>516.95005744599996</v>
      </c>
      <c r="E22" s="26">
        <f>+'1992'!P22</f>
        <v>707.96501428999989</v>
      </c>
      <c r="F22" s="26">
        <f>+'1993'!P22</f>
        <v>701.59848789</v>
      </c>
      <c r="G22" s="26">
        <f>+'1994'!P22</f>
        <v>795.92190622199985</v>
      </c>
      <c r="H22" s="26">
        <f>+'1995'!P22</f>
        <v>987.96086210800024</v>
      </c>
      <c r="I22" s="26">
        <f>+'1996'!P22</f>
        <v>857.20576024399998</v>
      </c>
      <c r="J22" s="26">
        <f>+'1997'!P22</f>
        <v>872.03148583599989</v>
      </c>
      <c r="K22" s="26">
        <f>+'1998'!P22</f>
        <v>708.50441762599996</v>
      </c>
      <c r="L22" s="26">
        <f>+'1999'!P22</f>
        <v>746.69326186199999</v>
      </c>
      <c r="M22" s="26">
        <f>+'2000'!P22</f>
        <v>745.943722976</v>
      </c>
      <c r="N22" s="26">
        <f>+'2001'!P22</f>
        <v>704.92246033599997</v>
      </c>
      <c r="O22" s="26">
        <f>+'2002'!P22</f>
        <v>619.94329415800007</v>
      </c>
      <c r="P22" s="26">
        <f>+'2003'!P22</f>
        <v>869.58187854856385</v>
      </c>
      <c r="Q22" s="26">
        <f>+'2004'!P22</f>
        <v>961.22557454399987</v>
      </c>
      <c r="R22" s="26">
        <f>+'2005'!P22</f>
        <v>867.51039890200013</v>
      </c>
      <c r="S22" s="26">
        <f>+'2006'!P22</f>
        <v>869.55977012400001</v>
      </c>
      <c r="T22" s="26">
        <f>+'2007'!P22</f>
        <v>960.19841014200006</v>
      </c>
      <c r="U22" s="26">
        <f>+'2008'!P22</f>
        <v>1105.4611141780001</v>
      </c>
      <c r="V22" s="26">
        <f>+'2009'!P22</f>
        <v>1114.2987683899999</v>
      </c>
      <c r="W22" s="26">
        <f>+'2010'!P22</f>
        <v>985.87522590799983</v>
      </c>
      <c r="X22" s="26">
        <f>+'2011'!P22</f>
        <v>876.66729151400011</v>
      </c>
      <c r="Y22" s="26">
        <f>+'2012'!P22</f>
        <v>957.50573629799999</v>
      </c>
      <c r="Z22" s="26">
        <f>+'2013'!P22</f>
        <v>1054.512297408</v>
      </c>
      <c r="AA22" s="26">
        <f>+'2014'!P22</f>
        <v>892.54738311600011</v>
      </c>
      <c r="AB22" s="26">
        <f>+'2015'!P22</f>
        <v>911.52813089200015</v>
      </c>
      <c r="AC22" s="26">
        <f>+'2016'!$P22</f>
        <v>985.61255270600009</v>
      </c>
      <c r="AD22" s="31"/>
      <c r="AE22" s="26">
        <f t="shared" si="4"/>
        <v>0.72109885743012703</v>
      </c>
    </row>
    <row r="23" spans="1:31" x14ac:dyDescent="0.2">
      <c r="A23" s="13" t="s">
        <v>60</v>
      </c>
      <c r="B23" s="6" t="s">
        <v>61</v>
      </c>
      <c r="C23" s="26">
        <f>+'1990'!P23</f>
        <v>0</v>
      </c>
      <c r="D23" s="26">
        <f>+'1991'!P23</f>
        <v>0</v>
      </c>
      <c r="E23" s="26">
        <f>+'1992'!P23</f>
        <v>0</v>
      </c>
      <c r="F23" s="26">
        <f>+'1993'!P23</f>
        <v>0</v>
      </c>
      <c r="G23" s="26">
        <f>+'1994'!P23</f>
        <v>0</v>
      </c>
      <c r="H23" s="26">
        <f>+'1995'!P23</f>
        <v>0</v>
      </c>
      <c r="I23" s="26">
        <f>+'1996'!P23</f>
        <v>0</v>
      </c>
      <c r="J23" s="26">
        <f>+'1997'!P23</f>
        <v>0</v>
      </c>
      <c r="K23" s="26">
        <f>+'1998'!P23</f>
        <v>0</v>
      </c>
      <c r="L23" s="26">
        <f>+'1999'!P23</f>
        <v>0</v>
      </c>
      <c r="M23" s="26">
        <f>+'2000'!P23</f>
        <v>0</v>
      </c>
      <c r="N23" s="26">
        <f>+'2001'!P23</f>
        <v>0</v>
      </c>
      <c r="O23" s="26">
        <f>+'2002'!P23</f>
        <v>0</v>
      </c>
      <c r="P23" s="26">
        <f>+'2003'!P23</f>
        <v>0</v>
      </c>
      <c r="Q23" s="26">
        <f>+'2004'!P23</f>
        <v>0</v>
      </c>
      <c r="R23" s="26">
        <f>+'2005'!P23</f>
        <v>0</v>
      </c>
      <c r="S23" s="26">
        <f>+'2006'!P23</f>
        <v>0</v>
      </c>
      <c r="T23" s="26">
        <f>+'2007'!P23</f>
        <v>0</v>
      </c>
      <c r="U23" s="26">
        <f>+'2008'!P23</f>
        <v>0</v>
      </c>
      <c r="V23" s="26">
        <f>+'2009'!P23</f>
        <v>0</v>
      </c>
      <c r="W23" s="26">
        <f>+'2010'!P23</f>
        <v>0</v>
      </c>
      <c r="X23" s="26">
        <f>+'2011'!P23</f>
        <v>0</v>
      </c>
      <c r="Y23" s="26">
        <f>+'2012'!P23</f>
        <v>0</v>
      </c>
      <c r="Z23" s="26">
        <f>+'2013'!P23</f>
        <v>0</v>
      </c>
      <c r="AA23" s="26">
        <f>+'2014'!P23</f>
        <v>0</v>
      </c>
      <c r="AB23" s="26">
        <f>+'2015'!P23</f>
        <v>0</v>
      </c>
      <c r="AC23" s="26">
        <f>+'2016'!$P23</f>
        <v>0</v>
      </c>
      <c r="AD23" s="31"/>
      <c r="AE23" s="26" t="str">
        <f t="shared" si="4"/>
        <v/>
      </c>
    </row>
    <row r="24" spans="1:31" x14ac:dyDescent="0.2">
      <c r="A24" s="13" t="s">
        <v>62</v>
      </c>
      <c r="B24" s="6" t="s">
        <v>63</v>
      </c>
      <c r="C24" s="26">
        <f>+'1990'!P24</f>
        <v>0</v>
      </c>
      <c r="D24" s="26">
        <f>+'1991'!P24</f>
        <v>0</v>
      </c>
      <c r="E24" s="26">
        <f>+'1992'!P24</f>
        <v>0</v>
      </c>
      <c r="F24" s="26">
        <f>+'1993'!P24</f>
        <v>0</v>
      </c>
      <c r="G24" s="26">
        <f>+'1994'!P24</f>
        <v>0</v>
      </c>
      <c r="H24" s="26">
        <f>+'1995'!P24</f>
        <v>0</v>
      </c>
      <c r="I24" s="26">
        <f>+'1996'!P24</f>
        <v>0</v>
      </c>
      <c r="J24" s="26">
        <f>+'1997'!P24</f>
        <v>0</v>
      </c>
      <c r="K24" s="26">
        <f>+'1998'!P24</f>
        <v>0</v>
      </c>
      <c r="L24" s="26">
        <f>+'1999'!P24</f>
        <v>0</v>
      </c>
      <c r="M24" s="26">
        <f>+'2000'!P24</f>
        <v>0</v>
      </c>
      <c r="N24" s="26">
        <f>+'2001'!P24</f>
        <v>0</v>
      </c>
      <c r="O24" s="26">
        <f>+'2002'!P24</f>
        <v>0</v>
      </c>
      <c r="P24" s="26">
        <f>+'2003'!P24</f>
        <v>0</v>
      </c>
      <c r="Q24" s="26">
        <f>+'2004'!P24</f>
        <v>0</v>
      </c>
      <c r="R24" s="26">
        <f>+'2005'!P24</f>
        <v>0</v>
      </c>
      <c r="S24" s="26">
        <f>+'2006'!P24</f>
        <v>0</v>
      </c>
      <c r="T24" s="26">
        <f>+'2007'!P24</f>
        <v>0</v>
      </c>
      <c r="U24" s="26">
        <f>+'2008'!P24</f>
        <v>0</v>
      </c>
      <c r="V24" s="26">
        <f>+'2009'!P24</f>
        <v>0</v>
      </c>
      <c r="W24" s="26">
        <f>+'2010'!P24</f>
        <v>0</v>
      </c>
      <c r="X24" s="26">
        <f>+'2011'!P24</f>
        <v>0</v>
      </c>
      <c r="Y24" s="26">
        <f>+'2012'!P24</f>
        <v>0</v>
      </c>
      <c r="Z24" s="26">
        <f>+'2013'!P24</f>
        <v>0</v>
      </c>
      <c r="AA24" s="26">
        <f>+'2014'!P24</f>
        <v>0</v>
      </c>
      <c r="AB24" s="26">
        <f>+'2015'!P24</f>
        <v>0</v>
      </c>
      <c r="AC24" s="26">
        <f>+'2016'!$P24</f>
        <v>0</v>
      </c>
      <c r="AD24" s="31"/>
      <c r="AE24" s="26" t="str">
        <f t="shared" si="4"/>
        <v/>
      </c>
    </row>
    <row r="25" spans="1:31" x14ac:dyDescent="0.2">
      <c r="A25" s="13" t="s">
        <v>64</v>
      </c>
      <c r="B25" s="6" t="s">
        <v>65</v>
      </c>
      <c r="C25" s="26">
        <f>+'1990'!P25</f>
        <v>3799.9497132040001</v>
      </c>
      <c r="D25" s="26">
        <f>+'1991'!P25</f>
        <v>3506.5331050600003</v>
      </c>
      <c r="E25" s="26">
        <f>+'1992'!P25</f>
        <v>3521.8512148579998</v>
      </c>
      <c r="F25" s="26">
        <f>+'1993'!P25</f>
        <v>3764.0856804479999</v>
      </c>
      <c r="G25" s="26">
        <f>+'1994'!P25</f>
        <v>3901.8447806320009</v>
      </c>
      <c r="H25" s="26">
        <f>+'1995'!P25</f>
        <v>4051.0987248979995</v>
      </c>
      <c r="I25" s="26">
        <f>+'1996'!P25</f>
        <v>4074.1343464660004</v>
      </c>
      <c r="J25" s="26">
        <f>+'1997'!P25</f>
        <v>4518.3220311000005</v>
      </c>
      <c r="K25" s="26">
        <f>+'1998'!P25</f>
        <v>4317.3760983879993</v>
      </c>
      <c r="L25" s="26">
        <f>+'1999'!P25</f>
        <v>4460.1149016139989</v>
      </c>
      <c r="M25" s="26">
        <f>+'2000'!P25</f>
        <v>4540.1561894979995</v>
      </c>
      <c r="N25" s="26">
        <f>+'2001'!P25</f>
        <v>4421.5407307199994</v>
      </c>
      <c r="O25" s="26">
        <f>+'2002'!P25</f>
        <v>4605.4793481059996</v>
      </c>
      <c r="P25" s="26">
        <f>+'2003'!P25</f>
        <v>4057.1926510846115</v>
      </c>
      <c r="Q25" s="26">
        <f>+'2004'!P25</f>
        <v>4215.8880068920007</v>
      </c>
      <c r="R25" s="26">
        <f>+'2005'!P25</f>
        <v>4459.7182587120005</v>
      </c>
      <c r="S25" s="26">
        <f>+'2006'!P25</f>
        <v>4837.673896532001</v>
      </c>
      <c r="T25" s="26">
        <f>+'2007'!P25</f>
        <v>5134.0844277620008</v>
      </c>
      <c r="U25" s="26">
        <f>+'2008'!P25</f>
        <v>5183.3380065140018</v>
      </c>
      <c r="V25" s="26">
        <f>+'2009'!P25</f>
        <v>5648.1427590499979</v>
      </c>
      <c r="W25" s="26">
        <f>+'2010'!P25</f>
        <v>8059.2849495640012</v>
      </c>
      <c r="X25" s="26">
        <f>+'2011'!P25</f>
        <v>6438.1310531180015</v>
      </c>
      <c r="Y25" s="26">
        <f>+'2012'!P25</f>
        <v>5854.6807616220003</v>
      </c>
      <c r="Z25" s="26">
        <f>+'2013'!P25</f>
        <v>5923.8707188240005</v>
      </c>
      <c r="AA25" s="26">
        <f>+'2014'!P25</f>
        <v>7149.0332702500009</v>
      </c>
      <c r="AB25" s="26">
        <f>+'2015'!P25</f>
        <v>7823.6344431200014</v>
      </c>
      <c r="AC25" s="26">
        <f>+'2016'!$P25</f>
        <v>7967.0109432640011</v>
      </c>
      <c r="AD25" s="31"/>
      <c r="AE25" s="26">
        <f t="shared" si="4"/>
        <v>1.0966095723794365</v>
      </c>
    </row>
    <row r="26" spans="1:31" x14ac:dyDescent="0.2">
      <c r="A26" s="13" t="s">
        <v>66</v>
      </c>
      <c r="B26" s="6" t="s">
        <v>67</v>
      </c>
      <c r="C26" s="26">
        <f>+'1990'!P26</f>
        <v>0</v>
      </c>
      <c r="D26" s="26">
        <f>+'1991'!P26</f>
        <v>0</v>
      </c>
      <c r="E26" s="26">
        <f>+'1992'!P26</f>
        <v>0</v>
      </c>
      <c r="F26" s="26">
        <f>+'1993'!P26</f>
        <v>0</v>
      </c>
      <c r="G26" s="26">
        <f>+'1994'!P26</f>
        <v>0</v>
      </c>
      <c r="H26" s="26">
        <f>+'1995'!P26</f>
        <v>0</v>
      </c>
      <c r="I26" s="26">
        <f>+'1996'!P26</f>
        <v>0</v>
      </c>
      <c r="J26" s="26">
        <f>+'1997'!P26</f>
        <v>0</v>
      </c>
      <c r="K26" s="26">
        <f>+'1998'!P26</f>
        <v>0</v>
      </c>
      <c r="L26" s="26">
        <f>+'1999'!P26</f>
        <v>0</v>
      </c>
      <c r="M26" s="26">
        <f>+'2000'!P26</f>
        <v>0</v>
      </c>
      <c r="N26" s="26">
        <f>+'2001'!P26</f>
        <v>0</v>
      </c>
      <c r="O26" s="26">
        <f>+'2002'!P26</f>
        <v>0</v>
      </c>
      <c r="P26" s="26">
        <f>+'2003'!P26</f>
        <v>0</v>
      </c>
      <c r="Q26" s="26">
        <f>+'2004'!P26</f>
        <v>0</v>
      </c>
      <c r="R26" s="26">
        <f>+'2005'!P26</f>
        <v>0</v>
      </c>
      <c r="S26" s="26">
        <f>+'2006'!P26</f>
        <v>0</v>
      </c>
      <c r="T26" s="26">
        <f>+'2007'!P26</f>
        <v>0</v>
      </c>
      <c r="U26" s="26">
        <f>+'2008'!P26</f>
        <v>0</v>
      </c>
      <c r="V26" s="26">
        <f>+'2009'!P26</f>
        <v>0</v>
      </c>
      <c r="W26" s="26">
        <f>+'2010'!P26</f>
        <v>0</v>
      </c>
      <c r="X26" s="26">
        <f>+'2011'!P26</f>
        <v>0</v>
      </c>
      <c r="Y26" s="26">
        <f>+'2012'!P26</f>
        <v>0</v>
      </c>
      <c r="Z26" s="26">
        <f>+'2013'!P26</f>
        <v>0</v>
      </c>
      <c r="AA26" s="26">
        <f>+'2014'!P26</f>
        <v>0</v>
      </c>
      <c r="AB26" s="26">
        <f>+'2015'!P26</f>
        <v>0</v>
      </c>
      <c r="AC26" s="26">
        <f>+'2016'!$P26</f>
        <v>0</v>
      </c>
      <c r="AD26" s="31"/>
      <c r="AE26" s="26" t="str">
        <f t="shared" si="4"/>
        <v/>
      </c>
    </row>
    <row r="27" spans="1:31" x14ac:dyDescent="0.2">
      <c r="A27" s="13" t="s">
        <v>68</v>
      </c>
      <c r="B27" s="6" t="s">
        <v>69</v>
      </c>
      <c r="C27" s="26">
        <f>+'1990'!P27</f>
        <v>0</v>
      </c>
      <c r="D27" s="26">
        <f>+'1991'!P27</f>
        <v>0</v>
      </c>
      <c r="E27" s="26">
        <f>+'1992'!P27</f>
        <v>0</v>
      </c>
      <c r="F27" s="26">
        <f>+'1993'!P27</f>
        <v>0</v>
      </c>
      <c r="G27" s="26">
        <f>+'1994'!P27</f>
        <v>0</v>
      </c>
      <c r="H27" s="26">
        <f>+'1995'!P27</f>
        <v>0</v>
      </c>
      <c r="I27" s="26">
        <f>+'1996'!P27</f>
        <v>0</v>
      </c>
      <c r="J27" s="26">
        <f>+'1997'!P27</f>
        <v>0</v>
      </c>
      <c r="K27" s="26">
        <f>+'1998'!P27</f>
        <v>0</v>
      </c>
      <c r="L27" s="26">
        <f>+'1999'!P27</f>
        <v>0</v>
      </c>
      <c r="M27" s="26">
        <f>+'2000'!P27</f>
        <v>0</v>
      </c>
      <c r="N27" s="26">
        <f>+'2001'!P27</f>
        <v>0</v>
      </c>
      <c r="O27" s="26">
        <f>+'2002'!P27</f>
        <v>0</v>
      </c>
      <c r="P27" s="26">
        <f>+'2003'!P27</f>
        <v>0</v>
      </c>
      <c r="Q27" s="26">
        <f>+'2004'!P27</f>
        <v>0</v>
      </c>
      <c r="R27" s="26">
        <f>+'2005'!P27</f>
        <v>0</v>
      </c>
      <c r="S27" s="26">
        <f>+'2006'!P27</f>
        <v>0</v>
      </c>
      <c r="T27" s="26">
        <f>+'2007'!P27</f>
        <v>0</v>
      </c>
      <c r="U27" s="26">
        <f>+'2008'!P27</f>
        <v>0</v>
      </c>
      <c r="V27" s="26">
        <f>+'2009'!P27</f>
        <v>0</v>
      </c>
      <c r="W27" s="26">
        <f>+'2010'!P27</f>
        <v>0</v>
      </c>
      <c r="X27" s="26">
        <f>+'2011'!P27</f>
        <v>0</v>
      </c>
      <c r="Y27" s="26">
        <f>+'2012'!P27</f>
        <v>0</v>
      </c>
      <c r="Z27" s="26">
        <f>+'2013'!P27</f>
        <v>0</v>
      </c>
      <c r="AA27" s="26">
        <f>+'2014'!P27</f>
        <v>0</v>
      </c>
      <c r="AB27" s="26">
        <f>+'2015'!P27</f>
        <v>0</v>
      </c>
      <c r="AC27" s="26">
        <f>+'2016'!$P27</f>
        <v>0</v>
      </c>
      <c r="AD27" s="31"/>
      <c r="AE27" s="26" t="str">
        <f t="shared" si="4"/>
        <v/>
      </c>
    </row>
    <row r="28" spans="1:31" x14ac:dyDescent="0.2">
      <c r="A28" s="13" t="s">
        <v>70</v>
      </c>
      <c r="B28" s="6" t="s">
        <v>71</v>
      </c>
      <c r="C28" s="26">
        <f>+'1990'!P28</f>
        <v>0</v>
      </c>
      <c r="D28" s="26">
        <f>+'1991'!P28</f>
        <v>0</v>
      </c>
      <c r="E28" s="26">
        <f>+'1992'!P28</f>
        <v>0</v>
      </c>
      <c r="F28" s="26">
        <f>+'1993'!P28</f>
        <v>0</v>
      </c>
      <c r="G28" s="26">
        <f>+'1994'!P28</f>
        <v>0</v>
      </c>
      <c r="H28" s="26">
        <f>+'1995'!P28</f>
        <v>0</v>
      </c>
      <c r="I28" s="26">
        <f>+'1996'!P28</f>
        <v>0</v>
      </c>
      <c r="J28" s="26">
        <f>+'1997'!P28</f>
        <v>0</v>
      </c>
      <c r="K28" s="26">
        <f>+'1998'!P28</f>
        <v>0</v>
      </c>
      <c r="L28" s="26">
        <f>+'1999'!P28</f>
        <v>0</v>
      </c>
      <c r="M28" s="26">
        <f>+'2000'!P28</f>
        <v>0</v>
      </c>
      <c r="N28" s="26">
        <f>+'2001'!P28</f>
        <v>0</v>
      </c>
      <c r="O28" s="26">
        <f>+'2002'!P28</f>
        <v>0</v>
      </c>
      <c r="P28" s="26">
        <f>+'2003'!P28</f>
        <v>0</v>
      </c>
      <c r="Q28" s="26">
        <f>+'2004'!P28</f>
        <v>0</v>
      </c>
      <c r="R28" s="26">
        <f>+'2005'!P28</f>
        <v>0</v>
      </c>
      <c r="S28" s="26">
        <f>+'2006'!P28</f>
        <v>0</v>
      </c>
      <c r="T28" s="26">
        <f>+'2007'!P28</f>
        <v>0</v>
      </c>
      <c r="U28" s="26">
        <f>+'2008'!P28</f>
        <v>0</v>
      </c>
      <c r="V28" s="26">
        <f>+'2009'!P28</f>
        <v>0</v>
      </c>
      <c r="W28" s="26">
        <f>+'2010'!P28</f>
        <v>0</v>
      </c>
      <c r="X28" s="26">
        <f>+'2011'!P28</f>
        <v>0</v>
      </c>
      <c r="Y28" s="26">
        <f>+'2012'!P28</f>
        <v>0</v>
      </c>
      <c r="Z28" s="26">
        <f>+'2013'!P28</f>
        <v>0</v>
      </c>
      <c r="AA28" s="26">
        <f>+'2014'!P28</f>
        <v>0</v>
      </c>
      <c r="AB28" s="26">
        <f>+'2015'!P28</f>
        <v>0</v>
      </c>
      <c r="AC28" s="26">
        <f>+'2016'!$P28</f>
        <v>0</v>
      </c>
      <c r="AD28" s="31"/>
      <c r="AE28" s="26" t="str">
        <f t="shared" si="4"/>
        <v/>
      </c>
    </row>
    <row r="29" spans="1:31" x14ac:dyDescent="0.2">
      <c r="A29" s="13" t="s">
        <v>72</v>
      </c>
      <c r="B29" s="6" t="s">
        <v>73</v>
      </c>
      <c r="C29" s="26">
        <f>+'1990'!P29</f>
        <v>2094.9713695299997</v>
      </c>
      <c r="D29" s="26">
        <f>+'1991'!P29</f>
        <v>2053.5296522119997</v>
      </c>
      <c r="E29" s="26">
        <f>+'1992'!P29</f>
        <v>2533.6073235399995</v>
      </c>
      <c r="F29" s="26">
        <f>+'1993'!P29</f>
        <v>2934.6445740459994</v>
      </c>
      <c r="G29" s="26">
        <f>+'1994'!P29</f>
        <v>2723.7213686380005</v>
      </c>
      <c r="H29" s="26">
        <f>+'1995'!P29</f>
        <v>3425.35393694</v>
      </c>
      <c r="I29" s="26">
        <f>+'1996'!P29</f>
        <v>3774.3256492200003</v>
      </c>
      <c r="J29" s="26">
        <f>+'1997'!P29</f>
        <v>6672.1495517960002</v>
      </c>
      <c r="K29" s="26">
        <f>+'1998'!P29</f>
        <v>4954.1232286999993</v>
      </c>
      <c r="L29" s="26">
        <f>+'1999'!P29</f>
        <v>4430.3897371179992</v>
      </c>
      <c r="M29" s="26">
        <f>+'2000'!P29</f>
        <v>3924.7314124639997</v>
      </c>
      <c r="N29" s="26">
        <f>+'2001'!P29</f>
        <v>5050.36617475</v>
      </c>
      <c r="O29" s="26">
        <f>+'2002'!P29</f>
        <v>3921.3143783660003</v>
      </c>
      <c r="P29" s="26">
        <f>+'2003'!P29</f>
        <v>4461.3370113676319</v>
      </c>
      <c r="Q29" s="26">
        <f>+'2004'!P29</f>
        <v>4195.6555817600001</v>
      </c>
      <c r="R29" s="26">
        <f>+'2005'!P29</f>
        <v>3687.2492182600004</v>
      </c>
      <c r="S29" s="26">
        <f>+'2006'!P29</f>
        <v>4390.7639517360003</v>
      </c>
      <c r="T29" s="26">
        <f>+'2007'!P29</f>
        <v>5094.6996271019998</v>
      </c>
      <c r="U29" s="26">
        <f>+'2008'!P29</f>
        <v>4990.4997833380012</v>
      </c>
      <c r="V29" s="26">
        <f>+'2009'!P29</f>
        <v>3700.9596526719997</v>
      </c>
      <c r="W29" s="26">
        <f>+'2010'!P29</f>
        <v>3029.8681998779998</v>
      </c>
      <c r="X29" s="26">
        <f>+'2011'!P29</f>
        <v>4145.4776409599999</v>
      </c>
      <c r="Y29" s="26">
        <f>+'2012'!P29</f>
        <v>4911.2955314799992</v>
      </c>
      <c r="Z29" s="26">
        <f>+'2013'!P29</f>
        <v>4785.7338880320003</v>
      </c>
      <c r="AA29" s="26">
        <f>+'2014'!P29</f>
        <v>5639.2307810399998</v>
      </c>
      <c r="AB29" s="26">
        <f>+'2015'!P29</f>
        <v>5345.3413240079999</v>
      </c>
      <c r="AC29" s="26">
        <f>+'2016'!$P29</f>
        <v>4695.9647010799999</v>
      </c>
      <c r="AD29" s="31"/>
      <c r="AE29" s="26">
        <f t="shared" si="4"/>
        <v>1.2415412302906674</v>
      </c>
    </row>
    <row r="30" spans="1:31" x14ac:dyDescent="0.2">
      <c r="A30" s="13" t="s">
        <v>74</v>
      </c>
      <c r="B30" s="6" t="s">
        <v>75</v>
      </c>
      <c r="C30" s="26">
        <f>+C31+C34+C45+C46+C49</f>
        <v>9229.9349030732956</v>
      </c>
      <c r="D30" s="26">
        <f t="shared" ref="D30" si="120">+D31+D34+D45+D46+D49</f>
        <v>9635.229306651896</v>
      </c>
      <c r="E30" s="26">
        <f t="shared" ref="E30" si="121">+E31+E34+E45+E46+E49</f>
        <v>10453.530300764245</v>
      </c>
      <c r="F30" s="26">
        <f t="shared" ref="F30" si="122">+F31+F34+F45+F46+F49</f>
        <v>11597.275720572228</v>
      </c>
      <c r="G30" s="26">
        <f t="shared" ref="G30" si="123">+G31+G34+G45+G46+G49</f>
        <v>12537.769129505794</v>
      </c>
      <c r="H30" s="26">
        <f t="shared" ref="H30" si="124">+H31+H34+H45+H46+H49</f>
        <v>13874.35929237977</v>
      </c>
      <c r="I30" s="26">
        <f t="shared" ref="I30" si="125">+I31+I34+I45+I46+I49</f>
        <v>15096.987365994106</v>
      </c>
      <c r="J30" s="26">
        <f t="shared" ref="J30" si="126">+J31+J34+J45+J46+J49</f>
        <v>16018.193392072943</v>
      </c>
      <c r="K30" s="26">
        <f t="shared" ref="K30" si="127">+K31+K34+K45+K46+K49</f>
        <v>16886.701280586181</v>
      </c>
      <c r="L30" s="26">
        <f t="shared" ref="L30" si="128">+L31+L34+L45+L46+L49</f>
        <v>17075.557026409584</v>
      </c>
      <c r="M30" s="26">
        <f t="shared" ref="M30" si="129">+M31+M34+M45+M46+M49</f>
        <v>17335.584522227</v>
      </c>
      <c r="N30" s="26">
        <f t="shared" ref="N30" si="130">+N31+N34+N45+N46+N49</f>
        <v>16391.101011392038</v>
      </c>
      <c r="O30" s="26">
        <f t="shared" ref="O30" si="131">+O31+O34+O45+O46+O49</f>
        <v>16929.597769168064</v>
      </c>
      <c r="P30" s="26">
        <f t="shared" ref="P30" si="132">+P31+P34+P45+P46+P49</f>
        <v>16707.437259112146</v>
      </c>
      <c r="Q30" s="26">
        <f t="shared" ref="Q30:S30" si="133">+Q31+Q34+Q45+Q46+Q49</f>
        <v>17331.078069727158</v>
      </c>
      <c r="R30" s="26">
        <f t="shared" si="133"/>
        <v>19087.946256307165</v>
      </c>
      <c r="S30" s="26">
        <f t="shared" si="133"/>
        <v>18697.1995613703</v>
      </c>
      <c r="T30" s="26">
        <f t="shared" ref="T30" si="134">+T31+T34+T45+T46+T49</f>
        <v>20267.785786907352</v>
      </c>
      <c r="U30" s="26">
        <f t="shared" ref="U30" si="135">+U31+U34+U45+U46+U49</f>
        <v>21220.087942658978</v>
      </c>
      <c r="V30" s="26">
        <f t="shared" ref="V30" si="136">+V31+V34+V45+V46+V49</f>
        <v>21222.197183594864</v>
      </c>
      <c r="W30" s="26">
        <f t="shared" ref="W30" si="137">+W31+W34+W45+W46+W49</f>
        <v>20947.578413002218</v>
      </c>
      <c r="X30" s="26">
        <f t="shared" ref="X30" si="138">+X31+X34+X45+X46+X49</f>
        <v>21852.059414576277</v>
      </c>
      <c r="Y30" s="26">
        <f t="shared" ref="Y30" si="139">+Y31+Y34+Y45+Y46+Y49</f>
        <v>22867.893595458583</v>
      </c>
      <c r="Z30" s="26">
        <f t="shared" ref="Z30:AA30" si="140">+Z31+Z34+Z45+Z46+Z49</f>
        <v>24860.356983488437</v>
      </c>
      <c r="AA30" s="26">
        <f t="shared" si="140"/>
        <v>23552.496128948878</v>
      </c>
      <c r="AB30" s="26">
        <f t="shared" ref="AB30" si="141">+AB31+AB34+AB45+AB46+AB49</f>
        <v>25475.958952973713</v>
      </c>
      <c r="AC30" s="26">
        <f>+AC31+AC34+AC45+AC46+AC49</f>
        <v>26936.367825673555</v>
      </c>
      <c r="AD30" s="31"/>
      <c r="AE30" s="26">
        <f t="shared" si="4"/>
        <v>1.9183702928072157</v>
      </c>
    </row>
    <row r="31" spans="1:31" x14ac:dyDescent="0.2">
      <c r="A31" s="13" t="s">
        <v>76</v>
      </c>
      <c r="B31" s="6" t="s">
        <v>77</v>
      </c>
      <c r="C31" s="26">
        <f t="shared" ref="C31:Z31" si="142">+C33</f>
        <v>567.807638505</v>
      </c>
      <c r="D31" s="26">
        <f t="shared" si="142"/>
        <v>331.61999752499992</v>
      </c>
      <c r="E31" s="26">
        <f t="shared" si="142"/>
        <v>465.23488477000001</v>
      </c>
      <c r="F31" s="26">
        <f t="shared" si="142"/>
        <v>581.88119979500004</v>
      </c>
      <c r="G31" s="26">
        <f t="shared" si="142"/>
        <v>467.94039569</v>
      </c>
      <c r="H31" s="26">
        <f t="shared" si="142"/>
        <v>657.61819951500001</v>
      </c>
      <c r="I31" s="26">
        <f t="shared" si="142"/>
        <v>757.19078115500008</v>
      </c>
      <c r="J31" s="26">
        <f t="shared" si="142"/>
        <v>1021.8095068600001</v>
      </c>
      <c r="K31" s="26">
        <f t="shared" si="142"/>
        <v>990.72869734999995</v>
      </c>
      <c r="L31" s="26">
        <f t="shared" si="142"/>
        <v>817.75170872000001</v>
      </c>
      <c r="M31" s="26">
        <f t="shared" si="142"/>
        <v>682.74645235000003</v>
      </c>
      <c r="N31" s="26">
        <f t="shared" si="142"/>
        <v>906.45586274999994</v>
      </c>
      <c r="O31" s="26">
        <f t="shared" si="142"/>
        <v>764.57229381000002</v>
      </c>
      <c r="P31" s="26">
        <f t="shared" si="142"/>
        <v>598.32158606000007</v>
      </c>
      <c r="Q31" s="26">
        <f t="shared" si="142"/>
        <v>702.61896275000004</v>
      </c>
      <c r="R31" s="26">
        <f t="shared" ref="R31:S31" si="143">+R33</f>
        <v>948.97307437000006</v>
      </c>
      <c r="S31" s="26">
        <f t="shared" si="143"/>
        <v>886.81977508</v>
      </c>
      <c r="T31" s="26">
        <f t="shared" si="142"/>
        <v>980.79977011000017</v>
      </c>
      <c r="U31" s="26">
        <f t="shared" si="142"/>
        <v>1307.967504665</v>
      </c>
      <c r="V31" s="26">
        <f t="shared" si="142"/>
        <v>899.64362127499999</v>
      </c>
      <c r="W31" s="26">
        <f t="shared" si="142"/>
        <v>789.59468764500002</v>
      </c>
      <c r="X31" s="26">
        <f t="shared" si="142"/>
        <v>805.72167179500002</v>
      </c>
      <c r="Y31" s="26">
        <f t="shared" si="142"/>
        <v>1457.3233910399999</v>
      </c>
      <c r="Z31" s="26">
        <f t="shared" si="142"/>
        <v>1323.4119977749997</v>
      </c>
      <c r="AA31" s="26">
        <f t="shared" ref="AA31:AC31" si="144">+AA33</f>
        <v>1276.335903262308</v>
      </c>
      <c r="AB31" s="26">
        <f t="shared" si="144"/>
        <v>1864.9218500043933</v>
      </c>
      <c r="AC31" s="26">
        <f t="shared" si="144"/>
        <v>1674.4759567817334</v>
      </c>
      <c r="AD31" s="31"/>
      <c r="AE31" s="26">
        <f t="shared" si="4"/>
        <v>1.9490197792874324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4"/>
        <v/>
      </c>
    </row>
    <row r="33" spans="1:31" x14ac:dyDescent="0.2">
      <c r="A33" s="13" t="s">
        <v>80</v>
      </c>
      <c r="B33" s="6" t="s">
        <v>81</v>
      </c>
      <c r="C33" s="26">
        <f>+'1990'!P33</f>
        <v>567.807638505</v>
      </c>
      <c r="D33" s="26">
        <f>+'1991'!P33</f>
        <v>331.61999752499992</v>
      </c>
      <c r="E33" s="26">
        <f>+'1992'!P33</f>
        <v>465.23488477000001</v>
      </c>
      <c r="F33" s="26">
        <f>+'1993'!P33</f>
        <v>581.88119979500004</v>
      </c>
      <c r="G33" s="26">
        <f>+'1994'!P33</f>
        <v>467.94039569</v>
      </c>
      <c r="H33" s="26">
        <f>+'1995'!P33</f>
        <v>657.61819951500001</v>
      </c>
      <c r="I33" s="26">
        <f>+'1996'!P33</f>
        <v>757.19078115500008</v>
      </c>
      <c r="J33" s="26">
        <f>+'1997'!P33</f>
        <v>1021.8095068600001</v>
      </c>
      <c r="K33" s="26">
        <f>+'1998'!P33</f>
        <v>990.72869734999995</v>
      </c>
      <c r="L33" s="26">
        <f>+'1999'!P33</f>
        <v>817.75170872000001</v>
      </c>
      <c r="M33" s="26">
        <f>+'2000'!P33</f>
        <v>682.74645235000003</v>
      </c>
      <c r="N33" s="26">
        <f>+'2001'!P33</f>
        <v>906.45586274999994</v>
      </c>
      <c r="O33" s="26">
        <f>+'2002'!P33</f>
        <v>764.57229381000002</v>
      </c>
      <c r="P33" s="26">
        <f>+'2003'!P33</f>
        <v>598.32158606000007</v>
      </c>
      <c r="Q33" s="26">
        <f>+'2004'!P33</f>
        <v>702.61896275000004</v>
      </c>
      <c r="R33" s="26">
        <f>+'2005'!P33</f>
        <v>948.97307437000006</v>
      </c>
      <c r="S33" s="26">
        <f>+'2006'!P33</f>
        <v>886.81977508</v>
      </c>
      <c r="T33" s="26">
        <f>+'2007'!P33</f>
        <v>980.79977011000017</v>
      </c>
      <c r="U33" s="26">
        <f>+'2008'!P33</f>
        <v>1307.967504665</v>
      </c>
      <c r="V33" s="26">
        <f>+'2009'!P33</f>
        <v>899.64362127499999</v>
      </c>
      <c r="W33" s="26">
        <f>+'2010'!P33</f>
        <v>789.59468764500002</v>
      </c>
      <c r="X33" s="26">
        <f>+'2011'!P33</f>
        <v>805.72167179500002</v>
      </c>
      <c r="Y33" s="26">
        <f>+'2012'!P33</f>
        <v>1457.3233910399999</v>
      </c>
      <c r="Z33" s="26">
        <f>+'2013'!P33</f>
        <v>1323.4119977749997</v>
      </c>
      <c r="AA33" s="26">
        <f>+'2014'!P33</f>
        <v>1276.335903262308</v>
      </c>
      <c r="AB33" s="26">
        <f>+'2015'!P33</f>
        <v>1864.9218500043933</v>
      </c>
      <c r="AC33" s="26">
        <f>+'2016'!$P33</f>
        <v>1674.4759567817334</v>
      </c>
      <c r="AD33" s="31"/>
      <c r="AE33" s="26">
        <f t="shared" si="4"/>
        <v>1.9490197792874324</v>
      </c>
    </row>
    <row r="34" spans="1:31" x14ac:dyDescent="0.2">
      <c r="A34" s="13" t="s">
        <v>82</v>
      </c>
      <c r="B34" s="6" t="s">
        <v>83</v>
      </c>
      <c r="C34" s="26">
        <f>+C35+C38+C41+C42+C43+C44</f>
        <v>7493.6879698635976</v>
      </c>
      <c r="D34" s="26">
        <f t="shared" ref="D34" si="145">+D35+D38+D41+D42+D43+D44</f>
        <v>7828.5064098300745</v>
      </c>
      <c r="E34" s="26">
        <f t="shared" ref="E34" si="146">+E35+E38+E41+E42+E43+E44</f>
        <v>8508.804588588062</v>
      </c>
      <c r="F34" s="26">
        <f t="shared" ref="F34" si="147">+F35+F38+F41+F42+F43+F44</f>
        <v>9420.8912589811989</v>
      </c>
      <c r="G34" s="26">
        <f t="shared" ref="G34" si="148">+G35+G38+G41+G42+G43+G44</f>
        <v>10622.29917990506</v>
      </c>
      <c r="H34" s="26">
        <f t="shared" ref="H34" si="149">+H35+H38+H41+H42+H43+H44</f>
        <v>11626.059067463928</v>
      </c>
      <c r="I34" s="26">
        <f t="shared" ref="I34" si="150">+I35+I38+I41+I42+I43+I44</f>
        <v>12573.003316168795</v>
      </c>
      <c r="J34" s="26">
        <f t="shared" ref="J34" si="151">+J35+J38+J41+J42+J43+J44</f>
        <v>13171.550542505027</v>
      </c>
      <c r="K34" s="26">
        <f t="shared" ref="K34" si="152">+K35+K38+K41+K42+K43+K44</f>
        <v>13861.233571846475</v>
      </c>
      <c r="L34" s="26">
        <f t="shared" ref="L34" si="153">+L35+L38+L41+L42+L43+L44</f>
        <v>14505.651159838517</v>
      </c>
      <c r="M34" s="26">
        <f t="shared" ref="M34" si="154">+M35+M38+M41+M42+M43+M44</f>
        <v>14939.840765634399</v>
      </c>
      <c r="N34" s="26">
        <f t="shared" ref="N34" si="155">+N35+N38+N41+N42+N43+N44</f>
        <v>14023.191899794716</v>
      </c>
      <c r="O34" s="26">
        <f t="shared" ref="O34" si="156">+O35+O38+O41+O42+O43+O44</f>
        <v>14568.728479444719</v>
      </c>
      <c r="P34" s="26">
        <f t="shared" ref="P34" si="157">+P35+P38+P41+P42+P43+P44</f>
        <v>14568.035719030284</v>
      </c>
      <c r="Q34" s="26">
        <f t="shared" ref="Q34:S34" si="158">+Q35+Q38+Q41+Q42+Q43+Q44</f>
        <v>14537.474801500839</v>
      </c>
      <c r="R34" s="26">
        <f t="shared" si="158"/>
        <v>15694.57714536485</v>
      </c>
      <c r="S34" s="26">
        <f t="shared" si="158"/>
        <v>15638.008885858819</v>
      </c>
      <c r="T34" s="26">
        <f t="shared" ref="T34" si="159">+T35+T38+T41+T42+T43+T44</f>
        <v>16726.118158265814</v>
      </c>
      <c r="U34" s="26">
        <f t="shared" ref="U34" si="160">+U35+U38+U41+U42+U43+U44</f>
        <v>17352.780399184008</v>
      </c>
      <c r="V34" s="26">
        <f t="shared" ref="V34" si="161">+V35+V38+V41+V42+V43+V44</f>
        <v>17995.54570218033</v>
      </c>
      <c r="W34" s="26">
        <f t="shared" ref="W34" si="162">+W35+W38+W41+W42+W43+W44</f>
        <v>18710.654111026986</v>
      </c>
      <c r="X34" s="26">
        <f t="shared" ref="X34" si="163">+X35+X38+X41+X42+X43+X44</f>
        <v>19662.436317104319</v>
      </c>
      <c r="Y34" s="26">
        <f t="shared" ref="Y34" si="164">+Y35+Y38+Y41+Y42+Y43+Y44</f>
        <v>20106.951687089066</v>
      </c>
      <c r="Z34" s="26">
        <f t="shared" ref="Z34:AA34" si="165">+Z35+Z38+Z41+Z42+Z43+Z44</f>
        <v>21756.879662401185</v>
      </c>
      <c r="AA34" s="26">
        <f t="shared" si="165"/>
        <v>20530.550603193631</v>
      </c>
      <c r="AB34" s="26">
        <f t="shared" ref="AB34:AC34" si="166">+AB35+AB38+AB41+AB42+AB43+AB44</f>
        <v>22256.568081993886</v>
      </c>
      <c r="AC34" s="26">
        <f t="shared" si="166"/>
        <v>23611.426347916142</v>
      </c>
      <c r="AD34" s="31"/>
      <c r="AE34" s="26">
        <f t="shared" si="4"/>
        <v>2.1508419409603365</v>
      </c>
    </row>
    <row r="35" spans="1:31" x14ac:dyDescent="0.2">
      <c r="A35" s="13" t="s">
        <v>84</v>
      </c>
      <c r="B35" s="6" t="s">
        <v>85</v>
      </c>
      <c r="C35" s="26">
        <f t="shared" ref="C35" si="167">+C36+C37</f>
        <v>2402.2889126642458</v>
      </c>
      <c r="D35" s="26">
        <f t="shared" ref="D35" si="168">+D36+D37</f>
        <v>2517.3191228602832</v>
      </c>
      <c r="E35" s="26">
        <f t="shared" ref="E35" si="169">+E36+E37</f>
        <v>2766.6347200720761</v>
      </c>
      <c r="F35" s="26">
        <f t="shared" ref="F35" si="170">+F36+F37</f>
        <v>3030.7704144200429</v>
      </c>
      <c r="G35" s="26">
        <f t="shared" ref="G35" si="171">+G36+G37</f>
        <v>3432.3030580230293</v>
      </c>
      <c r="H35" s="26">
        <f t="shared" ref="H35" si="172">+H36+H37</f>
        <v>3762.0867671375781</v>
      </c>
      <c r="I35" s="26">
        <f t="shared" ref="I35" si="173">+I36+I37</f>
        <v>4065.9411089989153</v>
      </c>
      <c r="J35" s="26">
        <f t="shared" ref="J35" si="174">+J36+J37</f>
        <v>4250.5855009720299</v>
      </c>
      <c r="K35" s="26">
        <f t="shared" ref="K35" si="175">+K36+K37</f>
        <v>4445.340191113939</v>
      </c>
      <c r="L35" s="26">
        <f t="shared" ref="L35" si="176">+L36+L37</f>
        <v>4704.1377083422167</v>
      </c>
      <c r="M35" s="26">
        <f t="shared" ref="M35" si="177">+M36+M37</f>
        <v>4767.3169850745235</v>
      </c>
      <c r="N35" s="26">
        <f t="shared" ref="N35" si="178">+N36+N37</f>
        <v>4369.8861175689635</v>
      </c>
      <c r="O35" s="26">
        <f t="shared" ref="O35" si="179">+O36+O37</f>
        <v>4338.531220739771</v>
      </c>
      <c r="P35" s="26">
        <f t="shared" ref="P35" si="180">+P36+P37</f>
        <v>4238.7858158754379</v>
      </c>
      <c r="Q35" s="26">
        <f t="shared" ref="Q35:S35" si="181">+Q36+Q37</f>
        <v>4243.6185919403488</v>
      </c>
      <c r="R35" s="26">
        <f t="shared" si="181"/>
        <v>4332.9669329378139</v>
      </c>
      <c r="S35" s="26">
        <f t="shared" si="181"/>
        <v>4246.2650602359972</v>
      </c>
      <c r="T35" s="26">
        <f t="shared" ref="T35" si="182">+T36+T37</f>
        <v>4440.8745113782034</v>
      </c>
      <c r="U35" s="26">
        <f t="shared" ref="U35" si="183">+U36+U37</f>
        <v>4514.99926060695</v>
      </c>
      <c r="V35" s="26">
        <f t="shared" ref="V35" si="184">+V36+V37</f>
        <v>4981.9708937062132</v>
      </c>
      <c r="W35" s="26">
        <f t="shared" ref="W35" si="185">+W36+W37</f>
        <v>5733.8686065199836</v>
      </c>
      <c r="X35" s="26">
        <f t="shared" ref="X35" si="186">+X36+X37</f>
        <v>5637.8348337987745</v>
      </c>
      <c r="Y35" s="26">
        <f t="shared" ref="Y35" si="187">+Y36+Y37</f>
        <v>6124.1653644290973</v>
      </c>
      <c r="Z35" s="26">
        <f t="shared" ref="Z35:AA35" si="188">+Z36+Z37</f>
        <v>6856.4356611268076</v>
      </c>
      <c r="AA35" s="26">
        <f t="shared" si="188"/>
        <v>7343.2390116032157</v>
      </c>
      <c r="AB35" s="26">
        <f t="shared" ref="AB35:AC35" si="189">+AB36+AB37</f>
        <v>7637.9630152811942</v>
      </c>
      <c r="AC35" s="26">
        <f t="shared" si="189"/>
        <v>8289.7387178473309</v>
      </c>
      <c r="AD35" s="31"/>
      <c r="AE35" s="26">
        <f t="shared" si="4"/>
        <v>2.4507667558826802</v>
      </c>
    </row>
    <row r="36" spans="1:31" x14ac:dyDescent="0.2">
      <c r="A36" s="13" t="s">
        <v>86</v>
      </c>
      <c r="B36" s="6" t="s">
        <v>87</v>
      </c>
      <c r="C36" s="26">
        <f>+'1990'!P36</f>
        <v>0</v>
      </c>
      <c r="D36" s="26">
        <f>+'1991'!P36</f>
        <v>0</v>
      </c>
      <c r="E36" s="26">
        <f>+'1992'!P36</f>
        <v>0</v>
      </c>
      <c r="F36" s="26">
        <f>+'1993'!P36</f>
        <v>0</v>
      </c>
      <c r="G36" s="26">
        <f>+'1994'!P36</f>
        <v>0</v>
      </c>
      <c r="H36" s="26">
        <f>+'1995'!P36</f>
        <v>292.52316512790912</v>
      </c>
      <c r="I36" s="26">
        <f>+'1996'!P36</f>
        <v>607.55098670050495</v>
      </c>
      <c r="J36" s="26">
        <f>+'1997'!P36</f>
        <v>919.82270803102563</v>
      </c>
      <c r="K36" s="26">
        <f>+'1998'!P36</f>
        <v>1239.9122758155461</v>
      </c>
      <c r="L36" s="26">
        <f>+'1999'!P36</f>
        <v>1565.291830486336</v>
      </c>
      <c r="M36" s="26">
        <f>+'2000'!P36</f>
        <v>1836.0485765951221</v>
      </c>
      <c r="N36" s="26">
        <f>+'2001'!P36</f>
        <v>1908.2479502510034</v>
      </c>
      <c r="O36" s="26">
        <f>+'2002'!P36</f>
        <v>2103.8630196916547</v>
      </c>
      <c r="P36" s="26">
        <f>+'2003'!P36</f>
        <v>2265.6894408844291</v>
      </c>
      <c r="Q36" s="26">
        <f>+'2004'!P36</f>
        <v>2510.1571693715523</v>
      </c>
      <c r="R36" s="26">
        <f>+'2005'!P36</f>
        <v>2766.3856622108669</v>
      </c>
      <c r="S36" s="26">
        <f>+'2006'!P36</f>
        <v>2964.330140329947</v>
      </c>
      <c r="T36" s="26">
        <f>+'2007'!P36</f>
        <v>3391.7518800714761</v>
      </c>
      <c r="U36" s="26">
        <f>+'2008'!P36</f>
        <v>3771.7419795358228</v>
      </c>
      <c r="V36" s="26">
        <f>+'2009'!P36</f>
        <v>4286.8226578349104</v>
      </c>
      <c r="W36" s="26">
        <f>+'2010'!P36</f>
        <v>5058.5233440007914</v>
      </c>
      <c r="X36" s="26">
        <f>+'2011'!P36</f>
        <v>5082.6138850158541</v>
      </c>
      <c r="Y36" s="26">
        <f>+'2012'!P36</f>
        <v>5622.1716644559119</v>
      </c>
      <c r="Z36" s="26">
        <f>+'2013'!P36</f>
        <v>6389.0928175548443</v>
      </c>
      <c r="AA36" s="26">
        <f>+'2014'!P36</f>
        <v>6929.0632647437633</v>
      </c>
      <c r="AB36" s="26">
        <f>+'2015'!P36</f>
        <v>7281.4606616773199</v>
      </c>
      <c r="AC36" s="26">
        <f>+'2016'!$P36</f>
        <v>7968.347559913369</v>
      </c>
      <c r="AD36" s="31"/>
      <c r="AE36" s="26" t="str">
        <f t="shared" si="4"/>
        <v/>
      </c>
    </row>
    <row r="37" spans="1:31" x14ac:dyDescent="0.2">
      <c r="A37" s="13" t="s">
        <v>88</v>
      </c>
      <c r="B37" s="6" t="s">
        <v>89</v>
      </c>
      <c r="C37" s="26">
        <f>+'1990'!P37</f>
        <v>2402.2889126642458</v>
      </c>
      <c r="D37" s="26">
        <f>+'1991'!P37</f>
        <v>2517.3191228602832</v>
      </c>
      <c r="E37" s="26">
        <f>+'1992'!P37</f>
        <v>2766.6347200720761</v>
      </c>
      <c r="F37" s="26">
        <f>+'1993'!P37</f>
        <v>3030.7704144200429</v>
      </c>
      <c r="G37" s="26">
        <f>+'1994'!P37</f>
        <v>3432.3030580230293</v>
      </c>
      <c r="H37" s="26">
        <f>+'1995'!P37</f>
        <v>3469.563602009669</v>
      </c>
      <c r="I37" s="26">
        <f>+'1996'!P37</f>
        <v>3458.3901222984105</v>
      </c>
      <c r="J37" s="26">
        <f>+'1997'!P37</f>
        <v>3330.7627929410046</v>
      </c>
      <c r="K37" s="26">
        <f>+'1998'!P37</f>
        <v>3205.4279152983931</v>
      </c>
      <c r="L37" s="26">
        <f>+'1999'!P37</f>
        <v>3138.8458778558806</v>
      </c>
      <c r="M37" s="26">
        <f>+'2000'!P37</f>
        <v>2931.2684084794018</v>
      </c>
      <c r="N37" s="26">
        <f>+'2001'!P37</f>
        <v>2461.6381673179603</v>
      </c>
      <c r="O37" s="26">
        <f>+'2002'!P37</f>
        <v>2234.6682010481168</v>
      </c>
      <c r="P37" s="26">
        <f>+'2003'!P37</f>
        <v>1973.0963749910088</v>
      </c>
      <c r="Q37" s="26">
        <f>+'2004'!P37</f>
        <v>1733.4614225687963</v>
      </c>
      <c r="R37" s="26">
        <f>+'2005'!P37</f>
        <v>1566.5812707269467</v>
      </c>
      <c r="S37" s="26">
        <f>+'2006'!P37</f>
        <v>1281.9349199060498</v>
      </c>
      <c r="T37" s="26">
        <f>+'2007'!P37</f>
        <v>1049.1226313067275</v>
      </c>
      <c r="U37" s="26">
        <f>+'2008'!P37</f>
        <v>743.25728107112695</v>
      </c>
      <c r="V37" s="26">
        <f>+'2009'!P37</f>
        <v>695.1482358713032</v>
      </c>
      <c r="W37" s="26">
        <f>+'2010'!P37</f>
        <v>675.3452625191926</v>
      </c>
      <c r="X37" s="26">
        <f>+'2011'!P37</f>
        <v>555.22094878292035</v>
      </c>
      <c r="Y37" s="26">
        <f>+'2012'!P37</f>
        <v>501.99369997318541</v>
      </c>
      <c r="Z37" s="26">
        <f>+'2013'!P37</f>
        <v>467.34284357196333</v>
      </c>
      <c r="AA37" s="26">
        <f>+'2014'!P37</f>
        <v>414.1757468594526</v>
      </c>
      <c r="AB37" s="26">
        <f>+'2015'!P37</f>
        <v>356.50235360387421</v>
      </c>
      <c r="AC37" s="26">
        <f>+'2016'!$P37</f>
        <v>321.39115793396206</v>
      </c>
      <c r="AD37" s="31"/>
      <c r="AE37" s="26">
        <f t="shared" si="4"/>
        <v>-0.86621461047433934</v>
      </c>
    </row>
    <row r="38" spans="1:31" x14ac:dyDescent="0.2">
      <c r="A38" s="13" t="s">
        <v>90</v>
      </c>
      <c r="B38" s="6" t="s">
        <v>91</v>
      </c>
      <c r="C38" s="26">
        <f t="shared" ref="C38" si="190">+C39+C40</f>
        <v>1844.541154702011</v>
      </c>
      <c r="D38" s="26">
        <f t="shared" ref="D38" si="191">+D39+D40</f>
        <v>1933.0265737173615</v>
      </c>
      <c r="E38" s="26">
        <f t="shared" ref="E38" si="192">+E39+E40</f>
        <v>2125.2321318738864</v>
      </c>
      <c r="F38" s="26">
        <f t="shared" ref="F38" si="193">+F39+F40</f>
        <v>2328.5189379719827</v>
      </c>
      <c r="G38" s="26">
        <f t="shared" ref="G38" si="194">+G39+G40</f>
        <v>2638.5947755911034</v>
      </c>
      <c r="H38" s="26">
        <f t="shared" ref="H38" si="195">+H39+H40</f>
        <v>2857.2934492013251</v>
      </c>
      <c r="I38" s="26">
        <f t="shared" ref="I38" si="196">+I39+I40</f>
        <v>3058.1938799954673</v>
      </c>
      <c r="J38" s="26">
        <f t="shared" ref="J38" si="197">+J39+J40</f>
        <v>3172.4792275732866</v>
      </c>
      <c r="K38" s="26">
        <f t="shared" ref="K38" si="198">+K39+K40</f>
        <v>3300.1534429128669</v>
      </c>
      <c r="L38" s="26">
        <f t="shared" ref="L38" si="199">+L39+L40</f>
        <v>3494.3048898443749</v>
      </c>
      <c r="M38" s="26">
        <f t="shared" ref="M38" si="200">+M39+M40</f>
        <v>3573.0861493477032</v>
      </c>
      <c r="N38" s="26">
        <f t="shared" ref="N38" si="201">+N39+N40</f>
        <v>3292.9788797403253</v>
      </c>
      <c r="O38" s="26">
        <f t="shared" ref="O38" si="202">+O39+O40</f>
        <v>3364.946432337003</v>
      </c>
      <c r="P38" s="26">
        <f t="shared" ref="P38" si="203">+P39+P40</f>
        <v>3299.9910306846277</v>
      </c>
      <c r="Q38" s="26">
        <f t="shared" ref="Q38:S38" si="204">+Q39+Q40</f>
        <v>3185.508904065458</v>
      </c>
      <c r="R38" s="26">
        <f t="shared" si="204"/>
        <v>3291.6408367503736</v>
      </c>
      <c r="S38" s="26">
        <f t="shared" si="204"/>
        <v>3235.9028565786048</v>
      </c>
      <c r="T38" s="26">
        <f t="shared" ref="T38" si="205">+T39+T40</f>
        <v>3417.6403762570517</v>
      </c>
      <c r="U38" s="26">
        <f t="shared" ref="U38" si="206">+U39+U40</f>
        <v>3553.9717887975112</v>
      </c>
      <c r="V38" s="26">
        <f t="shared" ref="V38" si="207">+V39+V40</f>
        <v>3763.7280213780268</v>
      </c>
      <c r="W38" s="26">
        <f t="shared" ref="W38" si="208">+W39+W40</f>
        <v>4057.204945436873</v>
      </c>
      <c r="X38" s="26">
        <f t="shared" ref="X38" si="209">+X39+X40</f>
        <v>4216.8761895446305</v>
      </c>
      <c r="Y38" s="26">
        <f t="shared" ref="Y38" si="210">+Y39+Y40</f>
        <v>4455.9984508113994</v>
      </c>
      <c r="Z38" s="26">
        <f t="shared" ref="Z38:AA38" si="211">+Z39+Z40</f>
        <v>4829.6399603842101</v>
      </c>
      <c r="AA38" s="26">
        <f t="shared" si="211"/>
        <v>4624.3320161416204</v>
      </c>
      <c r="AB38" s="26">
        <f t="shared" ref="AB38:AC38" si="212">+AB39+AB40</f>
        <v>5042.1383549044058</v>
      </c>
      <c r="AC38" s="26">
        <f t="shared" si="212"/>
        <v>5441.6023875991632</v>
      </c>
      <c r="AD38" s="31"/>
      <c r="AE38" s="26">
        <f t="shared" si="4"/>
        <v>1.9501116707142616</v>
      </c>
    </row>
    <row r="39" spans="1:31" x14ac:dyDescent="0.2">
      <c r="A39" s="13" t="s">
        <v>92</v>
      </c>
      <c r="B39" s="6" t="s">
        <v>93</v>
      </c>
      <c r="C39" s="26">
        <f>+'1990'!P39</f>
        <v>0</v>
      </c>
      <c r="D39" s="26">
        <f>+'1991'!P39</f>
        <v>0</v>
      </c>
      <c r="E39" s="26">
        <f>+'1992'!P39</f>
        <v>0</v>
      </c>
      <c r="F39" s="26">
        <f>+'1993'!P39</f>
        <v>0</v>
      </c>
      <c r="G39" s="26">
        <f>+'1994'!P39</f>
        <v>0</v>
      </c>
      <c r="H39" s="26">
        <f>+'1995'!P39</f>
        <v>184.82736539555273</v>
      </c>
      <c r="I39" s="26">
        <f>+'1996'!P39</f>
        <v>388.52650635452903</v>
      </c>
      <c r="J39" s="26">
        <f>+'1997'!P39</f>
        <v>594.99512677102655</v>
      </c>
      <c r="K39" s="26">
        <f>+'1998'!P39</f>
        <v>812.94854713191285</v>
      </c>
      <c r="L39" s="26">
        <f>+'1999'!P39</f>
        <v>1056.4540479263119</v>
      </c>
      <c r="M39" s="26">
        <f>+'2000'!P39</f>
        <v>1279.0369873955165</v>
      </c>
      <c r="N39" s="26">
        <f>+'2001'!P39</f>
        <v>1361.785281398988</v>
      </c>
      <c r="O39" s="26">
        <f>+'2002'!P39</f>
        <v>1577.7119871247696</v>
      </c>
      <c r="P39" s="26">
        <f>+'2003'!P39</f>
        <v>1733.4475312405318</v>
      </c>
      <c r="Q39" s="26">
        <f>+'2004'!P39</f>
        <v>1858.1349930441177</v>
      </c>
      <c r="R39" s="26">
        <f>+'2005'!P39</f>
        <v>2116.9244649019379</v>
      </c>
      <c r="S39" s="26">
        <f>+'2006'!P39</f>
        <v>2282.4904233473012</v>
      </c>
      <c r="T39" s="26">
        <f>+'2007'!P39</f>
        <v>2630.4310114063146</v>
      </c>
      <c r="U39" s="26">
        <f>+'2008'!P39</f>
        <v>2979.4574031947636</v>
      </c>
      <c r="V39" s="26">
        <f>+'2009'!P39</f>
        <v>3218.4008100153605</v>
      </c>
      <c r="W39" s="26">
        <f>+'2010'!P39</f>
        <v>3523.9970878204922</v>
      </c>
      <c r="X39" s="26">
        <f>+'2011'!P39</f>
        <v>3771.0256159878704</v>
      </c>
      <c r="Y39" s="26">
        <f>+'2012'!P39</f>
        <v>4040.3968077917953</v>
      </c>
      <c r="Z39" s="26">
        <f>+'2013'!P39</f>
        <v>4428.1746634784831</v>
      </c>
      <c r="AA39" s="26">
        <f>+'2014'!P39</f>
        <v>4253.6248986491828</v>
      </c>
      <c r="AB39" s="26">
        <f>+'2015'!P39</f>
        <v>4705.6726143321612</v>
      </c>
      <c r="AC39" s="26">
        <f>+'2016'!$P39</f>
        <v>5121.9099709189522</v>
      </c>
      <c r="AD39" s="31"/>
      <c r="AE39" s="26" t="str">
        <f t="shared" si="4"/>
        <v/>
      </c>
    </row>
    <row r="40" spans="1:31" x14ac:dyDescent="0.2">
      <c r="A40" s="13" t="s">
        <v>94</v>
      </c>
      <c r="B40" s="6" t="s">
        <v>95</v>
      </c>
      <c r="C40" s="26">
        <f>+'1990'!P40</f>
        <v>1844.541154702011</v>
      </c>
      <c r="D40" s="26">
        <f>+'1991'!P40</f>
        <v>1933.0265737173615</v>
      </c>
      <c r="E40" s="26">
        <f>+'1992'!P40</f>
        <v>2125.2321318738864</v>
      </c>
      <c r="F40" s="26">
        <f>+'1993'!P40</f>
        <v>2328.5189379719827</v>
      </c>
      <c r="G40" s="26">
        <f>+'1994'!P40</f>
        <v>2638.5947755911034</v>
      </c>
      <c r="H40" s="26">
        <f>+'1995'!P40</f>
        <v>2672.4660838057725</v>
      </c>
      <c r="I40" s="26">
        <f>+'1996'!P40</f>
        <v>2669.6673736409384</v>
      </c>
      <c r="J40" s="26">
        <f>+'1997'!P40</f>
        <v>2577.4841008022599</v>
      </c>
      <c r="K40" s="26">
        <f>+'1998'!P40</f>
        <v>2487.2048957809543</v>
      </c>
      <c r="L40" s="26">
        <f>+'1999'!P40</f>
        <v>2437.850841918063</v>
      </c>
      <c r="M40" s="26">
        <f>+'2000'!P40</f>
        <v>2294.0491619521868</v>
      </c>
      <c r="N40" s="26">
        <f>+'2001'!P40</f>
        <v>1931.1935983413371</v>
      </c>
      <c r="O40" s="26">
        <f>+'2002'!P40</f>
        <v>1787.2344452122331</v>
      </c>
      <c r="P40" s="26">
        <f>+'2003'!P40</f>
        <v>1566.5434994440959</v>
      </c>
      <c r="Q40" s="26">
        <f>+'2004'!P40</f>
        <v>1327.3739110213403</v>
      </c>
      <c r="R40" s="26">
        <f>+'2005'!P40</f>
        <v>1174.716371848436</v>
      </c>
      <c r="S40" s="26">
        <f>+'2006'!P40</f>
        <v>953.41243323130379</v>
      </c>
      <c r="T40" s="26">
        <f>+'2007'!P40</f>
        <v>787.20936485073696</v>
      </c>
      <c r="U40" s="26">
        <f>+'2008'!P40</f>
        <v>574.51438560274778</v>
      </c>
      <c r="V40" s="26">
        <f>+'2009'!P40</f>
        <v>545.32721136266616</v>
      </c>
      <c r="W40" s="26">
        <f>+'2010'!P40</f>
        <v>533.20785761638092</v>
      </c>
      <c r="X40" s="26">
        <f>+'2011'!P40</f>
        <v>445.85057355675974</v>
      </c>
      <c r="Y40" s="26">
        <f>+'2012'!P40</f>
        <v>415.6016430196043</v>
      </c>
      <c r="Z40" s="26">
        <f>+'2013'!P40</f>
        <v>401.46529690572714</v>
      </c>
      <c r="AA40" s="26">
        <f>+'2014'!P40</f>
        <v>370.70711749243799</v>
      </c>
      <c r="AB40" s="26">
        <f>+'2015'!P40</f>
        <v>336.46574057224467</v>
      </c>
      <c r="AC40" s="26">
        <f>+'2016'!$P40</f>
        <v>319.69241668021056</v>
      </c>
      <c r="AD40" s="31"/>
      <c r="AE40" s="26">
        <f t="shared" si="4"/>
        <v>-0.82668187377372049</v>
      </c>
    </row>
    <row r="41" spans="1:31" x14ac:dyDescent="0.2">
      <c r="A41" s="13" t="s">
        <v>96</v>
      </c>
      <c r="B41" s="6" t="s">
        <v>97</v>
      </c>
      <c r="C41" s="26">
        <f>+'1990'!P41</f>
        <v>3217.8913190832372</v>
      </c>
      <c r="D41" s="26">
        <f>+'1991'!P41</f>
        <v>3349.0412203514315</v>
      </c>
      <c r="E41" s="26">
        <f>+'1992'!P41</f>
        <v>3585.6963097421076</v>
      </c>
      <c r="F41" s="26">
        <f>+'1993'!P41</f>
        <v>4029.4635871312444</v>
      </c>
      <c r="G41" s="26">
        <f>+'1994'!P41</f>
        <v>4516.1352532480087</v>
      </c>
      <c r="H41" s="26">
        <f>+'1995'!P41</f>
        <v>4972.2463226212785</v>
      </c>
      <c r="I41" s="26">
        <f>+'1996'!P41</f>
        <v>5415.5555347238969</v>
      </c>
      <c r="J41" s="26">
        <f>+'1997'!P41</f>
        <v>5717.158710864016</v>
      </c>
      <c r="K41" s="26">
        <f>+'1998'!P41</f>
        <v>6086.2409604992845</v>
      </c>
      <c r="L41" s="26">
        <f>+'1999'!P41</f>
        <v>6278.960080648485</v>
      </c>
      <c r="M41" s="26">
        <f>+'2000'!P41</f>
        <v>6575.4425704906771</v>
      </c>
      <c r="N41" s="26">
        <f>+'2001'!P41</f>
        <v>6340.2183528949054</v>
      </c>
      <c r="O41" s="26">
        <f>+'2002'!P41</f>
        <v>6847.3393843270887</v>
      </c>
      <c r="P41" s="26">
        <f>+'2003'!P41</f>
        <v>7012.8604104257502</v>
      </c>
      <c r="Q41" s="26">
        <f>+'2004'!P41</f>
        <v>7093.9168153344481</v>
      </c>
      <c r="R41" s="26">
        <f>+'2005'!P41</f>
        <v>8053.8611755277825</v>
      </c>
      <c r="S41" s="26">
        <f>+'2006'!P41</f>
        <v>8134.2698567477355</v>
      </c>
      <c r="T41" s="26">
        <f>+'2007'!P41</f>
        <v>8834.4121195952921</v>
      </c>
      <c r="U41" s="26">
        <f>+'2008'!P41</f>
        <v>9239.7602834982808</v>
      </c>
      <c r="V41" s="26">
        <f>+'2009'!P41</f>
        <v>9198.1324635295096</v>
      </c>
      <c r="W41" s="26">
        <f>+'2010'!P41</f>
        <v>8860.6688614554314</v>
      </c>
      <c r="X41" s="26">
        <f>+'2011'!P41</f>
        <v>9750.1124203202853</v>
      </c>
      <c r="Y41" s="26">
        <f>+'2012'!P41</f>
        <v>9458.6206629185963</v>
      </c>
      <c r="Z41" s="26">
        <f>+'2013'!P41</f>
        <v>9992.3801306432779</v>
      </c>
      <c r="AA41" s="26">
        <f>+'2014'!P41</f>
        <v>8473.2664849306366</v>
      </c>
      <c r="AB41" s="26">
        <f>+'2015'!P41</f>
        <v>9485.2532622479903</v>
      </c>
      <c r="AC41" s="26">
        <f>+'2016'!$P41</f>
        <v>9784.8113786879367</v>
      </c>
      <c r="AD41" s="31"/>
      <c r="AE41" s="26">
        <f t="shared" si="4"/>
        <v>2.0407525949246743</v>
      </c>
    </row>
    <row r="42" spans="1:31" x14ac:dyDescent="0.2">
      <c r="A42" s="13" t="s">
        <v>98</v>
      </c>
      <c r="B42" s="6" t="s">
        <v>99</v>
      </c>
      <c r="C42" s="26">
        <f>+'1990'!P42</f>
        <v>28.966583414102885</v>
      </c>
      <c r="D42" s="26">
        <f>+'1991'!P42</f>
        <v>29.119492900998296</v>
      </c>
      <c r="E42" s="26">
        <f>+'1992'!P42</f>
        <v>31.241426899991509</v>
      </c>
      <c r="F42" s="26">
        <f>+'1993'!P42</f>
        <v>32.138319457929128</v>
      </c>
      <c r="G42" s="26">
        <f>+'1994'!P42</f>
        <v>35.266093042917277</v>
      </c>
      <c r="H42" s="26">
        <f>+'1995'!P42</f>
        <v>34.432528503745871</v>
      </c>
      <c r="I42" s="26">
        <f>+'1996'!P42</f>
        <v>33.312792450514472</v>
      </c>
      <c r="J42" s="26">
        <f>+'1997'!P42</f>
        <v>31.327103095694703</v>
      </c>
      <c r="K42" s="26">
        <f>+'1998'!P42</f>
        <v>29.498977320385023</v>
      </c>
      <c r="L42" s="26">
        <f>+'1999'!P42</f>
        <v>28.248481003439608</v>
      </c>
      <c r="M42" s="26">
        <f>+'2000'!P42</f>
        <v>23.995060721493353</v>
      </c>
      <c r="N42" s="26">
        <f>+'2001'!P42</f>
        <v>20.108549590523232</v>
      </c>
      <c r="O42" s="26">
        <f>+'2002'!P42</f>
        <v>17.911442040855164</v>
      </c>
      <c r="P42" s="26">
        <f>+'2003'!P42</f>
        <v>16.398462044468658</v>
      </c>
      <c r="Q42" s="26">
        <f>+'2004'!P42</f>
        <v>14.430490160585187</v>
      </c>
      <c r="R42" s="26">
        <f>+'2005'!P42</f>
        <v>16.1082001488817</v>
      </c>
      <c r="S42" s="26">
        <f>+'2006'!P42</f>
        <v>21.571112296479757</v>
      </c>
      <c r="T42" s="26">
        <f>+'2007'!P42</f>
        <v>33.191151035264589</v>
      </c>
      <c r="U42" s="26">
        <f>+'2008'!P42</f>
        <v>44.049066281265894</v>
      </c>
      <c r="V42" s="26">
        <f>+'2009'!P42</f>
        <v>51.714323566578869</v>
      </c>
      <c r="W42" s="26">
        <f>+'2010'!P42</f>
        <v>58.911697614697154</v>
      </c>
      <c r="X42" s="26">
        <f>+'2011'!P42</f>
        <v>57.612873440626608</v>
      </c>
      <c r="Y42" s="26">
        <f>+'2012'!P42</f>
        <v>68.16720892997597</v>
      </c>
      <c r="Z42" s="26">
        <f>+'2013'!P42</f>
        <v>78.423910246889221</v>
      </c>
      <c r="AA42" s="26">
        <f>+'2014'!P42</f>
        <v>89.713090518157372</v>
      </c>
      <c r="AB42" s="26">
        <f>+'2015'!P42</f>
        <v>91.213449560295516</v>
      </c>
      <c r="AC42" s="26">
        <f>+'2016'!$P42</f>
        <v>95.273863781714567</v>
      </c>
      <c r="AD42" s="31"/>
      <c r="AE42" s="26">
        <f t="shared" si="4"/>
        <v>2.2890956596327072</v>
      </c>
    </row>
    <row r="43" spans="1:31" x14ac:dyDescent="0.2">
      <c r="A43" s="13" t="s">
        <v>100</v>
      </c>
      <c r="B43" s="6" t="s">
        <v>101</v>
      </c>
      <c r="C43" s="26">
        <f>+'1990'!P43</f>
        <v>0</v>
      </c>
      <c r="D43" s="26">
        <f>+'1991'!P43</f>
        <v>0</v>
      </c>
      <c r="E43" s="26">
        <f>+'1992'!P43</f>
        <v>0</v>
      </c>
      <c r="F43" s="26">
        <f>+'1993'!P43</f>
        <v>0</v>
      </c>
      <c r="G43" s="26">
        <f>+'1994'!P43</f>
        <v>0</v>
      </c>
      <c r="H43" s="26">
        <f>+'1995'!P43</f>
        <v>0</v>
      </c>
      <c r="I43" s="26">
        <f>+'1996'!P43</f>
        <v>0</v>
      </c>
      <c r="J43" s="26">
        <f>+'1997'!P43</f>
        <v>0</v>
      </c>
      <c r="K43" s="26">
        <f>+'1998'!P43</f>
        <v>0</v>
      </c>
      <c r="L43" s="26">
        <f>+'1999'!P43</f>
        <v>0</v>
      </c>
      <c r="M43" s="26">
        <f>+'2000'!P43</f>
        <v>0</v>
      </c>
      <c r="N43" s="26">
        <f>+'2001'!P43</f>
        <v>0</v>
      </c>
      <c r="O43" s="26">
        <f>+'2002'!P43</f>
        <v>0</v>
      </c>
      <c r="P43" s="26">
        <f>+'2003'!P43</f>
        <v>0</v>
      </c>
      <c r="Q43" s="26">
        <f>+'2004'!P43</f>
        <v>0</v>
      </c>
      <c r="R43" s="26">
        <f>+'2005'!P43</f>
        <v>0</v>
      </c>
      <c r="S43" s="26">
        <f>+'2006'!P43</f>
        <v>0</v>
      </c>
      <c r="T43" s="26">
        <f>+'2007'!P43</f>
        <v>0</v>
      </c>
      <c r="U43" s="26">
        <f>+'2008'!P43</f>
        <v>0</v>
      </c>
      <c r="V43" s="26">
        <f>+'2009'!P43</f>
        <v>0</v>
      </c>
      <c r="W43" s="26">
        <f>+'2010'!P43</f>
        <v>0</v>
      </c>
      <c r="X43" s="26">
        <f>+'2011'!P43</f>
        <v>0</v>
      </c>
      <c r="Y43" s="26">
        <f>+'2012'!P43</f>
        <v>0</v>
      </c>
      <c r="Z43" s="26">
        <f>+'2013'!P43</f>
        <v>0</v>
      </c>
      <c r="AA43" s="26">
        <f>+'2014'!P43</f>
        <v>0</v>
      </c>
      <c r="AB43" s="26">
        <f>+'2015'!P43</f>
        <v>0</v>
      </c>
      <c r="AC43" s="26">
        <f>+'2016'!$P43</f>
        <v>0</v>
      </c>
      <c r="AD43" s="31"/>
      <c r="AE43" s="26" t="str">
        <f t="shared" si="4"/>
        <v/>
      </c>
    </row>
    <row r="44" spans="1:31" x14ac:dyDescent="0.2">
      <c r="A44" s="13" t="s">
        <v>102</v>
      </c>
      <c r="B44" s="6" t="s">
        <v>103</v>
      </c>
      <c r="C44" s="26">
        <f>+'1990'!P44</f>
        <v>0</v>
      </c>
      <c r="D44" s="26">
        <f>+'1991'!P44</f>
        <v>0</v>
      </c>
      <c r="E44" s="26">
        <f>+'1992'!P44</f>
        <v>0</v>
      </c>
      <c r="F44" s="26">
        <f>+'1993'!P44</f>
        <v>0</v>
      </c>
      <c r="G44" s="26">
        <f>+'1994'!P44</f>
        <v>0</v>
      </c>
      <c r="H44" s="26">
        <f>+'1995'!P44</f>
        <v>0</v>
      </c>
      <c r="I44" s="26">
        <f>+'1996'!P44</f>
        <v>0</v>
      </c>
      <c r="J44" s="26">
        <f>+'1997'!P44</f>
        <v>0</v>
      </c>
      <c r="K44" s="26">
        <f>+'1998'!P44</f>
        <v>0</v>
      </c>
      <c r="L44" s="26">
        <f>+'1999'!P44</f>
        <v>0</v>
      </c>
      <c r="M44" s="26">
        <f>+'2000'!P44</f>
        <v>0</v>
      </c>
      <c r="N44" s="26">
        <f>+'2001'!P44</f>
        <v>0</v>
      </c>
      <c r="O44" s="26">
        <f>+'2002'!P44</f>
        <v>0</v>
      </c>
      <c r="P44" s="26">
        <f>+'2003'!P44</f>
        <v>0</v>
      </c>
      <c r="Q44" s="26">
        <f>+'2004'!P44</f>
        <v>0</v>
      </c>
      <c r="R44" s="26">
        <f>+'2005'!P44</f>
        <v>0</v>
      </c>
      <c r="S44" s="26">
        <f>+'2006'!P44</f>
        <v>0</v>
      </c>
      <c r="T44" s="26">
        <f>+'2007'!P44</f>
        <v>0</v>
      </c>
      <c r="U44" s="26">
        <f>+'2008'!P44</f>
        <v>0</v>
      </c>
      <c r="V44" s="26">
        <f>+'2009'!P44</f>
        <v>0</v>
      </c>
      <c r="W44" s="26">
        <f>+'2010'!P44</f>
        <v>0</v>
      </c>
      <c r="X44" s="26">
        <f>+'2011'!P44</f>
        <v>0</v>
      </c>
      <c r="Y44" s="26">
        <f>+'2012'!P44</f>
        <v>0</v>
      </c>
      <c r="Z44" s="26">
        <f>+'2013'!P44</f>
        <v>0</v>
      </c>
      <c r="AA44" s="26">
        <f>+'2014'!P44</f>
        <v>0</v>
      </c>
      <c r="AB44" s="26">
        <f>+'2015'!P44</f>
        <v>0</v>
      </c>
      <c r="AC44" s="26">
        <f>+'2016'!$P44</f>
        <v>0</v>
      </c>
      <c r="AD44" s="31"/>
      <c r="AE44" s="26" t="str">
        <f t="shared" si="4"/>
        <v/>
      </c>
    </row>
    <row r="45" spans="1:31" x14ac:dyDescent="0.2">
      <c r="A45" s="13" t="s">
        <v>104</v>
      </c>
      <c r="B45" s="6" t="s">
        <v>105</v>
      </c>
      <c r="C45" s="26">
        <f>+'1990'!P45</f>
        <v>64.218743836499996</v>
      </c>
      <c r="D45" s="26">
        <f>+'1991'!P45</f>
        <v>62.518108365999993</v>
      </c>
      <c r="E45" s="26">
        <f>+'1992'!P45</f>
        <v>67.453574338999999</v>
      </c>
      <c r="F45" s="26">
        <f>+'1993'!P45</f>
        <v>57.253390723999999</v>
      </c>
      <c r="G45" s="26">
        <f>+'1994'!P45</f>
        <v>48.697810922999999</v>
      </c>
      <c r="H45" s="26">
        <f>+'1995'!P45</f>
        <v>41.459237797999997</v>
      </c>
      <c r="I45" s="26">
        <f>+'1996'!P45</f>
        <v>51.330169744000003</v>
      </c>
      <c r="J45" s="26">
        <f>+'1997'!P45</f>
        <v>46.065452102000002</v>
      </c>
      <c r="K45" s="26">
        <f>+'1998'!P45</f>
        <v>52.317924751</v>
      </c>
      <c r="L45" s="26">
        <f>+'1999'!P45</f>
        <v>65.15046718699999</v>
      </c>
      <c r="M45" s="26">
        <f>+'2000'!P45</f>
        <v>63.834287776499998</v>
      </c>
      <c r="N45" s="26">
        <f>+'2001'!P45</f>
        <v>61.201928955499994</v>
      </c>
      <c r="O45" s="26">
        <f>+'2002'!P45</f>
        <v>66.137394928500001</v>
      </c>
      <c r="P45" s="26">
        <f>+'2003'!P45</f>
        <v>66.466646597500002</v>
      </c>
      <c r="Q45" s="26">
        <f>+'2004'!P45</f>
        <v>62.775746240499998</v>
      </c>
      <c r="R45" s="26">
        <f>+'2005'!P45</f>
        <v>59.821391309500008</v>
      </c>
      <c r="S45" s="26">
        <f>+'2006'!P45</f>
        <v>64.904556423999992</v>
      </c>
      <c r="T45" s="26">
        <f>+'2007'!P45</f>
        <v>68.595740879999994</v>
      </c>
      <c r="U45" s="26">
        <f>+'2008'!P45</f>
        <v>159.76047318500002</v>
      </c>
      <c r="V45" s="26">
        <f>+'2009'!P45</f>
        <v>153.6505031115</v>
      </c>
      <c r="W45" s="26">
        <f>+'2010'!P45</f>
        <v>152.57873319399999</v>
      </c>
      <c r="X45" s="26">
        <f>+'2011'!P45</f>
        <v>158.17328726100001</v>
      </c>
      <c r="Y45" s="26">
        <f>+'2012'!P45</f>
        <v>159.77967770049997</v>
      </c>
      <c r="Z45" s="26">
        <f>+'2013'!P45</f>
        <v>155.1704320135</v>
      </c>
      <c r="AA45" s="26">
        <f>+'2014'!P45</f>
        <v>199.41416067475151</v>
      </c>
      <c r="AB45" s="26">
        <f>+'2015'!P45</f>
        <v>112.86150341216663</v>
      </c>
      <c r="AC45" s="26">
        <f>+'2016'!$P45</f>
        <v>153.41472454989477</v>
      </c>
      <c r="AD45" s="31"/>
      <c r="AE45" s="26">
        <f t="shared" si="4"/>
        <v>1.3889399789644978</v>
      </c>
    </row>
    <row r="46" spans="1:31" x14ac:dyDescent="0.2">
      <c r="A46" s="13" t="s">
        <v>106</v>
      </c>
      <c r="B46" s="6" t="s">
        <v>107</v>
      </c>
      <c r="C46" s="26">
        <f t="shared" ref="C46:Z46" si="213">+C48</f>
        <v>880.48937505000004</v>
      </c>
      <c r="D46" s="26">
        <f t="shared" si="213"/>
        <v>1169.10889995</v>
      </c>
      <c r="E46" s="26">
        <f t="shared" si="213"/>
        <v>1143.6654913799998</v>
      </c>
      <c r="F46" s="26">
        <f t="shared" si="213"/>
        <v>1235.9400381599999</v>
      </c>
      <c r="G46" s="26">
        <f t="shared" si="213"/>
        <v>1046.48588124</v>
      </c>
      <c r="H46" s="26">
        <f t="shared" si="213"/>
        <v>1158.05731524</v>
      </c>
      <c r="I46" s="26">
        <f t="shared" si="213"/>
        <v>1285.9466399700002</v>
      </c>
      <c r="J46" s="26">
        <f t="shared" si="213"/>
        <v>1322.7575754000002</v>
      </c>
      <c r="K46" s="26">
        <f t="shared" si="213"/>
        <v>1494.3938375399998</v>
      </c>
      <c r="L46" s="26">
        <f t="shared" si="213"/>
        <v>1151.2817572500001</v>
      </c>
      <c r="M46" s="26">
        <f t="shared" si="213"/>
        <v>1079.0485776</v>
      </c>
      <c r="N46" s="26">
        <f t="shared" si="213"/>
        <v>848.20174698000005</v>
      </c>
      <c r="O46" s="26">
        <f t="shared" si="213"/>
        <v>927.06148847999998</v>
      </c>
      <c r="P46" s="26">
        <f t="shared" si="213"/>
        <v>875.97562143000005</v>
      </c>
      <c r="Q46" s="26">
        <f t="shared" si="213"/>
        <v>1419.1992831699999</v>
      </c>
      <c r="R46" s="26">
        <f t="shared" ref="R46:S46" si="214">+R48</f>
        <v>1763.2792889100001</v>
      </c>
      <c r="S46" s="26">
        <f t="shared" si="214"/>
        <v>1545.3359793319999</v>
      </c>
      <c r="T46" s="26">
        <f t="shared" si="213"/>
        <v>1942.7047002899997</v>
      </c>
      <c r="U46" s="26">
        <f t="shared" si="213"/>
        <v>1882.1472910800001</v>
      </c>
      <c r="V46" s="26">
        <f t="shared" si="213"/>
        <v>1571.3575881300003</v>
      </c>
      <c r="W46" s="26">
        <f t="shared" si="213"/>
        <v>434.88413374999988</v>
      </c>
      <c r="X46" s="26">
        <f t="shared" si="213"/>
        <v>621.87456721000001</v>
      </c>
      <c r="Y46" s="26">
        <f t="shared" si="213"/>
        <v>467.69709923000005</v>
      </c>
      <c r="Z46" s="26">
        <f t="shared" si="213"/>
        <v>889.23059346000002</v>
      </c>
      <c r="AA46" s="26">
        <f t="shared" ref="AA46:AC46" si="215">+AA48</f>
        <v>797.15932848298144</v>
      </c>
      <c r="AB46" s="26">
        <f t="shared" si="215"/>
        <v>505.33025881905291</v>
      </c>
      <c r="AC46" s="26">
        <f t="shared" si="215"/>
        <v>745.06959077955469</v>
      </c>
      <c r="AD46" s="31"/>
      <c r="AE46" s="26">
        <f t="shared" si="4"/>
        <v>-0.15380058874958635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4"/>
        <v/>
      </c>
    </row>
    <row r="48" spans="1:31" x14ac:dyDescent="0.2">
      <c r="A48" s="13" t="s">
        <v>110</v>
      </c>
      <c r="B48" s="6" t="s">
        <v>111</v>
      </c>
      <c r="C48" s="26">
        <f>+'1990'!P48</f>
        <v>880.48937505000004</v>
      </c>
      <c r="D48" s="26">
        <f>+'1991'!P48</f>
        <v>1169.10889995</v>
      </c>
      <c r="E48" s="26">
        <f>+'1992'!P48</f>
        <v>1143.6654913799998</v>
      </c>
      <c r="F48" s="26">
        <f>+'1993'!P48</f>
        <v>1235.9400381599999</v>
      </c>
      <c r="G48" s="26">
        <f>+'1994'!P48</f>
        <v>1046.48588124</v>
      </c>
      <c r="H48" s="26">
        <f>+'1995'!P48</f>
        <v>1158.05731524</v>
      </c>
      <c r="I48" s="26">
        <f>+'1996'!P48</f>
        <v>1285.9466399700002</v>
      </c>
      <c r="J48" s="26">
        <f>+'1997'!P48</f>
        <v>1322.7575754000002</v>
      </c>
      <c r="K48" s="26">
        <f>+'1998'!P48</f>
        <v>1494.3938375399998</v>
      </c>
      <c r="L48" s="26">
        <f>+'1999'!P48</f>
        <v>1151.2817572500001</v>
      </c>
      <c r="M48" s="26">
        <f>+'2000'!P48</f>
        <v>1079.0485776</v>
      </c>
      <c r="N48" s="26">
        <f>+'2001'!P48</f>
        <v>848.20174698000005</v>
      </c>
      <c r="O48" s="26">
        <f>+'2002'!P48</f>
        <v>927.06148847999998</v>
      </c>
      <c r="P48" s="26">
        <f>+'2003'!P48</f>
        <v>875.97562143000005</v>
      </c>
      <c r="Q48" s="26">
        <f>+'2004'!P48</f>
        <v>1419.1992831699999</v>
      </c>
      <c r="R48" s="26">
        <f>+'2005'!P48</f>
        <v>1763.2792889100001</v>
      </c>
      <c r="S48" s="26">
        <f>+'2006'!P48</f>
        <v>1545.3359793319999</v>
      </c>
      <c r="T48" s="26">
        <f>+'2007'!P48</f>
        <v>1942.7047002899997</v>
      </c>
      <c r="U48" s="26">
        <f>+'2008'!P48</f>
        <v>1882.1472910800001</v>
      </c>
      <c r="V48" s="26">
        <f>+'2009'!P48</f>
        <v>1571.3575881300003</v>
      </c>
      <c r="W48" s="26">
        <f>+'2010'!P48</f>
        <v>434.88413374999988</v>
      </c>
      <c r="X48" s="26">
        <f>+'2011'!P48</f>
        <v>621.87456721000001</v>
      </c>
      <c r="Y48" s="26">
        <f>+'2012'!P48</f>
        <v>467.69709923000005</v>
      </c>
      <c r="Z48" s="26">
        <f>+'2013'!P48</f>
        <v>889.23059346000002</v>
      </c>
      <c r="AA48" s="26">
        <f>+'2014'!P48</f>
        <v>797.15932848298144</v>
      </c>
      <c r="AB48" s="26">
        <f>+'2015'!P48</f>
        <v>505.33025881905291</v>
      </c>
      <c r="AC48" s="26">
        <f>+'2016'!$P48</f>
        <v>745.06959077955469</v>
      </c>
      <c r="AD48" s="31"/>
      <c r="AE48" s="26">
        <f t="shared" si="4"/>
        <v>-0.15380058874958635</v>
      </c>
    </row>
    <row r="49" spans="1:31" x14ac:dyDescent="0.2">
      <c r="A49" s="13" t="s">
        <v>112</v>
      </c>
      <c r="B49" s="6" t="s">
        <v>113</v>
      </c>
      <c r="C49" s="26">
        <f t="shared" ref="C49" si="216">+C50+C51</f>
        <v>223.73117581819815</v>
      </c>
      <c r="D49" s="26">
        <f t="shared" ref="D49" si="217">+D50+D51</f>
        <v>243.47589098082028</v>
      </c>
      <c r="E49" s="26">
        <f t="shared" ref="E49" si="218">+E50+E51</f>
        <v>268.37176168718406</v>
      </c>
      <c r="F49" s="26">
        <f t="shared" ref="F49" si="219">+F50+F51</f>
        <v>301.30983291203034</v>
      </c>
      <c r="G49" s="26">
        <f t="shared" ref="G49" si="220">+G50+G51</f>
        <v>352.34586174773432</v>
      </c>
      <c r="H49" s="26">
        <f t="shared" ref="H49" si="221">+H50+H51</f>
        <v>391.16547236284219</v>
      </c>
      <c r="I49" s="26">
        <f t="shared" ref="I49" si="222">+I50+I51</f>
        <v>429.51645895631054</v>
      </c>
      <c r="J49" s="26">
        <f t="shared" ref="J49" si="223">+J50+J51</f>
        <v>456.01031520591488</v>
      </c>
      <c r="K49" s="26">
        <f t="shared" ref="K49" si="224">+K50+K51</f>
        <v>488.02724909870898</v>
      </c>
      <c r="L49" s="26">
        <f t="shared" ref="L49" si="225">+L50+L51</f>
        <v>535.72193341406671</v>
      </c>
      <c r="M49" s="26">
        <f t="shared" ref="M49" si="226">+M50+M51</f>
        <v>570.11443886609982</v>
      </c>
      <c r="N49" s="26">
        <f t="shared" ref="N49" si="227">+N50+N51</f>
        <v>552.04957291182598</v>
      </c>
      <c r="O49" s="26">
        <f t="shared" ref="O49" si="228">+O50+O51</f>
        <v>603.09811250484279</v>
      </c>
      <c r="P49" s="26">
        <f t="shared" ref="P49" si="229">+P50+P51</f>
        <v>598.63768599436332</v>
      </c>
      <c r="Q49" s="26">
        <f t="shared" ref="Q49:S49" si="230">+Q50+Q51</f>
        <v>609.0092760658174</v>
      </c>
      <c r="R49" s="26">
        <f t="shared" si="230"/>
        <v>621.29535635281263</v>
      </c>
      <c r="S49" s="26">
        <f t="shared" si="230"/>
        <v>562.13036467548022</v>
      </c>
      <c r="T49" s="26">
        <f t="shared" ref="T49" si="231">+T50+T51</f>
        <v>549.56741736154208</v>
      </c>
      <c r="U49" s="26">
        <f t="shared" ref="U49" si="232">+U50+U51</f>
        <v>517.43227454496764</v>
      </c>
      <c r="V49" s="26">
        <f t="shared" ref="V49" si="233">+V50+V51</f>
        <v>601.9997688980277</v>
      </c>
      <c r="W49" s="26">
        <f t="shared" ref="W49" si="234">+W50+W51</f>
        <v>859.86674738622798</v>
      </c>
      <c r="X49" s="26">
        <f t="shared" ref="X49" si="235">+X50+X51</f>
        <v>603.85357120595518</v>
      </c>
      <c r="Y49" s="26">
        <f t="shared" ref="Y49" si="236">+Y50+Y51</f>
        <v>676.14174039901684</v>
      </c>
      <c r="Z49" s="26">
        <f t="shared" ref="Z49:AA49" si="237">+Z50+Z51</f>
        <v>735.6642978387523</v>
      </c>
      <c r="AA49" s="26">
        <f t="shared" si="237"/>
        <v>749.03613333520411</v>
      </c>
      <c r="AB49" s="26">
        <f t="shared" ref="AB49:AC49" si="238">+AB50+AB51</f>
        <v>736.27725874421651</v>
      </c>
      <c r="AC49" s="26">
        <f t="shared" si="238"/>
        <v>751.98120564623002</v>
      </c>
      <c r="AD49" s="31"/>
      <c r="AE49" s="26">
        <f t="shared" si="4"/>
        <v>2.3610926277761255</v>
      </c>
    </row>
    <row r="50" spans="1:31" x14ac:dyDescent="0.2">
      <c r="A50" s="13" t="s">
        <v>114</v>
      </c>
      <c r="B50" s="6" t="s">
        <v>115</v>
      </c>
      <c r="C50" s="26">
        <f>+'1990'!P50</f>
        <v>0</v>
      </c>
      <c r="D50" s="26">
        <f>+'1991'!P50</f>
        <v>0</v>
      </c>
      <c r="E50" s="26">
        <f>+'1992'!P50</f>
        <v>0</v>
      </c>
      <c r="F50" s="26">
        <f>+'1993'!P50</f>
        <v>0</v>
      </c>
      <c r="G50" s="26">
        <f>+'1994'!P50</f>
        <v>0</v>
      </c>
      <c r="H50" s="26">
        <f>+'1995'!P50</f>
        <v>0</v>
      </c>
      <c r="I50" s="26">
        <f>+'1996'!P50</f>
        <v>0</v>
      </c>
      <c r="J50" s="26">
        <f>+'1997'!P50</f>
        <v>0</v>
      </c>
      <c r="K50" s="26">
        <f>+'1998'!P50</f>
        <v>0</v>
      </c>
      <c r="L50" s="26">
        <f>+'1999'!P50</f>
        <v>0</v>
      </c>
      <c r="M50" s="26">
        <f>+'2000'!P50</f>
        <v>0</v>
      </c>
      <c r="N50" s="26">
        <f>+'2001'!P50</f>
        <v>0</v>
      </c>
      <c r="O50" s="26">
        <f>+'2002'!P50</f>
        <v>0</v>
      </c>
      <c r="P50" s="26">
        <f>+'2003'!P50</f>
        <v>0</v>
      </c>
      <c r="Q50" s="26">
        <f>+'2004'!P50</f>
        <v>0</v>
      </c>
      <c r="R50" s="26">
        <f>+'2005'!P50</f>
        <v>0</v>
      </c>
      <c r="S50" s="26">
        <f>+'2006'!P50</f>
        <v>0</v>
      </c>
      <c r="T50" s="26">
        <f>+'2007'!P50</f>
        <v>0</v>
      </c>
      <c r="U50" s="26">
        <f>+'2008'!P50</f>
        <v>0</v>
      </c>
      <c r="V50" s="26">
        <f>+'2009'!P50</f>
        <v>0</v>
      </c>
      <c r="W50" s="26">
        <f>+'2010'!P50</f>
        <v>0</v>
      </c>
      <c r="X50" s="26">
        <f>+'2011'!P50</f>
        <v>0</v>
      </c>
      <c r="Y50" s="26">
        <f>+'2012'!P50</f>
        <v>0</v>
      </c>
      <c r="Z50" s="26">
        <f>+'2013'!P50</f>
        <v>0</v>
      </c>
      <c r="AA50" s="26">
        <f>+'2014'!P50</f>
        <v>0</v>
      </c>
      <c r="AB50" s="26">
        <f>+'2015'!P50</f>
        <v>0</v>
      </c>
      <c r="AC50" s="26">
        <f>+'2016'!$P50</f>
        <v>0</v>
      </c>
      <c r="AD50" s="31"/>
      <c r="AE50" s="26" t="str">
        <f t="shared" si="4"/>
        <v/>
      </c>
    </row>
    <row r="51" spans="1:31" x14ac:dyDescent="0.2">
      <c r="A51" s="13" t="s">
        <v>116</v>
      </c>
      <c r="B51" s="6" t="s">
        <v>117</v>
      </c>
      <c r="C51" s="26">
        <f>+'1990'!P51</f>
        <v>223.73117581819815</v>
      </c>
      <c r="D51" s="26">
        <f>+'1991'!P51</f>
        <v>243.47589098082028</v>
      </c>
      <c r="E51" s="26">
        <f>+'1992'!P51</f>
        <v>268.37176168718406</v>
      </c>
      <c r="F51" s="26">
        <f>+'1993'!P51</f>
        <v>301.30983291203034</v>
      </c>
      <c r="G51" s="26">
        <f>+'1994'!P51</f>
        <v>352.34586174773432</v>
      </c>
      <c r="H51" s="26">
        <f>+'1995'!P51</f>
        <v>391.16547236284219</v>
      </c>
      <c r="I51" s="26">
        <f>+'1996'!P51</f>
        <v>429.51645895631054</v>
      </c>
      <c r="J51" s="26">
        <f>+'1997'!P51</f>
        <v>456.01031520591488</v>
      </c>
      <c r="K51" s="26">
        <f>+'1998'!P51</f>
        <v>488.02724909870898</v>
      </c>
      <c r="L51" s="26">
        <f>+'1999'!P51</f>
        <v>535.72193341406671</v>
      </c>
      <c r="M51" s="26">
        <f>+'2000'!P51</f>
        <v>570.11443886609982</v>
      </c>
      <c r="N51" s="26">
        <f>+'2001'!P51</f>
        <v>552.04957291182598</v>
      </c>
      <c r="O51" s="26">
        <f>+'2002'!P51</f>
        <v>603.09811250484279</v>
      </c>
      <c r="P51" s="26">
        <f>+'2003'!P51</f>
        <v>598.63768599436332</v>
      </c>
      <c r="Q51" s="26">
        <f>+'2004'!P51</f>
        <v>609.0092760658174</v>
      </c>
      <c r="R51" s="26">
        <f>+'2005'!P51</f>
        <v>621.29535635281263</v>
      </c>
      <c r="S51" s="26">
        <f>+'2006'!P51</f>
        <v>562.13036467548022</v>
      </c>
      <c r="T51" s="26">
        <f>+'2007'!P51</f>
        <v>549.56741736154208</v>
      </c>
      <c r="U51" s="26">
        <f>+'2008'!P51</f>
        <v>517.43227454496764</v>
      </c>
      <c r="V51" s="26">
        <f>+'2009'!P51</f>
        <v>601.9997688980277</v>
      </c>
      <c r="W51" s="26">
        <f>+'2010'!P51</f>
        <v>859.86674738622798</v>
      </c>
      <c r="X51" s="26">
        <f>+'2011'!P51</f>
        <v>603.85357120595518</v>
      </c>
      <c r="Y51" s="26">
        <f>+'2012'!P51</f>
        <v>676.14174039901684</v>
      </c>
      <c r="Z51" s="26">
        <f>+'2013'!P51</f>
        <v>735.6642978387523</v>
      </c>
      <c r="AA51" s="26">
        <f>+'2014'!P51</f>
        <v>749.03613333520411</v>
      </c>
      <c r="AB51" s="26">
        <f>+'2015'!P51</f>
        <v>736.27725874421651</v>
      </c>
      <c r="AC51" s="26">
        <f>+'2016'!$P51</f>
        <v>751.98120564623002</v>
      </c>
      <c r="AD51" s="31"/>
      <c r="AE51" s="26">
        <f t="shared" si="4"/>
        <v>2.3610926277761255</v>
      </c>
    </row>
    <row r="52" spans="1:31" x14ac:dyDescent="0.2">
      <c r="A52" s="13" t="s">
        <v>118</v>
      </c>
      <c r="B52" s="6" t="s">
        <v>119</v>
      </c>
      <c r="C52" s="26">
        <f t="shared" ref="C52" si="239">+C53+C54+C55</f>
        <v>4090.181800483419</v>
      </c>
      <c r="D52" s="26">
        <f t="shared" ref="D52" si="240">+D53+D54+D55</f>
        <v>4512.4920046343059</v>
      </c>
      <c r="E52" s="26">
        <f t="shared" ref="E52" si="241">+E53+E54+E55</f>
        <v>4999.8386160800264</v>
      </c>
      <c r="F52" s="26">
        <f t="shared" ref="F52" si="242">+F53+F54+F55</f>
        <v>5147.9331518451536</v>
      </c>
      <c r="G52" s="26">
        <f t="shared" ref="G52" si="243">+G53+G54+G55</f>
        <v>5420.2462387588403</v>
      </c>
      <c r="H52" s="26">
        <f t="shared" ref="H52" si="244">+H53+H54+H55</f>
        <v>5359.1853659923981</v>
      </c>
      <c r="I52" s="26">
        <f t="shared" ref="I52" si="245">+I53+I54+I55</f>
        <v>5515.2752657101182</v>
      </c>
      <c r="J52" s="26">
        <f t="shared" ref="J52" si="246">+J53+J54+J55</f>
        <v>6150.1671265977802</v>
      </c>
      <c r="K52" s="26">
        <f t="shared" ref="K52" si="247">+K53+K54+K55</f>
        <v>5168.9306406289743</v>
      </c>
      <c r="L52" s="26">
        <f t="shared" ref="L52" si="248">+L53+L54+L55</f>
        <v>5474.5448498929309</v>
      </c>
      <c r="M52" s="26">
        <f t="shared" ref="M52" si="249">+M53+M54+M55</f>
        <v>5713.7396296571123</v>
      </c>
      <c r="N52" s="26">
        <f t="shared" ref="N52" si="250">+N53+N54+N55</f>
        <v>5681.5303690417695</v>
      </c>
      <c r="O52" s="26">
        <f t="shared" ref="O52" si="251">+O53+O54+O55</f>
        <v>5644.7870563866172</v>
      </c>
      <c r="P52" s="26">
        <f t="shared" ref="P52" si="252">+P53+P54+P55</f>
        <v>5240.9368751919646</v>
      </c>
      <c r="Q52" s="26">
        <f t="shared" ref="Q52:S52" si="253">+Q53+Q54+Q55</f>
        <v>5878.3062125623592</v>
      </c>
      <c r="R52" s="26">
        <f t="shared" si="253"/>
        <v>5463.7249261087036</v>
      </c>
      <c r="S52" s="26">
        <f t="shared" si="253"/>
        <v>5382.5949842520031</v>
      </c>
      <c r="T52" s="26">
        <f t="shared" ref="T52" si="254">+T53+T54+T55</f>
        <v>5766.5298451241833</v>
      </c>
      <c r="U52" s="26">
        <f t="shared" ref="U52" si="255">+U53+U54+U55</f>
        <v>6025.5477812552981</v>
      </c>
      <c r="V52" s="26">
        <f t="shared" ref="V52" si="256">+V53+V54+V55</f>
        <v>6228.7140903361651</v>
      </c>
      <c r="W52" s="26">
        <f t="shared" ref="W52" si="257">+W53+W54+W55</f>
        <v>6707.9546155330045</v>
      </c>
      <c r="X52" s="26">
        <f t="shared" ref="X52" si="258">+X53+X54+X55</f>
        <v>7658.0069424962803</v>
      </c>
      <c r="Y52" s="26">
        <f t="shared" ref="Y52" si="259">+Y53+Y54+Y55</f>
        <v>6686.2051365696734</v>
      </c>
      <c r="Z52" s="26">
        <f t="shared" ref="Z52:AA52" si="260">+Z53+Z54+Z55</f>
        <v>6403.1983013022827</v>
      </c>
      <c r="AA52" s="26">
        <f t="shared" si="260"/>
        <v>6119.0044109339651</v>
      </c>
      <c r="AB52" s="26">
        <f t="shared" ref="AB52:AC52" si="261">+AB53+AB54+AB55</f>
        <v>6535.3389929806517</v>
      </c>
      <c r="AC52" s="26">
        <f t="shared" si="261"/>
        <v>7357.2994718768923</v>
      </c>
      <c r="AD52" s="31"/>
      <c r="AE52" s="26">
        <f t="shared" si="4"/>
        <v>0.79877077126677654</v>
      </c>
    </row>
    <row r="53" spans="1:31" x14ac:dyDescent="0.2">
      <c r="A53" s="13" t="s">
        <v>120</v>
      </c>
      <c r="B53" s="6" t="s">
        <v>121</v>
      </c>
      <c r="C53" s="26">
        <f>+'1990'!P53</f>
        <v>498.96591558344608</v>
      </c>
      <c r="D53" s="26">
        <f>+'1991'!P53</f>
        <v>530.26157440000009</v>
      </c>
      <c r="E53" s="26">
        <f>+'1992'!P53</f>
        <v>605.54007725953193</v>
      </c>
      <c r="F53" s="26">
        <f>+'1993'!P53</f>
        <v>368.55550846085958</v>
      </c>
      <c r="G53" s="26">
        <f>+'1994'!P53</f>
        <v>663.62249541199992</v>
      </c>
      <c r="H53" s="26">
        <f>+'1995'!P53</f>
        <v>677.33373096800005</v>
      </c>
      <c r="I53" s="26">
        <f>+'1996'!P53</f>
        <v>645.64258246199995</v>
      </c>
      <c r="J53" s="26">
        <f>+'1997'!P53</f>
        <v>927.03013104800004</v>
      </c>
      <c r="K53" s="26">
        <f>+'1998'!P53</f>
        <v>532.25866191600005</v>
      </c>
      <c r="L53" s="26">
        <f>+'1999'!P53</f>
        <v>582.98803375799991</v>
      </c>
      <c r="M53" s="26">
        <f>+'2000'!P53</f>
        <v>612.631442548</v>
      </c>
      <c r="N53" s="26">
        <f>+'2001'!P53</f>
        <v>540.72061707599994</v>
      </c>
      <c r="O53" s="26">
        <f>+'2002'!P53</f>
        <v>622.66064466399996</v>
      </c>
      <c r="P53" s="26">
        <f>+'2003'!P53</f>
        <v>793.18523686201195</v>
      </c>
      <c r="Q53" s="26">
        <f>+'2004'!P53</f>
        <v>954.56720481200011</v>
      </c>
      <c r="R53" s="26">
        <f>+'2005'!P53</f>
        <v>841.91184572600014</v>
      </c>
      <c r="S53" s="26">
        <f>+'2006'!P53</f>
        <v>874.94320903200003</v>
      </c>
      <c r="T53" s="26">
        <f>+'2007'!P53</f>
        <v>1014.215734312</v>
      </c>
      <c r="U53" s="26">
        <f>+'2008'!P53</f>
        <v>1329.5253972859998</v>
      </c>
      <c r="V53" s="26">
        <f>+'2009'!P53</f>
        <v>1272.7830963039999</v>
      </c>
      <c r="W53" s="26">
        <f>+'2010'!P53</f>
        <v>1699.8532885080001</v>
      </c>
      <c r="X53" s="26">
        <f>+'2011'!P53</f>
        <v>2287.5055756520001</v>
      </c>
      <c r="Y53" s="26">
        <f>+'2012'!P53</f>
        <v>1777.3051491839999</v>
      </c>
      <c r="Z53" s="26">
        <f>+'2013'!P53</f>
        <v>1419.9876518199997</v>
      </c>
      <c r="AA53" s="26">
        <f>+'2014'!P53</f>
        <v>1506.1650617960001</v>
      </c>
      <c r="AB53" s="26">
        <f>+'2015'!P53</f>
        <v>1619.493728118</v>
      </c>
      <c r="AC53" s="26">
        <f>+'2016'!$P53</f>
        <v>2188.7353155959995</v>
      </c>
      <c r="AD53" s="31"/>
      <c r="AE53" s="26">
        <f t="shared" si="4"/>
        <v>3.3865427421764638</v>
      </c>
    </row>
    <row r="54" spans="1:31" x14ac:dyDescent="0.2">
      <c r="A54" s="13" t="s">
        <v>122</v>
      </c>
      <c r="B54" s="6" t="s">
        <v>123</v>
      </c>
      <c r="C54" s="26">
        <f>+'1990'!P54</f>
        <v>3080.2810678647324</v>
      </c>
      <c r="D54" s="26">
        <f>+'1991'!P54</f>
        <v>3228.5385796559999</v>
      </c>
      <c r="E54" s="26">
        <f>+'1992'!P54</f>
        <v>3695.5517933134811</v>
      </c>
      <c r="F54" s="26">
        <f>+'1993'!P54</f>
        <v>4131.3529431865736</v>
      </c>
      <c r="G54" s="26">
        <f>+'1994'!P54</f>
        <v>4092.9493409940001</v>
      </c>
      <c r="H54" s="26">
        <f>+'1995'!P54</f>
        <v>4176.9450396699995</v>
      </c>
      <c r="I54" s="26">
        <f>+'1996'!P54</f>
        <v>3981.7929662580004</v>
      </c>
      <c r="J54" s="26">
        <f>+'1997'!P54</f>
        <v>4239.2969546639997</v>
      </c>
      <c r="K54" s="26">
        <f>+'1998'!P54</f>
        <v>4018.6862361479994</v>
      </c>
      <c r="L54" s="26">
        <f>+'1999'!P54</f>
        <v>4317.762692712</v>
      </c>
      <c r="M54" s="26">
        <f>+'2000'!P54</f>
        <v>4451.8803626560002</v>
      </c>
      <c r="N54" s="26">
        <f>+'2001'!P54</f>
        <v>4592.4079394639994</v>
      </c>
      <c r="O54" s="26">
        <f>+'2002'!P54</f>
        <v>4374.6899410280012</v>
      </c>
      <c r="P54" s="26">
        <f>+'2003'!P54</f>
        <v>3974.2253253796316</v>
      </c>
      <c r="Q54" s="26">
        <f>+'2004'!P54</f>
        <v>4197.8818929859999</v>
      </c>
      <c r="R54" s="26">
        <f>+'2005'!P54</f>
        <v>4107.2066854459999</v>
      </c>
      <c r="S54" s="26">
        <f>+'2006'!P54</f>
        <v>4149.6177225819993</v>
      </c>
      <c r="T54" s="26">
        <f>+'2007'!P54</f>
        <v>4406.7011624679999</v>
      </c>
      <c r="U54" s="26">
        <f>+'2008'!P54</f>
        <v>4194.8162694680004</v>
      </c>
      <c r="V54" s="26">
        <f>+'2009'!P54</f>
        <v>4396.77461365</v>
      </c>
      <c r="W54" s="26">
        <f>+'2010'!P54</f>
        <v>4067.1856863039998</v>
      </c>
      <c r="X54" s="26">
        <f>+'2011'!P54</f>
        <v>4122.1295062999998</v>
      </c>
      <c r="Y54" s="26">
        <f>+'2012'!P54</f>
        <v>4097.8338628480005</v>
      </c>
      <c r="Z54" s="26">
        <f>+'2013'!P54</f>
        <v>4255.4967007919995</v>
      </c>
      <c r="AA54" s="26">
        <f>+'2014'!P54</f>
        <v>3969.5180374400002</v>
      </c>
      <c r="AB54" s="26">
        <f>+'2015'!P54</f>
        <v>4185.3334209200002</v>
      </c>
      <c r="AC54" s="26">
        <f>+'2016'!$P54</f>
        <v>4286.769117412</v>
      </c>
      <c r="AD54" s="31"/>
      <c r="AE54" s="26">
        <f t="shared" si="4"/>
        <v>0.39168115602632703</v>
      </c>
    </row>
    <row r="55" spans="1:31" x14ac:dyDescent="0.2">
      <c r="A55" s="13" t="s">
        <v>124</v>
      </c>
      <c r="B55" s="6" t="s">
        <v>125</v>
      </c>
      <c r="C55" s="26">
        <f t="shared" ref="C55" si="262">+C56+C57+C58</f>
        <v>510.93481703524031</v>
      </c>
      <c r="D55" s="26">
        <f t="shared" ref="D55" si="263">+D56+D57+D58</f>
        <v>753.69185057830566</v>
      </c>
      <c r="E55" s="26">
        <f t="shared" ref="E55" si="264">+E56+E57+E58</f>
        <v>698.74674550701366</v>
      </c>
      <c r="F55" s="26">
        <f t="shared" ref="F55" si="265">+F56+F57+F58</f>
        <v>648.02470019772068</v>
      </c>
      <c r="G55" s="26">
        <f t="shared" ref="G55" si="266">+G56+G57+G58</f>
        <v>663.67440235284005</v>
      </c>
      <c r="H55" s="26">
        <f t="shared" ref="H55" si="267">+H56+H57+H58</f>
        <v>504.90659535439875</v>
      </c>
      <c r="I55" s="26">
        <f t="shared" ref="I55" si="268">+I56+I57+I58</f>
        <v>887.83971699011784</v>
      </c>
      <c r="J55" s="26">
        <f t="shared" ref="J55" si="269">+J56+J57+J58</f>
        <v>983.84004088578104</v>
      </c>
      <c r="K55" s="26">
        <f t="shared" ref="K55" si="270">+K56+K57+K58</f>
        <v>617.98574256497568</v>
      </c>
      <c r="L55" s="26">
        <f t="shared" ref="L55" si="271">+L56+L57+L58</f>
        <v>573.79412342293131</v>
      </c>
      <c r="M55" s="26">
        <f t="shared" ref="M55" si="272">+M56+M57+M58</f>
        <v>649.22782445311225</v>
      </c>
      <c r="N55" s="26">
        <f t="shared" ref="N55" si="273">+N56+N57+N58</f>
        <v>548.40181250177</v>
      </c>
      <c r="O55" s="26">
        <f t="shared" ref="O55" si="274">+O56+O57+O58</f>
        <v>647.4364706946161</v>
      </c>
      <c r="P55" s="26">
        <f t="shared" ref="P55" si="275">+P56+P57+P58</f>
        <v>473.52631295032063</v>
      </c>
      <c r="Q55" s="26">
        <f t="shared" ref="Q55:S55" si="276">+Q56+Q57+Q58</f>
        <v>725.85711476435858</v>
      </c>
      <c r="R55" s="26">
        <f t="shared" si="276"/>
        <v>514.60639493670374</v>
      </c>
      <c r="S55" s="26">
        <f t="shared" si="276"/>
        <v>358.03405263800448</v>
      </c>
      <c r="T55" s="26">
        <f t="shared" ref="T55" si="277">+T56+T57+T58</f>
        <v>345.61294834418345</v>
      </c>
      <c r="U55" s="26">
        <f t="shared" ref="U55" si="278">+U56+U57+U58</f>
        <v>501.20611450129798</v>
      </c>
      <c r="V55" s="26">
        <f t="shared" ref="V55" si="279">+V56+V57+V58</f>
        <v>559.15638038216548</v>
      </c>
      <c r="W55" s="26">
        <f t="shared" ref="W55" si="280">+W56+W57+W58</f>
        <v>940.91564072100437</v>
      </c>
      <c r="X55" s="26">
        <f t="shared" ref="X55" si="281">+X56+X57+X58</f>
        <v>1248.3718605442805</v>
      </c>
      <c r="Y55" s="26">
        <f t="shared" ref="Y55" si="282">+Y56+Y57+Y58</f>
        <v>811.06612453767366</v>
      </c>
      <c r="Z55" s="26">
        <f t="shared" ref="Z55:AA55" si="283">+Z56+Z57+Z58</f>
        <v>727.71394869028359</v>
      </c>
      <c r="AA55" s="26">
        <f t="shared" si="283"/>
        <v>643.32131169796503</v>
      </c>
      <c r="AB55" s="26">
        <f t="shared" ref="AB55:AC55" si="284">+AB56+AB57+AB58</f>
        <v>730.51184394265169</v>
      </c>
      <c r="AC55" s="26">
        <f t="shared" si="284"/>
        <v>881.79503886889199</v>
      </c>
      <c r="AD55" s="31"/>
      <c r="AE55" s="26">
        <f t="shared" si="4"/>
        <v>0.72584644746978089</v>
      </c>
    </row>
    <row r="56" spans="1:31" x14ac:dyDescent="0.2">
      <c r="A56" s="13" t="s">
        <v>126</v>
      </c>
      <c r="B56" s="6" t="s">
        <v>127</v>
      </c>
      <c r="C56" s="26">
        <f>+'1990'!P56</f>
        <v>0</v>
      </c>
      <c r="D56" s="26">
        <f>+'1991'!P56</f>
        <v>0</v>
      </c>
      <c r="E56" s="26">
        <f>+'1992'!P56</f>
        <v>0</v>
      </c>
      <c r="F56" s="26">
        <f>+'1993'!P56</f>
        <v>0</v>
      </c>
      <c r="G56" s="26">
        <f>+'1994'!P56</f>
        <v>0</v>
      </c>
      <c r="H56" s="26">
        <f>+'1995'!P56</f>
        <v>0</v>
      </c>
      <c r="I56" s="26">
        <f>+'1996'!P56</f>
        <v>0</v>
      </c>
      <c r="J56" s="26">
        <f>+'1997'!P56</f>
        <v>0</v>
      </c>
      <c r="K56" s="26">
        <f>+'1998'!P56</f>
        <v>0</v>
      </c>
      <c r="L56" s="26">
        <f>+'1999'!P56</f>
        <v>0</v>
      </c>
      <c r="M56" s="26">
        <f>+'2000'!P56</f>
        <v>0</v>
      </c>
      <c r="N56" s="26">
        <f>+'2001'!P56</f>
        <v>0</v>
      </c>
      <c r="O56" s="26">
        <f>+'2002'!P56</f>
        <v>0</v>
      </c>
      <c r="P56" s="26">
        <f>+'2003'!P56</f>
        <v>0</v>
      </c>
      <c r="Q56" s="26">
        <f>+'2004'!P56</f>
        <v>0</v>
      </c>
      <c r="R56" s="26">
        <f>+'2005'!P56</f>
        <v>0</v>
      </c>
      <c r="S56" s="26">
        <f>+'2006'!P56</f>
        <v>0</v>
      </c>
      <c r="T56" s="26">
        <f>+'2007'!P56</f>
        <v>0</v>
      </c>
      <c r="U56" s="26">
        <f>+'2008'!P56</f>
        <v>0</v>
      </c>
      <c r="V56" s="26">
        <f>+'2009'!P56</f>
        <v>0</v>
      </c>
      <c r="W56" s="26">
        <f>+'2010'!P56</f>
        <v>0</v>
      </c>
      <c r="X56" s="26">
        <f>+'2011'!P56</f>
        <v>0</v>
      </c>
      <c r="Y56" s="26">
        <f>+'2012'!P56</f>
        <v>0</v>
      </c>
      <c r="Z56" s="26">
        <f>+'2013'!P56</f>
        <v>0</v>
      </c>
      <c r="AA56" s="26">
        <f>+'2014'!P56</f>
        <v>0</v>
      </c>
      <c r="AB56" s="26">
        <f>+'2015'!P56</f>
        <v>0</v>
      </c>
      <c r="AC56" s="26">
        <f>+'2016'!$P56</f>
        <v>0</v>
      </c>
      <c r="AD56" s="31"/>
      <c r="AE56" s="26" t="str">
        <f t="shared" si="4"/>
        <v/>
      </c>
    </row>
    <row r="57" spans="1:31" x14ac:dyDescent="0.2">
      <c r="A57" s="13" t="s">
        <v>128</v>
      </c>
      <c r="B57" s="6" t="s">
        <v>129</v>
      </c>
      <c r="C57" s="26">
        <f>+'1990'!P57</f>
        <v>32.663432868084307</v>
      </c>
      <c r="D57" s="26">
        <f>+'1991'!P57</f>
        <v>32.484896002305753</v>
      </c>
      <c r="E57" s="26">
        <f>+'1992'!P57</f>
        <v>33.734013085727433</v>
      </c>
      <c r="F57" s="26">
        <f>+'1993'!P57</f>
        <v>35.306861628845908</v>
      </c>
      <c r="G57" s="26">
        <f>+'1994'!P57</f>
        <v>37.887818728840088</v>
      </c>
      <c r="H57" s="26">
        <f>+'1995'!P57</f>
        <v>38.316950268398791</v>
      </c>
      <c r="I57" s="26">
        <f>+'1996'!P57</f>
        <v>38.432661982117764</v>
      </c>
      <c r="J57" s="26">
        <f>+'1997'!P57</f>
        <v>37.469837681781087</v>
      </c>
      <c r="K57" s="26">
        <f>+'1998'!P57</f>
        <v>36.828581140975501</v>
      </c>
      <c r="L57" s="26">
        <f>+'1999'!P57</f>
        <v>35.795226872931316</v>
      </c>
      <c r="M57" s="26">
        <f>+'2000'!P57</f>
        <v>34.23768922711222</v>
      </c>
      <c r="N57" s="26">
        <f>+'2001'!P57</f>
        <v>31.313160223769973</v>
      </c>
      <c r="O57" s="26">
        <f>+'2002'!P57</f>
        <v>31.193272854616129</v>
      </c>
      <c r="P57" s="26">
        <f>+'2003'!P57</f>
        <v>27.594003527022515</v>
      </c>
      <c r="Q57" s="26">
        <f>+'2004'!P57</f>
        <v>25.911424178358565</v>
      </c>
      <c r="R57" s="26">
        <f>+'2005'!P57</f>
        <v>29.071766668703745</v>
      </c>
      <c r="S57" s="26">
        <f>+'2006'!P57</f>
        <v>30.552959558004485</v>
      </c>
      <c r="T57" s="26">
        <f>+'2007'!P57</f>
        <v>27.768213086183511</v>
      </c>
      <c r="U57" s="26">
        <f>+'2008'!P57</f>
        <v>31.472831751298006</v>
      </c>
      <c r="V57" s="26">
        <f>+'2009'!P57</f>
        <v>32.739053368165372</v>
      </c>
      <c r="W57" s="26">
        <f>+'2010'!P57</f>
        <v>30.819006947004404</v>
      </c>
      <c r="X57" s="26">
        <f>+'2011'!P57</f>
        <v>35.103517486280403</v>
      </c>
      <c r="Y57" s="26">
        <f>+'2012'!P57</f>
        <v>37.138269291673581</v>
      </c>
      <c r="Z57" s="26">
        <f>+'2013'!P57</f>
        <v>35.890619330283556</v>
      </c>
      <c r="AA57" s="26">
        <f>+'2014'!P57</f>
        <v>32.145212865965028</v>
      </c>
      <c r="AB57" s="26">
        <f>+'2015'!P57</f>
        <v>36.829124060651793</v>
      </c>
      <c r="AC57" s="26">
        <f>+'2016'!$P57</f>
        <v>35.22944707689215</v>
      </c>
      <c r="AD57" s="31"/>
      <c r="AE57" s="26">
        <f t="shared" si="4"/>
        <v>7.8559232251277408E-2</v>
      </c>
    </row>
    <row r="58" spans="1:31" x14ac:dyDescent="0.2">
      <c r="A58" s="13" t="s">
        <v>130</v>
      </c>
      <c r="B58" s="6" t="s">
        <v>131</v>
      </c>
      <c r="C58" s="26">
        <f>+'1990'!P58</f>
        <v>478.27138416715599</v>
      </c>
      <c r="D58" s="26">
        <f>+'1991'!P58</f>
        <v>721.20695457599993</v>
      </c>
      <c r="E58" s="26">
        <f>+'1992'!P58</f>
        <v>665.01273242128627</v>
      </c>
      <c r="F58" s="26">
        <f>+'1993'!P58</f>
        <v>612.71783856887475</v>
      </c>
      <c r="G58" s="26">
        <f>+'1994'!P58</f>
        <v>625.78658362399995</v>
      </c>
      <c r="H58" s="26">
        <f>+'1995'!P58</f>
        <v>466.58964508599996</v>
      </c>
      <c r="I58" s="26">
        <f>+'1996'!P58</f>
        <v>849.40705500800004</v>
      </c>
      <c r="J58" s="26">
        <f>+'1997'!P58</f>
        <v>946.37020320399995</v>
      </c>
      <c r="K58" s="26">
        <f>+'1998'!P58</f>
        <v>581.15716142400015</v>
      </c>
      <c r="L58" s="26">
        <f>+'1999'!P58</f>
        <v>537.99889655000004</v>
      </c>
      <c r="M58" s="26">
        <f>+'2000'!P58</f>
        <v>614.99013522600001</v>
      </c>
      <c r="N58" s="26">
        <f>+'2001'!P58</f>
        <v>517.08865227800004</v>
      </c>
      <c r="O58" s="26">
        <f>+'2002'!P58</f>
        <v>616.24319783999999</v>
      </c>
      <c r="P58" s="26">
        <f>+'2003'!P58</f>
        <v>445.93230942329814</v>
      </c>
      <c r="Q58" s="26">
        <f>+'2004'!P58</f>
        <v>699.94569058600007</v>
      </c>
      <c r="R58" s="26">
        <f>+'2005'!P58</f>
        <v>485.53462826800001</v>
      </c>
      <c r="S58" s="26">
        <f>+'2006'!P58</f>
        <v>327.48109307999999</v>
      </c>
      <c r="T58" s="26">
        <f>+'2007'!P58</f>
        <v>317.84473525799996</v>
      </c>
      <c r="U58" s="26">
        <f>+'2008'!P58</f>
        <v>469.73328274999994</v>
      </c>
      <c r="V58" s="26">
        <f>+'2009'!P58</f>
        <v>526.41732701400008</v>
      </c>
      <c r="W58" s="26">
        <f>+'2010'!P58</f>
        <v>910.096633774</v>
      </c>
      <c r="X58" s="26">
        <f>+'2011'!P58</f>
        <v>1213.268343058</v>
      </c>
      <c r="Y58" s="26">
        <f>+'2012'!P58</f>
        <v>773.92785524600004</v>
      </c>
      <c r="Z58" s="26">
        <f>+'2013'!P58</f>
        <v>691.82332936</v>
      </c>
      <c r="AA58" s="26">
        <f>+'2014'!P58</f>
        <v>611.17609883199998</v>
      </c>
      <c r="AB58" s="26">
        <f>+'2015'!P58</f>
        <v>693.6827198819999</v>
      </c>
      <c r="AC58" s="26">
        <f>+'2016'!$P58</f>
        <v>846.56559179199985</v>
      </c>
      <c r="AD58" s="31"/>
      <c r="AE58" s="26">
        <f t="shared" si="4"/>
        <v>0.77005277718251475</v>
      </c>
    </row>
    <row r="59" spans="1:31" x14ac:dyDescent="0.2">
      <c r="A59" s="13" t="s">
        <v>132</v>
      </c>
      <c r="B59" s="6" t="s">
        <v>133</v>
      </c>
      <c r="C59" s="26">
        <f t="shared" ref="C59" si="285">+C60+C61</f>
        <v>0</v>
      </c>
      <c r="D59" s="26">
        <f t="shared" ref="D59" si="286">+D60+D61</f>
        <v>0</v>
      </c>
      <c r="E59" s="26">
        <f t="shared" ref="E59" si="287">+E60+E61</f>
        <v>0</v>
      </c>
      <c r="F59" s="26">
        <f t="shared" ref="F59" si="288">+F60+F61</f>
        <v>0</v>
      </c>
      <c r="G59" s="26">
        <f t="shared" ref="G59" si="289">+G60+G61</f>
        <v>0</v>
      </c>
      <c r="H59" s="26">
        <f t="shared" ref="H59" si="290">+H60+H61</f>
        <v>0</v>
      </c>
      <c r="I59" s="26">
        <f t="shared" ref="I59" si="291">+I60+I61</f>
        <v>0</v>
      </c>
      <c r="J59" s="26">
        <f t="shared" ref="J59" si="292">+J60+J61</f>
        <v>0</v>
      </c>
      <c r="K59" s="26">
        <f t="shared" ref="K59" si="293">+K60+K61</f>
        <v>0</v>
      </c>
      <c r="L59" s="26">
        <f t="shared" ref="L59" si="294">+L60+L61</f>
        <v>0</v>
      </c>
      <c r="M59" s="26">
        <f t="shared" ref="M59" si="295">+M60+M61</f>
        <v>0</v>
      </c>
      <c r="N59" s="26">
        <f t="shared" ref="N59" si="296">+N60+N61</f>
        <v>0</v>
      </c>
      <c r="O59" s="26">
        <f t="shared" ref="O59" si="297">+O60+O61</f>
        <v>0</v>
      </c>
      <c r="P59" s="26">
        <f t="shared" ref="P59" si="298">+P60+P61</f>
        <v>0</v>
      </c>
      <c r="Q59" s="26">
        <f t="shared" ref="Q59:S59" si="299">+Q60+Q61</f>
        <v>0</v>
      </c>
      <c r="R59" s="26">
        <f t="shared" si="299"/>
        <v>0</v>
      </c>
      <c r="S59" s="26">
        <f t="shared" si="299"/>
        <v>0</v>
      </c>
      <c r="T59" s="26">
        <f t="shared" ref="T59" si="300">+T60+T61</f>
        <v>0</v>
      </c>
      <c r="U59" s="26">
        <f t="shared" ref="U59" si="301">+U60+U61</f>
        <v>0</v>
      </c>
      <c r="V59" s="26">
        <f t="shared" ref="V59" si="302">+V60+V61</f>
        <v>0</v>
      </c>
      <c r="W59" s="26">
        <f t="shared" ref="W59" si="303">+W60+W61</f>
        <v>0</v>
      </c>
      <c r="X59" s="26">
        <f t="shared" ref="X59" si="304">+X60+X61</f>
        <v>0</v>
      </c>
      <c r="Y59" s="26">
        <f t="shared" ref="Y59" si="305">+Y60+Y61</f>
        <v>0</v>
      </c>
      <c r="Z59" s="26">
        <f t="shared" ref="Z59:AA59" si="306">+Z60+Z61</f>
        <v>0</v>
      </c>
      <c r="AA59" s="26">
        <f t="shared" si="306"/>
        <v>0</v>
      </c>
      <c r="AB59" s="26">
        <f t="shared" ref="AB59:AC59" si="307">+AB60+AB61</f>
        <v>0</v>
      </c>
      <c r="AC59" s="26">
        <f t="shared" si="307"/>
        <v>0</v>
      </c>
      <c r="AD59" s="31"/>
      <c r="AE59" s="26" t="str">
        <f t="shared" si="4"/>
        <v/>
      </c>
    </row>
    <row r="60" spans="1:31" x14ac:dyDescent="0.2">
      <c r="A60" s="13" t="s">
        <v>134</v>
      </c>
      <c r="B60" s="6" t="s">
        <v>127</v>
      </c>
      <c r="C60" s="26">
        <f>+'1990'!P60</f>
        <v>0</v>
      </c>
      <c r="D60" s="26">
        <f>+'1991'!P60</f>
        <v>0</v>
      </c>
      <c r="E60" s="26">
        <f>+'1992'!P60</f>
        <v>0</v>
      </c>
      <c r="F60" s="26">
        <f>+'1993'!P60</f>
        <v>0</v>
      </c>
      <c r="G60" s="26">
        <f>+'1994'!P60</f>
        <v>0</v>
      </c>
      <c r="H60" s="26">
        <f>+'1995'!P60</f>
        <v>0</v>
      </c>
      <c r="I60" s="26">
        <f>+'1996'!P60</f>
        <v>0</v>
      </c>
      <c r="J60" s="26">
        <f>+'1997'!P60</f>
        <v>0</v>
      </c>
      <c r="K60" s="26">
        <f>+'1998'!P60</f>
        <v>0</v>
      </c>
      <c r="L60" s="26">
        <f>+'1999'!P60</f>
        <v>0</v>
      </c>
      <c r="M60" s="26">
        <f>+'2000'!P60</f>
        <v>0</v>
      </c>
      <c r="N60" s="26">
        <f>+'2001'!P60</f>
        <v>0</v>
      </c>
      <c r="O60" s="26">
        <f>+'2002'!P60</f>
        <v>0</v>
      </c>
      <c r="P60" s="26">
        <f>+'2003'!P60</f>
        <v>0</v>
      </c>
      <c r="Q60" s="26">
        <f>+'2004'!P60</f>
        <v>0</v>
      </c>
      <c r="R60" s="26">
        <f>+'2005'!P60</f>
        <v>0</v>
      </c>
      <c r="S60" s="26">
        <f>+'2006'!P60</f>
        <v>0</v>
      </c>
      <c r="T60" s="26">
        <f>+'2007'!P60</f>
        <v>0</v>
      </c>
      <c r="U60" s="26">
        <f>+'2008'!P60</f>
        <v>0</v>
      </c>
      <c r="V60" s="26">
        <f>+'2009'!P60</f>
        <v>0</v>
      </c>
      <c r="W60" s="26">
        <f>+'2010'!P60</f>
        <v>0</v>
      </c>
      <c r="X60" s="26">
        <f>+'2011'!P60</f>
        <v>0</v>
      </c>
      <c r="Y60" s="26">
        <f>+'2012'!P60</f>
        <v>0</v>
      </c>
      <c r="Z60" s="26">
        <f>+'2013'!P60</f>
        <v>0</v>
      </c>
      <c r="AA60" s="26">
        <f>+'2014'!P60</f>
        <v>0</v>
      </c>
      <c r="AB60" s="26">
        <f>+'2015'!P60</f>
        <v>0</v>
      </c>
      <c r="AC60" s="26">
        <f>+'2016'!$P60</f>
        <v>0</v>
      </c>
      <c r="AD60" s="31"/>
      <c r="AE60" s="26" t="str">
        <f t="shared" si="4"/>
        <v/>
      </c>
    </row>
    <row r="61" spans="1:31" x14ac:dyDescent="0.2">
      <c r="A61" s="13" t="s">
        <v>135</v>
      </c>
      <c r="B61" s="6" t="s">
        <v>136</v>
      </c>
      <c r="C61" s="26">
        <f t="shared" ref="C61" si="308">+C62+C63+C64</f>
        <v>0</v>
      </c>
      <c r="D61" s="26">
        <f t="shared" ref="D61" si="309">+D62+D63+D64</f>
        <v>0</v>
      </c>
      <c r="E61" s="26">
        <f t="shared" ref="E61" si="310">+E62+E63+E64</f>
        <v>0</v>
      </c>
      <c r="F61" s="26">
        <f t="shared" ref="F61" si="311">+F62+F63+F64</f>
        <v>0</v>
      </c>
      <c r="G61" s="26">
        <f t="shared" ref="G61" si="312">+G62+G63+G64</f>
        <v>0</v>
      </c>
      <c r="H61" s="26">
        <f t="shared" ref="H61" si="313">+H62+H63+H64</f>
        <v>0</v>
      </c>
      <c r="I61" s="26">
        <f t="shared" ref="I61" si="314">+I62+I63+I64</f>
        <v>0</v>
      </c>
      <c r="J61" s="26">
        <f t="shared" ref="J61" si="315">+J62+J63+J64</f>
        <v>0</v>
      </c>
      <c r="K61" s="26">
        <f t="shared" ref="K61" si="316">+K62+K63+K64</f>
        <v>0</v>
      </c>
      <c r="L61" s="26">
        <f t="shared" ref="L61" si="317">+L62+L63+L64</f>
        <v>0</v>
      </c>
      <c r="M61" s="26">
        <f t="shared" ref="M61" si="318">+M62+M63+M64</f>
        <v>0</v>
      </c>
      <c r="N61" s="26">
        <f t="shared" ref="N61" si="319">+N62+N63+N64</f>
        <v>0</v>
      </c>
      <c r="O61" s="26">
        <f t="shared" ref="O61" si="320">+O62+O63+O64</f>
        <v>0</v>
      </c>
      <c r="P61" s="26">
        <f t="shared" ref="P61" si="321">+P62+P63+P64</f>
        <v>0</v>
      </c>
      <c r="Q61" s="26">
        <f t="shared" ref="Q61:S61" si="322">+Q62+Q63+Q64</f>
        <v>0</v>
      </c>
      <c r="R61" s="26">
        <f t="shared" si="322"/>
        <v>0</v>
      </c>
      <c r="S61" s="26">
        <f t="shared" si="322"/>
        <v>0</v>
      </c>
      <c r="T61" s="26">
        <f t="shared" ref="T61" si="323">+T62+T63+T64</f>
        <v>0</v>
      </c>
      <c r="U61" s="26">
        <f t="shared" ref="U61" si="324">+U62+U63+U64</f>
        <v>0</v>
      </c>
      <c r="V61" s="26">
        <f t="shared" ref="V61" si="325">+V62+V63+V64</f>
        <v>0</v>
      </c>
      <c r="W61" s="26">
        <f t="shared" ref="W61" si="326">+W62+W63+W64</f>
        <v>0</v>
      </c>
      <c r="X61" s="26">
        <f t="shared" ref="X61" si="327">+X62+X63+X64</f>
        <v>0</v>
      </c>
      <c r="Y61" s="26">
        <f t="shared" ref="Y61" si="328">+Y62+Y63+Y64</f>
        <v>0</v>
      </c>
      <c r="Z61" s="26">
        <f t="shared" ref="Z61:AA61" si="329">+Z62+Z63+Z64</f>
        <v>0</v>
      </c>
      <c r="AA61" s="26">
        <f t="shared" si="329"/>
        <v>0</v>
      </c>
      <c r="AB61" s="26">
        <f t="shared" ref="AB61:AC61" si="330">+AB62+AB63+AB64</f>
        <v>0</v>
      </c>
      <c r="AC61" s="26">
        <f t="shared" si="330"/>
        <v>0</v>
      </c>
      <c r="AD61" s="31"/>
      <c r="AE61" s="26" t="str">
        <f t="shared" si="4"/>
        <v/>
      </c>
    </row>
    <row r="62" spans="1:31" x14ac:dyDescent="0.2">
      <c r="A62" s="13" t="s">
        <v>137</v>
      </c>
      <c r="B62" s="6" t="s">
        <v>138</v>
      </c>
      <c r="C62" s="26">
        <f>+'1990'!P62</f>
        <v>0</v>
      </c>
      <c r="D62" s="26">
        <f>+'1991'!P62</f>
        <v>0</v>
      </c>
      <c r="E62" s="26">
        <f>+'1992'!P62</f>
        <v>0</v>
      </c>
      <c r="F62" s="26">
        <f>+'1993'!P62</f>
        <v>0</v>
      </c>
      <c r="G62" s="26">
        <f>+'1994'!P62</f>
        <v>0</v>
      </c>
      <c r="H62" s="26">
        <f>+'1995'!P62</f>
        <v>0</v>
      </c>
      <c r="I62" s="26">
        <f>+'1996'!P62</f>
        <v>0</v>
      </c>
      <c r="J62" s="26">
        <f>+'1997'!P62</f>
        <v>0</v>
      </c>
      <c r="K62" s="26">
        <f>+'1998'!P62</f>
        <v>0</v>
      </c>
      <c r="L62" s="26">
        <f>+'1999'!P62</f>
        <v>0</v>
      </c>
      <c r="M62" s="26">
        <f>+'2000'!P62</f>
        <v>0</v>
      </c>
      <c r="N62" s="26">
        <f>+'2001'!P62</f>
        <v>0</v>
      </c>
      <c r="O62" s="26">
        <f>+'2002'!P62</f>
        <v>0</v>
      </c>
      <c r="P62" s="26">
        <f>+'2003'!P62</f>
        <v>0</v>
      </c>
      <c r="Q62" s="26">
        <f>+'2004'!P62</f>
        <v>0</v>
      </c>
      <c r="R62" s="26">
        <f>+'2005'!P62</f>
        <v>0</v>
      </c>
      <c r="S62" s="26">
        <f>+'2006'!P62</f>
        <v>0</v>
      </c>
      <c r="T62" s="26">
        <f>+'2007'!P62</f>
        <v>0</v>
      </c>
      <c r="U62" s="26">
        <f>+'2008'!P62</f>
        <v>0</v>
      </c>
      <c r="V62" s="26">
        <f>+'2009'!P62</f>
        <v>0</v>
      </c>
      <c r="W62" s="26">
        <f>+'2010'!P62</f>
        <v>0</v>
      </c>
      <c r="X62" s="26">
        <f>+'2011'!P62</f>
        <v>0</v>
      </c>
      <c r="Y62" s="26">
        <f>+'2012'!P62</f>
        <v>0</v>
      </c>
      <c r="Z62" s="26">
        <f>+'2013'!P62</f>
        <v>0</v>
      </c>
      <c r="AA62" s="26">
        <f>+'2014'!P62</f>
        <v>0</v>
      </c>
      <c r="AB62" s="26">
        <f>+'2015'!P62</f>
        <v>0</v>
      </c>
      <c r="AC62" s="26">
        <f>+'2016'!$P62</f>
        <v>0</v>
      </c>
      <c r="AD62" s="31"/>
      <c r="AE62" s="26" t="str">
        <f t="shared" si="4"/>
        <v/>
      </c>
    </row>
    <row r="63" spans="1:31" x14ac:dyDescent="0.2">
      <c r="A63" s="13" t="s">
        <v>139</v>
      </c>
      <c r="B63" s="6" t="s">
        <v>140</v>
      </c>
      <c r="C63" s="26">
        <f>+'1990'!P63</f>
        <v>0</v>
      </c>
      <c r="D63" s="26">
        <f>+'1991'!P63</f>
        <v>0</v>
      </c>
      <c r="E63" s="26">
        <f>+'1992'!P63</f>
        <v>0</v>
      </c>
      <c r="F63" s="26">
        <f>+'1993'!P63</f>
        <v>0</v>
      </c>
      <c r="G63" s="26">
        <f>+'1994'!P63</f>
        <v>0</v>
      </c>
      <c r="H63" s="26">
        <f>+'1995'!P63</f>
        <v>0</v>
      </c>
      <c r="I63" s="26">
        <f>+'1996'!P63</f>
        <v>0</v>
      </c>
      <c r="J63" s="26">
        <f>+'1997'!P63</f>
        <v>0</v>
      </c>
      <c r="K63" s="26">
        <f>+'1998'!P63</f>
        <v>0</v>
      </c>
      <c r="L63" s="26">
        <f>+'1999'!P63</f>
        <v>0</v>
      </c>
      <c r="M63" s="26">
        <f>+'2000'!P63</f>
        <v>0</v>
      </c>
      <c r="N63" s="26">
        <f>+'2001'!P63</f>
        <v>0</v>
      </c>
      <c r="O63" s="26">
        <f>+'2002'!P63</f>
        <v>0</v>
      </c>
      <c r="P63" s="26">
        <f>+'2003'!P63</f>
        <v>0</v>
      </c>
      <c r="Q63" s="26">
        <f>+'2004'!P63</f>
        <v>0</v>
      </c>
      <c r="R63" s="26">
        <f>+'2005'!P63</f>
        <v>0</v>
      </c>
      <c r="S63" s="26">
        <f>+'2006'!P63</f>
        <v>0</v>
      </c>
      <c r="T63" s="26">
        <f>+'2007'!P63</f>
        <v>0</v>
      </c>
      <c r="U63" s="26">
        <f>+'2008'!P63</f>
        <v>0</v>
      </c>
      <c r="V63" s="26">
        <f>+'2009'!P63</f>
        <v>0</v>
      </c>
      <c r="W63" s="26">
        <f>+'2010'!P63</f>
        <v>0</v>
      </c>
      <c r="X63" s="26">
        <f>+'2011'!P63</f>
        <v>0</v>
      </c>
      <c r="Y63" s="26">
        <f>+'2012'!P63</f>
        <v>0</v>
      </c>
      <c r="Z63" s="26">
        <f>+'2013'!P63</f>
        <v>0</v>
      </c>
      <c r="AA63" s="26">
        <f>+'2014'!P63</f>
        <v>0</v>
      </c>
      <c r="AB63" s="26">
        <f>+'2015'!P63</f>
        <v>0</v>
      </c>
      <c r="AC63" s="26">
        <f>+'2016'!$P63</f>
        <v>0</v>
      </c>
      <c r="AD63" s="31"/>
      <c r="AE63" s="26" t="str">
        <f t="shared" si="4"/>
        <v/>
      </c>
    </row>
    <row r="64" spans="1:31" x14ac:dyDescent="0.2">
      <c r="A64" s="13" t="s">
        <v>141</v>
      </c>
      <c r="B64" s="6" t="s">
        <v>142</v>
      </c>
      <c r="C64" s="26">
        <f>+'1990'!P64</f>
        <v>0</v>
      </c>
      <c r="D64" s="26">
        <f>+'1991'!P64</f>
        <v>0</v>
      </c>
      <c r="E64" s="26">
        <f>+'1992'!P64</f>
        <v>0</v>
      </c>
      <c r="F64" s="26">
        <f>+'1993'!P64</f>
        <v>0</v>
      </c>
      <c r="G64" s="26">
        <f>+'1994'!P64</f>
        <v>0</v>
      </c>
      <c r="H64" s="26">
        <f>+'1995'!P64</f>
        <v>0</v>
      </c>
      <c r="I64" s="26">
        <f>+'1996'!P64</f>
        <v>0</v>
      </c>
      <c r="J64" s="26">
        <f>+'1997'!P64</f>
        <v>0</v>
      </c>
      <c r="K64" s="26">
        <f>+'1998'!P64</f>
        <v>0</v>
      </c>
      <c r="L64" s="26">
        <f>+'1999'!P64</f>
        <v>0</v>
      </c>
      <c r="M64" s="26">
        <f>+'2000'!P64</f>
        <v>0</v>
      </c>
      <c r="N64" s="26">
        <f>+'2001'!P64</f>
        <v>0</v>
      </c>
      <c r="O64" s="26">
        <f>+'2002'!P64</f>
        <v>0</v>
      </c>
      <c r="P64" s="26">
        <f>+'2003'!P64</f>
        <v>0</v>
      </c>
      <c r="Q64" s="26">
        <f>+'2004'!P64</f>
        <v>0</v>
      </c>
      <c r="R64" s="26">
        <f>+'2005'!P64</f>
        <v>0</v>
      </c>
      <c r="S64" s="26">
        <f>+'2006'!P64</f>
        <v>0</v>
      </c>
      <c r="T64" s="26">
        <f>+'2007'!P64</f>
        <v>0</v>
      </c>
      <c r="U64" s="26">
        <f>+'2008'!P64</f>
        <v>0</v>
      </c>
      <c r="V64" s="26">
        <f>+'2009'!P64</f>
        <v>0</v>
      </c>
      <c r="W64" s="26">
        <f>+'2010'!P64</f>
        <v>0</v>
      </c>
      <c r="X64" s="26">
        <f>+'2011'!P64</f>
        <v>0</v>
      </c>
      <c r="Y64" s="26">
        <f>+'2012'!P64</f>
        <v>0</v>
      </c>
      <c r="Z64" s="26">
        <f>+'2013'!P64</f>
        <v>0</v>
      </c>
      <c r="AA64" s="26">
        <f>+'2014'!P64</f>
        <v>0</v>
      </c>
      <c r="AB64" s="26">
        <f>+'2015'!P64</f>
        <v>0</v>
      </c>
      <c r="AC64" s="26">
        <f>+'2016'!$P64</f>
        <v>0</v>
      </c>
      <c r="AD64" s="31"/>
      <c r="AE64" s="26" t="str">
        <f t="shared" si="4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4"/>
        <v/>
      </c>
    </row>
    <row r="66" spans="1:31" x14ac:dyDescent="0.2">
      <c r="A66" s="13" t="s">
        <v>145</v>
      </c>
      <c r="B66" s="6" t="s">
        <v>146</v>
      </c>
      <c r="C66" s="26">
        <f t="shared" ref="C66" si="331">+C67+C79+C100</f>
        <v>2254.710962639424</v>
      </c>
      <c r="D66" s="26">
        <f t="shared" ref="D66" si="332">+D67+D79+D100</f>
        <v>1890.9932149900001</v>
      </c>
      <c r="E66" s="26">
        <f t="shared" ref="E66" si="333">+E67+E79+E100</f>
        <v>1726.9439007800001</v>
      </c>
      <c r="F66" s="26">
        <f t="shared" ref="F66" si="334">+F67+F79+F100</f>
        <v>1617.3214656599998</v>
      </c>
      <c r="G66" s="26">
        <f t="shared" ref="G66" si="335">+G67+G79+G100</f>
        <v>1588.4502123699999</v>
      </c>
      <c r="H66" s="26">
        <f t="shared" ref="H66" si="336">+H67+H79+H100</f>
        <v>1356.0439144499999</v>
      </c>
      <c r="I66" s="26">
        <f t="shared" ref="I66" si="337">+I67+I79+I100</f>
        <v>1270.24200688</v>
      </c>
      <c r="J66" s="26">
        <f t="shared" ref="J66" si="338">+J67+J79+J100</f>
        <v>1238.3905614027999</v>
      </c>
      <c r="K66" s="26">
        <f t="shared" ref="K66" si="339">+K67+K79+K100</f>
        <v>1201.5575780649999</v>
      </c>
      <c r="L66" s="26">
        <f t="shared" ref="L66" si="340">+L67+L79+L100</f>
        <v>1333.34884898</v>
      </c>
      <c r="M66" s="26">
        <f t="shared" ref="M66" si="341">+M67+M79+M100</f>
        <v>1541.5795861399999</v>
      </c>
      <c r="N66" s="26">
        <f t="shared" ref="N66" si="342">+N67+N79+N100</f>
        <v>1603.4210418200003</v>
      </c>
      <c r="O66" s="26">
        <f t="shared" ref="O66" si="343">+O67+O79+O100</f>
        <v>1547.4302566399999</v>
      </c>
      <c r="P66" s="26">
        <f t="shared" ref="P66" si="344">+P67+P79+P100</f>
        <v>1438.7807931299999</v>
      </c>
      <c r="Q66" s="26">
        <f t="shared" ref="Q66:S66" si="345">+Q67+Q79+Q100</f>
        <v>1457.4081283147405</v>
      </c>
      <c r="R66" s="26">
        <f t="shared" si="345"/>
        <v>1486.1744625777008</v>
      </c>
      <c r="S66" s="26">
        <f t="shared" si="345"/>
        <v>1395.0520345812279</v>
      </c>
      <c r="T66" s="26">
        <f t="shared" ref="T66" si="346">+T67+T79+T100</f>
        <v>1141.4020978842282</v>
      </c>
      <c r="U66" s="26">
        <f t="shared" ref="U66" si="347">+U67+U79+U100</f>
        <v>1034.2232931421308</v>
      </c>
      <c r="V66" s="26">
        <f t="shared" ref="V66" si="348">+V67+V79+V100</f>
        <v>1232.6605638005603</v>
      </c>
      <c r="W66" s="26">
        <f t="shared" ref="W66" si="349">+W67+W79+W100</f>
        <v>1209.5100124647872</v>
      </c>
      <c r="X66" s="26">
        <f t="shared" ref="X66" si="350">+X67+X79+X100</f>
        <v>1125.3744280497335</v>
      </c>
      <c r="Y66" s="26">
        <f t="shared" ref="Y66" si="351">+Y67+Y79+Y100</f>
        <v>1071.5235404311611</v>
      </c>
      <c r="Z66" s="26">
        <f t="shared" ref="Z66:AA66" si="352">+Z67+Z79+Z100</f>
        <v>1063.9547866302687</v>
      </c>
      <c r="AA66" s="26">
        <f t="shared" si="352"/>
        <v>996.02480473781577</v>
      </c>
      <c r="AB66" s="26">
        <f t="shared" ref="AB66:AC66" si="353">+AB67+AB79+AB100</f>
        <v>955.16360022932201</v>
      </c>
      <c r="AC66" s="26">
        <f t="shared" si="353"/>
        <v>1001.6313814728761</v>
      </c>
      <c r="AD66" s="31"/>
      <c r="AE66" s="26">
        <f t="shared" si="4"/>
        <v>-0.55576062827124417</v>
      </c>
    </row>
    <row r="67" spans="1:31" x14ac:dyDescent="0.2">
      <c r="A67" s="13" t="s">
        <v>147</v>
      </c>
      <c r="B67" s="6" t="s">
        <v>148</v>
      </c>
      <c r="C67" s="26">
        <f>+C68+C77+C78</f>
        <v>573.16399550000006</v>
      </c>
      <c r="D67" s="26">
        <f t="shared" ref="D67:AC67" si="354">+D68+D77+D78</f>
        <v>534.91066375000003</v>
      </c>
      <c r="E67" s="26">
        <f t="shared" si="354"/>
        <v>410.34077975000002</v>
      </c>
      <c r="F67" s="26">
        <f t="shared" si="354"/>
        <v>351.57497925000001</v>
      </c>
      <c r="G67" s="26">
        <f t="shared" si="354"/>
        <v>238.67101800000003</v>
      </c>
      <c r="H67" s="26">
        <f t="shared" si="354"/>
        <v>194.092501</v>
      </c>
      <c r="I67" s="26">
        <f t="shared" si="354"/>
        <v>152.69769000000002</v>
      </c>
      <c r="J67" s="26">
        <f t="shared" si="354"/>
        <v>111.45156875000002</v>
      </c>
      <c r="K67" s="26">
        <f t="shared" si="354"/>
        <v>100.34940912500001</v>
      </c>
      <c r="L67" s="26">
        <f t="shared" si="354"/>
        <v>64.774042250000008</v>
      </c>
      <c r="M67" s="26">
        <f t="shared" si="354"/>
        <v>88.337406250000015</v>
      </c>
      <c r="N67" s="26">
        <f t="shared" si="354"/>
        <v>59.088991750000005</v>
      </c>
      <c r="O67" s="26">
        <f t="shared" si="354"/>
        <v>51.62294725000001</v>
      </c>
      <c r="P67" s="26">
        <f t="shared" si="354"/>
        <v>51.460422000000001</v>
      </c>
      <c r="Q67" s="26">
        <f t="shared" si="354"/>
        <v>50.274304250000007</v>
      </c>
      <c r="R67" s="26">
        <f t="shared" si="354"/>
        <v>60.346057475000002</v>
      </c>
      <c r="S67" s="26">
        <f t="shared" si="354"/>
        <v>46.404012400000006</v>
      </c>
      <c r="T67" s="26">
        <f t="shared" si="354"/>
        <v>65.484682774999996</v>
      </c>
      <c r="U67" s="26">
        <f t="shared" si="354"/>
        <v>79.923120800000007</v>
      </c>
      <c r="V67" s="26">
        <f t="shared" si="354"/>
        <v>51.897399350000008</v>
      </c>
      <c r="W67" s="26">
        <f t="shared" si="354"/>
        <v>47.569606374999999</v>
      </c>
      <c r="X67" s="26">
        <f t="shared" si="354"/>
        <v>56.510959049999997</v>
      </c>
      <c r="Y67" s="26">
        <f t="shared" si="354"/>
        <v>60.881764350000005</v>
      </c>
      <c r="Z67" s="26">
        <f t="shared" si="354"/>
        <v>109.6117789</v>
      </c>
      <c r="AA67" s="26">
        <f t="shared" si="354"/>
        <v>153.39286357500001</v>
      </c>
      <c r="AB67" s="26">
        <f t="shared" si="354"/>
        <v>119.34325085000002</v>
      </c>
      <c r="AC67" s="26">
        <f t="shared" si="354"/>
        <v>91.933257725000004</v>
      </c>
      <c r="AD67" s="31"/>
      <c r="AE67" s="26">
        <f t="shared" si="4"/>
        <v>-0.83960392061123457</v>
      </c>
    </row>
    <row r="68" spans="1:31" x14ac:dyDescent="0.2">
      <c r="A68" s="13" t="s">
        <v>149</v>
      </c>
      <c r="B68" s="6" t="s">
        <v>150</v>
      </c>
      <c r="C68" s="26">
        <f t="shared" ref="C68" si="355">+C69+C74</f>
        <v>573.16399550000006</v>
      </c>
      <c r="D68" s="26">
        <f t="shared" ref="D68" si="356">+D69+D74</f>
        <v>534.91066375000003</v>
      </c>
      <c r="E68" s="26">
        <f t="shared" ref="E68" si="357">+E69+E74</f>
        <v>410.34077975000002</v>
      </c>
      <c r="F68" s="26">
        <f t="shared" ref="F68" si="358">+F69+F74</f>
        <v>351.57497925000001</v>
      </c>
      <c r="G68" s="26">
        <f t="shared" ref="G68" si="359">+G69+G74</f>
        <v>238.67101800000003</v>
      </c>
      <c r="H68" s="26">
        <f t="shared" ref="H68" si="360">+H69+H74</f>
        <v>194.092501</v>
      </c>
      <c r="I68" s="26">
        <f t="shared" ref="I68" si="361">+I69+I74</f>
        <v>152.69769000000002</v>
      </c>
      <c r="J68" s="26">
        <f t="shared" ref="J68" si="362">+J69+J74</f>
        <v>111.45156875000002</v>
      </c>
      <c r="K68" s="26">
        <f t="shared" ref="K68" si="363">+K69+K74</f>
        <v>100.34940912500001</v>
      </c>
      <c r="L68" s="26">
        <f t="shared" ref="L68" si="364">+L69+L74</f>
        <v>64.774042250000008</v>
      </c>
      <c r="M68" s="26">
        <f t="shared" ref="M68" si="365">+M69+M74</f>
        <v>88.337406250000015</v>
      </c>
      <c r="N68" s="26">
        <f t="shared" ref="N68" si="366">+N69+N74</f>
        <v>59.088991750000005</v>
      </c>
      <c r="O68" s="26">
        <f t="shared" ref="O68" si="367">+O69+O74</f>
        <v>51.62294725000001</v>
      </c>
      <c r="P68" s="26">
        <f t="shared" ref="P68" si="368">+P69+P74</f>
        <v>51.460422000000001</v>
      </c>
      <c r="Q68" s="26">
        <f t="shared" ref="Q68:S68" si="369">+Q69+Q74</f>
        <v>50.274304250000007</v>
      </c>
      <c r="R68" s="26">
        <f t="shared" si="369"/>
        <v>60.346057475000002</v>
      </c>
      <c r="S68" s="26">
        <f t="shared" si="369"/>
        <v>46.404012400000006</v>
      </c>
      <c r="T68" s="26">
        <f t="shared" ref="T68" si="370">+T69+T74</f>
        <v>65.484682774999996</v>
      </c>
      <c r="U68" s="26">
        <f t="shared" ref="U68" si="371">+U69+U74</f>
        <v>79.923120800000007</v>
      </c>
      <c r="V68" s="26">
        <f t="shared" ref="V68" si="372">+V69+V74</f>
        <v>51.897399350000008</v>
      </c>
      <c r="W68" s="26">
        <f t="shared" ref="W68" si="373">+W69+W74</f>
        <v>47.569606374999999</v>
      </c>
      <c r="X68" s="26">
        <f t="shared" ref="X68" si="374">+X69+X74</f>
        <v>56.510959049999997</v>
      </c>
      <c r="Y68" s="26">
        <f t="shared" ref="Y68" si="375">+Y69+Y74</f>
        <v>60.881764350000005</v>
      </c>
      <c r="Z68" s="26">
        <f t="shared" ref="Z68:AA68" si="376">+Z69+Z74</f>
        <v>109.6117789</v>
      </c>
      <c r="AA68" s="26">
        <f t="shared" si="376"/>
        <v>153.39286357500001</v>
      </c>
      <c r="AB68" s="26">
        <f t="shared" ref="AB68:AC68" si="377">+AB69+AB74</f>
        <v>119.34325085000002</v>
      </c>
      <c r="AC68" s="26">
        <f t="shared" si="377"/>
        <v>91.933257725000004</v>
      </c>
      <c r="AD68" s="31"/>
      <c r="AE68" s="26">
        <f t="shared" si="4"/>
        <v>-0.83960392061123457</v>
      </c>
    </row>
    <row r="69" spans="1:31" x14ac:dyDescent="0.2">
      <c r="A69" s="13" t="s">
        <v>151</v>
      </c>
      <c r="B69" s="6" t="s">
        <v>152</v>
      </c>
      <c r="C69" s="26">
        <f t="shared" ref="C69" si="378">+C70+C71+C72+C73</f>
        <v>548.51752625000006</v>
      </c>
      <c r="D69" s="26">
        <f t="shared" ref="D69" si="379">+D70+D71+D72+D73</f>
        <v>507.41210500000005</v>
      </c>
      <c r="E69" s="26">
        <f t="shared" ref="E69" si="380">+E70+E71+E72+E73</f>
        <v>389.11255</v>
      </c>
      <c r="F69" s="26">
        <f t="shared" ref="F69" si="381">+F70+F71+F72+F73</f>
        <v>333.69182499999999</v>
      </c>
      <c r="G69" s="26">
        <f t="shared" ref="G69" si="382">+G70+G71+G72+G73</f>
        <v>216.16829750000002</v>
      </c>
      <c r="H69" s="26">
        <f t="shared" ref="H69" si="383">+H70+H71+H72+H73</f>
        <v>172.7107575</v>
      </c>
      <c r="I69" s="26">
        <f t="shared" ref="I69" si="384">+I70+I71+I72+I73</f>
        <v>129.46267625000002</v>
      </c>
      <c r="J69" s="26">
        <f t="shared" ref="J69" si="385">+J70+J71+J72+J73</f>
        <v>86.142486250000019</v>
      </c>
      <c r="K69" s="26">
        <f t="shared" ref="K69" si="386">+K70+K71+K72+K73</f>
        <v>77.56154500000001</v>
      </c>
      <c r="L69" s="26">
        <f t="shared" ref="L69" si="387">+L70+L71+L72+L73</f>
        <v>57.364227500000005</v>
      </c>
      <c r="M69" s="26">
        <f t="shared" ref="M69" si="388">+M70+M71+M72+M73</f>
        <v>82.616025000000008</v>
      </c>
      <c r="N69" s="26">
        <f t="shared" ref="N69" si="389">+N70+N71+N72+N73</f>
        <v>49.882086250000008</v>
      </c>
      <c r="O69" s="26">
        <f t="shared" ref="O69" si="390">+O70+O71+O72+O73</f>
        <v>44.618147500000006</v>
      </c>
      <c r="P69" s="26">
        <f t="shared" ref="P69" si="391">+P70+P71+P72+P73</f>
        <v>46.870687500000003</v>
      </c>
      <c r="Q69" s="26">
        <f t="shared" ref="Q69:S69" si="392">+Q70+Q71+Q72+Q73</f>
        <v>48.137741250000005</v>
      </c>
      <c r="R69" s="26">
        <f t="shared" si="392"/>
        <v>47.404979000000004</v>
      </c>
      <c r="S69" s="26">
        <f t="shared" si="392"/>
        <v>33.881841375000008</v>
      </c>
      <c r="T69" s="26">
        <f t="shared" ref="T69" si="393">+T70+T71+T72+T73</f>
        <v>63.222891750000002</v>
      </c>
      <c r="U69" s="26">
        <f t="shared" ref="U69" si="394">+U70+U71+U72+U73</f>
        <v>72.924265625000004</v>
      </c>
      <c r="V69" s="26">
        <f t="shared" ref="V69" si="395">+V70+V71+V72+V73</f>
        <v>40.622979375000007</v>
      </c>
      <c r="W69" s="26">
        <f t="shared" ref="W69" si="396">+W70+W71+W72+W73</f>
        <v>36.403930750000001</v>
      </c>
      <c r="X69" s="26">
        <f t="shared" ref="X69" si="397">+X70+X71+X72+X73</f>
        <v>45.129776249999999</v>
      </c>
      <c r="Y69" s="26">
        <f t="shared" ref="Y69" si="398">+Y70+Y71+Y72+Y73</f>
        <v>48.457080000000005</v>
      </c>
      <c r="Z69" s="26">
        <f t="shared" ref="Z69:AA69" si="399">+Z70+Z71+Z72+Z73</f>
        <v>49.553476375000002</v>
      </c>
      <c r="AA69" s="26">
        <f t="shared" si="399"/>
        <v>66.871251125000001</v>
      </c>
      <c r="AB69" s="26">
        <f t="shared" ref="AB69:AC69" si="400">+AB70+AB71+AB72+AB73</f>
        <v>53.915712375000012</v>
      </c>
      <c r="AC69" s="26">
        <f t="shared" si="400"/>
        <v>39.449323624999998</v>
      </c>
      <c r="AD69" s="31"/>
      <c r="AE69" s="26">
        <f t="shared" ref="AE69:AE109" si="401">+IF(C69=0,"",IF(C69&lt;0,IF(AC69&lt;0,(AC69-C69)/C69,(AC69-C69)/ABS(C69)),(AC69-C69)/C69))</f>
        <v>-0.92808010366651439</v>
      </c>
    </row>
    <row r="70" spans="1:31" x14ac:dyDescent="0.2">
      <c r="A70" s="13" t="s">
        <v>153</v>
      </c>
      <c r="B70" s="6" t="s">
        <v>154</v>
      </c>
      <c r="C70" s="26">
        <f>+'1990'!P70</f>
        <v>481.62514500000003</v>
      </c>
      <c r="D70" s="26">
        <f>+'1991'!P70</f>
        <v>445.53258000000005</v>
      </c>
      <c r="E70" s="26">
        <f>+'1992'!P70</f>
        <v>341.65980000000002</v>
      </c>
      <c r="F70" s="26">
        <f>+'1993'!P70</f>
        <v>292.99770000000001</v>
      </c>
      <c r="G70" s="26">
        <f>+'1994'!P70</f>
        <v>189.80631000000002</v>
      </c>
      <c r="H70" s="26">
        <f>+'1995'!P70</f>
        <v>151.64847</v>
      </c>
      <c r="I70" s="26">
        <f>+'1996'!P70</f>
        <v>113.67454500000001</v>
      </c>
      <c r="J70" s="26">
        <f>+'1997'!P70</f>
        <v>75.637305000000012</v>
      </c>
      <c r="K70" s="26">
        <f>+'1998'!P70</f>
        <v>68.102820000000008</v>
      </c>
      <c r="L70" s="26">
        <f>+'1999'!P70</f>
        <v>50.368590000000005</v>
      </c>
      <c r="M70" s="26">
        <f>+'2000'!P70</f>
        <v>72.540900000000008</v>
      </c>
      <c r="N70" s="26">
        <f>+'2001'!P70</f>
        <v>43.798905000000005</v>
      </c>
      <c r="O70" s="26">
        <f>+'2002'!P70</f>
        <v>39.176910000000007</v>
      </c>
      <c r="P70" s="26">
        <f>+'2003'!P70</f>
        <v>41.15475</v>
      </c>
      <c r="Q70" s="26">
        <f>+'2004'!P70</f>
        <v>42.267285000000001</v>
      </c>
      <c r="R70" s="26">
        <f>+'2005'!P70</f>
        <v>41.623884000000004</v>
      </c>
      <c r="S70" s="26">
        <f>+'2006'!P70</f>
        <v>29.749909500000005</v>
      </c>
      <c r="T70" s="26">
        <f>+'2007'!P70</f>
        <v>55.512782999999999</v>
      </c>
      <c r="U70" s="26">
        <f>+'2008'!P70</f>
        <v>64.031062500000004</v>
      </c>
      <c r="V70" s="26">
        <f>+'2009'!P70</f>
        <v>35.668957500000005</v>
      </c>
      <c r="W70" s="26">
        <f>+'2010'!P70</f>
        <v>31.964427000000001</v>
      </c>
      <c r="X70" s="26">
        <f>+'2011'!P70</f>
        <v>39.626145000000001</v>
      </c>
      <c r="Y70" s="26">
        <f>+'2012'!P70</f>
        <v>42.547680000000007</v>
      </c>
      <c r="Z70" s="26">
        <f>+'2013'!P70</f>
        <v>43.510369500000003</v>
      </c>
      <c r="AA70" s="26">
        <f>+'2014'!P70</f>
        <v>58.716220500000006</v>
      </c>
      <c r="AB70" s="26">
        <f>+'2015'!P70</f>
        <v>47.340625500000009</v>
      </c>
      <c r="AC70" s="26">
        <f>+'2016'!$P70</f>
        <v>34.638430499999998</v>
      </c>
      <c r="AD70" s="31"/>
      <c r="AE70" s="26">
        <f t="shared" si="401"/>
        <v>-0.92808010366651439</v>
      </c>
    </row>
    <row r="71" spans="1:31" x14ac:dyDescent="0.2">
      <c r="A71" s="13" t="s">
        <v>155</v>
      </c>
      <c r="B71" s="6" t="s">
        <v>156</v>
      </c>
      <c r="C71" s="26">
        <f>+'1990'!P71</f>
        <v>66.89238125</v>
      </c>
      <c r="D71" s="26">
        <f>+'1991'!P71</f>
        <v>61.879525000000001</v>
      </c>
      <c r="E71" s="26">
        <f>+'1992'!P71</f>
        <v>47.452750000000002</v>
      </c>
      <c r="F71" s="26">
        <f>+'1993'!P71</f>
        <v>40.694125</v>
      </c>
      <c r="G71" s="26">
        <f>+'1994'!P71</f>
        <v>26.361987500000001</v>
      </c>
      <c r="H71" s="26">
        <f>+'1995'!P71</f>
        <v>21.0622875</v>
      </c>
      <c r="I71" s="26">
        <f>+'1996'!P71</f>
        <v>15.788131250000001</v>
      </c>
      <c r="J71" s="26">
        <f>+'1997'!P71</f>
        <v>10.505181250000001</v>
      </c>
      <c r="K71" s="26">
        <f>+'1998'!P71</f>
        <v>9.4587250000000012</v>
      </c>
      <c r="L71" s="26">
        <f>+'1999'!P71</f>
        <v>6.9956375</v>
      </c>
      <c r="M71" s="26">
        <f>+'2000'!P71</f>
        <v>10.075125</v>
      </c>
      <c r="N71" s="26">
        <f>+'2001'!P71</f>
        <v>6.0831812500000009</v>
      </c>
      <c r="O71" s="26">
        <f>+'2002'!P71</f>
        <v>5.4412375000000006</v>
      </c>
      <c r="P71" s="26">
        <f>+'2003'!P71</f>
        <v>5.7159375000000008</v>
      </c>
      <c r="Q71" s="26">
        <f>+'2004'!P71</f>
        <v>5.8704562500000002</v>
      </c>
      <c r="R71" s="26">
        <f>+'2005'!P71</f>
        <v>5.7810950000000005</v>
      </c>
      <c r="S71" s="26">
        <f>+'2006'!P71</f>
        <v>4.1319318750000003</v>
      </c>
      <c r="T71" s="26">
        <f>+'2007'!P71</f>
        <v>7.7101087499999998</v>
      </c>
      <c r="U71" s="26">
        <f>+'2008'!P71</f>
        <v>8.8932031249999994</v>
      </c>
      <c r="V71" s="26">
        <f>+'2009'!P71</f>
        <v>4.9540218750000005</v>
      </c>
      <c r="W71" s="26">
        <f>+'2010'!P71</f>
        <v>4.4395037500000001</v>
      </c>
      <c r="X71" s="26">
        <f>+'2011'!P71</f>
        <v>5.5036312500000006</v>
      </c>
      <c r="Y71" s="26">
        <f>+'2012'!P71</f>
        <v>5.9093999999999998</v>
      </c>
      <c r="Z71" s="26">
        <f>+'2013'!P71</f>
        <v>6.0431068750000003</v>
      </c>
      <c r="AA71" s="26">
        <f>+'2014'!P71</f>
        <v>8.1550306250000002</v>
      </c>
      <c r="AB71" s="26">
        <f>+'2015'!P71</f>
        <v>6.5750868750000011</v>
      </c>
      <c r="AC71" s="26">
        <f>+'2016'!$P71</f>
        <v>4.8108931249999998</v>
      </c>
      <c r="AD71" s="31"/>
      <c r="AE71" s="26">
        <f t="shared" si="401"/>
        <v>-0.92808010366651439</v>
      </c>
    </row>
    <row r="72" spans="1:31" x14ac:dyDescent="0.2">
      <c r="A72" s="13" t="s">
        <v>157</v>
      </c>
      <c r="B72" s="6" t="s">
        <v>158</v>
      </c>
      <c r="C72" s="26">
        <f>+'1990'!P72</f>
        <v>0</v>
      </c>
      <c r="D72" s="26">
        <f>+'1991'!P72</f>
        <v>0</v>
      </c>
      <c r="E72" s="26">
        <f>+'1992'!P72</f>
        <v>0</v>
      </c>
      <c r="F72" s="26">
        <f>+'1993'!P72</f>
        <v>0</v>
      </c>
      <c r="G72" s="26">
        <f>+'1994'!P72</f>
        <v>0</v>
      </c>
      <c r="H72" s="26">
        <f>+'1995'!P72</f>
        <v>0</v>
      </c>
      <c r="I72" s="26">
        <f>+'1996'!P72</f>
        <v>0</v>
      </c>
      <c r="J72" s="26">
        <f>+'1997'!P72</f>
        <v>0</v>
      </c>
      <c r="K72" s="26">
        <f>+'1998'!P72</f>
        <v>0</v>
      </c>
      <c r="L72" s="26">
        <f>+'1999'!P72</f>
        <v>0</v>
      </c>
      <c r="M72" s="26">
        <f>+'2000'!P72</f>
        <v>0</v>
      </c>
      <c r="N72" s="26">
        <f>+'2001'!P72</f>
        <v>0</v>
      </c>
      <c r="O72" s="26">
        <f>+'2002'!P72</f>
        <v>0</v>
      </c>
      <c r="P72" s="26">
        <f>+'2003'!P72</f>
        <v>0</v>
      </c>
      <c r="Q72" s="26">
        <f>+'2004'!P72</f>
        <v>0</v>
      </c>
      <c r="R72" s="26">
        <f>+'2005'!P72</f>
        <v>0</v>
      </c>
      <c r="S72" s="26">
        <f>+'2006'!P72</f>
        <v>0</v>
      </c>
      <c r="T72" s="26">
        <f>+'2007'!P72</f>
        <v>0</v>
      </c>
      <c r="U72" s="26">
        <f>+'2008'!P72</f>
        <v>0</v>
      </c>
      <c r="V72" s="26">
        <f>+'2009'!P72</f>
        <v>0</v>
      </c>
      <c r="W72" s="26">
        <f>+'2010'!P72</f>
        <v>0</v>
      </c>
      <c r="X72" s="26">
        <f>+'2011'!P72</f>
        <v>0</v>
      </c>
      <c r="Y72" s="26">
        <f>+'2012'!P72</f>
        <v>0</v>
      </c>
      <c r="Z72" s="26">
        <f>+'2013'!P72</f>
        <v>0</v>
      </c>
      <c r="AA72" s="26">
        <f>+'2014'!P72</f>
        <v>0</v>
      </c>
      <c r="AB72" s="26">
        <f>+'2015'!P72</f>
        <v>0</v>
      </c>
      <c r="AC72" s="26">
        <f>+'2016'!$P72</f>
        <v>0</v>
      </c>
      <c r="AD72" s="31"/>
      <c r="AE72" s="26" t="str">
        <f t="shared" si="401"/>
        <v/>
      </c>
    </row>
    <row r="73" spans="1:31" x14ac:dyDescent="0.2">
      <c r="A73" s="13" t="s">
        <v>159</v>
      </c>
      <c r="B73" s="6" t="s">
        <v>160</v>
      </c>
      <c r="C73" s="26">
        <f>+'1990'!P73</f>
        <v>0</v>
      </c>
      <c r="D73" s="26">
        <f>+'1991'!P73</f>
        <v>0</v>
      </c>
      <c r="E73" s="26">
        <f>+'1992'!P73</f>
        <v>0</v>
      </c>
      <c r="F73" s="26">
        <f>+'1993'!P73</f>
        <v>0</v>
      </c>
      <c r="G73" s="26">
        <f>+'1994'!P73</f>
        <v>0</v>
      </c>
      <c r="H73" s="26">
        <f>+'1995'!P73</f>
        <v>0</v>
      </c>
      <c r="I73" s="26">
        <f>+'1996'!P73</f>
        <v>0</v>
      </c>
      <c r="J73" s="26">
        <f>+'1997'!P73</f>
        <v>0</v>
      </c>
      <c r="K73" s="26">
        <f>+'1998'!P73</f>
        <v>0</v>
      </c>
      <c r="L73" s="26">
        <f>+'1999'!P73</f>
        <v>0</v>
      </c>
      <c r="M73" s="26">
        <f>+'2000'!P73</f>
        <v>0</v>
      </c>
      <c r="N73" s="26">
        <f>+'2001'!P73</f>
        <v>0</v>
      </c>
      <c r="O73" s="26">
        <f>+'2002'!P73</f>
        <v>0</v>
      </c>
      <c r="P73" s="26">
        <f>+'2003'!P73</f>
        <v>0</v>
      </c>
      <c r="Q73" s="26">
        <f>+'2004'!P73</f>
        <v>0</v>
      </c>
      <c r="R73" s="26">
        <f>+'2005'!P73</f>
        <v>0</v>
      </c>
      <c r="S73" s="26">
        <f>+'2006'!P73</f>
        <v>0</v>
      </c>
      <c r="T73" s="26">
        <f>+'2007'!P73</f>
        <v>0</v>
      </c>
      <c r="U73" s="26">
        <f>+'2008'!P73</f>
        <v>0</v>
      </c>
      <c r="V73" s="26">
        <f>+'2009'!P73</f>
        <v>0</v>
      </c>
      <c r="W73" s="26">
        <f>+'2010'!P73</f>
        <v>0</v>
      </c>
      <c r="X73" s="26">
        <f>+'2011'!P73</f>
        <v>0</v>
      </c>
      <c r="Y73" s="26">
        <f>+'2012'!P73</f>
        <v>0</v>
      </c>
      <c r="Z73" s="26">
        <f>+'2013'!P73</f>
        <v>0</v>
      </c>
      <c r="AA73" s="26">
        <f>+'2014'!P73</f>
        <v>0</v>
      </c>
      <c r="AB73" s="26">
        <f>+'2015'!P73</f>
        <v>0</v>
      </c>
      <c r="AC73" s="26">
        <f>+'2016'!$P73</f>
        <v>0</v>
      </c>
      <c r="AD73" s="31"/>
      <c r="AE73" s="26" t="str">
        <f t="shared" si="401"/>
        <v/>
      </c>
    </row>
    <row r="74" spans="1:31" x14ac:dyDescent="0.2">
      <c r="A74" s="13" t="s">
        <v>161</v>
      </c>
      <c r="B74" s="6" t="s">
        <v>162</v>
      </c>
      <c r="C74" s="26">
        <f t="shared" ref="C74" si="402">+C75+C76</f>
        <v>24.646469250000003</v>
      </c>
      <c r="D74" s="26">
        <f t="shared" ref="D74" si="403">+D75+D76</f>
        <v>27.498558750000001</v>
      </c>
      <c r="E74" s="26">
        <f t="shared" ref="E74" si="404">+E75+E76</f>
        <v>21.228229750000001</v>
      </c>
      <c r="F74" s="26">
        <f t="shared" ref="F74" si="405">+F75+F76</f>
        <v>17.883154250000004</v>
      </c>
      <c r="G74" s="26">
        <f t="shared" ref="G74" si="406">+G75+G76</f>
        <v>22.502720499999999</v>
      </c>
      <c r="H74" s="26">
        <f t="shared" ref="H74" si="407">+H75+H76</f>
        <v>21.381743500000002</v>
      </c>
      <c r="I74" s="26">
        <f t="shared" ref="I74" si="408">+I75+I76</f>
        <v>23.23501375</v>
      </c>
      <c r="J74" s="26">
        <f t="shared" ref="J74" si="409">+J75+J76</f>
        <v>25.309082499999999</v>
      </c>
      <c r="K74" s="26">
        <f t="shared" ref="K74" si="410">+K75+K76</f>
        <v>22.787864125000002</v>
      </c>
      <c r="L74" s="26">
        <f t="shared" ref="L74" si="411">+L75+L76</f>
        <v>7.4098147499999998</v>
      </c>
      <c r="M74" s="26">
        <f t="shared" ref="M74" si="412">+M75+M76</f>
        <v>5.7213812500000012</v>
      </c>
      <c r="N74" s="26">
        <f t="shared" ref="N74" si="413">+N75+N76</f>
        <v>9.2069055000000013</v>
      </c>
      <c r="O74" s="26">
        <f t="shared" ref="O74" si="414">+O75+O76</f>
        <v>7.0047997500000001</v>
      </c>
      <c r="P74" s="26">
        <f t="shared" ref="P74" si="415">+P75+P76</f>
        <v>4.5897345000000005</v>
      </c>
      <c r="Q74" s="26">
        <f t="shared" ref="Q74:S74" si="416">+Q75+Q76</f>
        <v>2.1365630000000002</v>
      </c>
      <c r="R74" s="26">
        <f t="shared" si="416"/>
        <v>12.941078474999998</v>
      </c>
      <c r="S74" s="26">
        <f t="shared" si="416"/>
        <v>12.522171025</v>
      </c>
      <c r="T74" s="26">
        <f t="shared" ref="T74" si="417">+T75+T76</f>
        <v>2.261791025</v>
      </c>
      <c r="U74" s="26">
        <f t="shared" ref="U74" si="418">+U75+U76</f>
        <v>6.9988551750000001</v>
      </c>
      <c r="V74" s="26">
        <f t="shared" ref="V74" si="419">+V75+V76</f>
        <v>11.274419974999999</v>
      </c>
      <c r="W74" s="26">
        <f t="shared" ref="W74" si="420">+W75+W76</f>
        <v>11.165675625</v>
      </c>
      <c r="X74" s="26">
        <f t="shared" ref="X74" si="421">+X75+X76</f>
        <v>11.381182800000001</v>
      </c>
      <c r="Y74" s="26">
        <f t="shared" ref="Y74" si="422">+Y75+Y76</f>
        <v>12.42468435</v>
      </c>
      <c r="Z74" s="26">
        <f t="shared" ref="Z74:AA74" si="423">+Z75+Z76</f>
        <v>60.058302525000002</v>
      </c>
      <c r="AA74" s="26">
        <f t="shared" si="423"/>
        <v>86.521612450000006</v>
      </c>
      <c r="AB74" s="26">
        <f t="shared" ref="AB74" si="424">+AB75+AB76</f>
        <v>65.427538475000006</v>
      </c>
      <c r="AC74" s="26">
        <f>+AC75+AC76</f>
        <v>52.483934099999999</v>
      </c>
      <c r="AD74" s="31"/>
      <c r="AE74" s="26">
        <f t="shared" si="401"/>
        <v>1.1294706989318559</v>
      </c>
    </row>
    <row r="75" spans="1:31" x14ac:dyDescent="0.2">
      <c r="A75" s="13" t="s">
        <v>163</v>
      </c>
      <c r="B75" s="6" t="s">
        <v>154</v>
      </c>
      <c r="C75" s="26">
        <f>+'1990'!P75</f>
        <v>22.750587000000003</v>
      </c>
      <c r="D75" s="26">
        <f>+'1991'!P75</f>
        <v>25.383285000000001</v>
      </c>
      <c r="E75" s="26">
        <f>+'1992'!P75</f>
        <v>19.595289000000001</v>
      </c>
      <c r="F75" s="26">
        <f>+'1993'!P75</f>
        <v>16.507527000000003</v>
      </c>
      <c r="G75" s="26">
        <f>+'1994'!P75</f>
        <v>20.771742</v>
      </c>
      <c r="H75" s="26">
        <f>+'1995'!P75</f>
        <v>19.736994000000003</v>
      </c>
      <c r="I75" s="26">
        <f>+'1996'!P75</f>
        <v>21.447704999999999</v>
      </c>
      <c r="J75" s="26">
        <f>+'1997'!P75</f>
        <v>23.36223</v>
      </c>
      <c r="K75" s="26">
        <f>+'1998'!P75</f>
        <v>21.034951500000002</v>
      </c>
      <c r="L75" s="26">
        <f>+'1999'!P75</f>
        <v>6.8398289999999999</v>
      </c>
      <c r="M75" s="26">
        <f>+'2000'!P75</f>
        <v>5.2812750000000008</v>
      </c>
      <c r="N75" s="26">
        <f>+'2001'!P75</f>
        <v>8.4986820000000005</v>
      </c>
      <c r="O75" s="26">
        <f>+'2002'!P75</f>
        <v>6.4659690000000003</v>
      </c>
      <c r="P75" s="26">
        <f>+'2003'!P75</f>
        <v>4.2366780000000004</v>
      </c>
      <c r="Q75" s="26">
        <f>+'2004'!P75</f>
        <v>1.9722120000000003</v>
      </c>
      <c r="R75" s="26">
        <f>+'2005'!P75</f>
        <v>11.945610899999998</v>
      </c>
      <c r="S75" s="26">
        <f>+'2006'!P75</f>
        <v>11.5589271</v>
      </c>
      <c r="T75" s="26">
        <f>+'2007'!P75</f>
        <v>2.0878071</v>
      </c>
      <c r="U75" s="26">
        <f>+'2008'!P75</f>
        <v>6.4604816999999999</v>
      </c>
      <c r="V75" s="26">
        <f>+'2009'!P75</f>
        <v>10.407156899999999</v>
      </c>
      <c r="W75" s="26">
        <f>+'2010'!P75</f>
        <v>10.306777500000001</v>
      </c>
      <c r="X75" s="26">
        <f>+'2011'!P75</f>
        <v>10.505707200000002</v>
      </c>
      <c r="Y75" s="26">
        <f>+'2012'!P75</f>
        <v>11.4689394</v>
      </c>
      <c r="Z75" s="26">
        <f>+'2013'!P75</f>
        <v>55.438433099999997</v>
      </c>
      <c r="AA75" s="26">
        <f>+'2014'!P75</f>
        <v>79.866103800000005</v>
      </c>
      <c r="AB75" s="26">
        <f>+'2015'!P75</f>
        <v>60.394650900000002</v>
      </c>
      <c r="AC75" s="26">
        <f>+'2016'!$P75</f>
        <v>48.446708399999999</v>
      </c>
      <c r="AD75" s="31"/>
      <c r="AE75" s="26">
        <f t="shared" si="401"/>
        <v>1.1294706989318557</v>
      </c>
    </row>
    <row r="76" spans="1:31" x14ac:dyDescent="0.2">
      <c r="A76" s="13" t="s">
        <v>164</v>
      </c>
      <c r="B76" s="6" t="s">
        <v>156</v>
      </c>
      <c r="C76" s="26">
        <f>+'1990'!P76</f>
        <v>1.8958822500000001</v>
      </c>
      <c r="D76" s="26">
        <f>+'1991'!P76</f>
        <v>2.1152737500000001</v>
      </c>
      <c r="E76" s="26">
        <f>+'1992'!P76</f>
        <v>1.6329407499999999</v>
      </c>
      <c r="F76" s="26">
        <f>+'1993'!P76</f>
        <v>1.3756272500000002</v>
      </c>
      <c r="G76" s="26">
        <f>+'1994'!P76</f>
        <v>1.7309785000000002</v>
      </c>
      <c r="H76" s="26">
        <f>+'1995'!P76</f>
        <v>1.6447494999999999</v>
      </c>
      <c r="I76" s="26">
        <f>+'1996'!P76</f>
        <v>1.7873087500000002</v>
      </c>
      <c r="J76" s="26">
        <f>+'1997'!P76</f>
        <v>1.9468525000000001</v>
      </c>
      <c r="K76" s="26">
        <f>+'1998'!P76</f>
        <v>1.7529126250000002</v>
      </c>
      <c r="L76" s="26">
        <f>+'1999'!P76</f>
        <v>0.56998575000000007</v>
      </c>
      <c r="M76" s="26">
        <f>+'2000'!P76</f>
        <v>0.44010625000000003</v>
      </c>
      <c r="N76" s="26">
        <f>+'2001'!P76</f>
        <v>0.70822350000000001</v>
      </c>
      <c r="O76" s="26">
        <f>+'2002'!P76</f>
        <v>0.53883075000000002</v>
      </c>
      <c r="P76" s="26">
        <f>+'2003'!P76</f>
        <v>0.35305650000000005</v>
      </c>
      <c r="Q76" s="26">
        <f>+'2004'!P76</f>
        <v>0.16435100000000002</v>
      </c>
      <c r="R76" s="26">
        <f>+'2005'!P76</f>
        <v>0.99546757500000005</v>
      </c>
      <c r="S76" s="26">
        <f>+'2006'!P76</f>
        <v>0.96324392500000011</v>
      </c>
      <c r="T76" s="26">
        <f>+'2007'!P76</f>
        <v>0.17398392500000004</v>
      </c>
      <c r="U76" s="26">
        <f>+'2008'!P76</f>
        <v>0.5383734750000001</v>
      </c>
      <c r="V76" s="26">
        <f>+'2009'!P76</f>
        <v>0.86726307499999999</v>
      </c>
      <c r="W76" s="26">
        <f>+'2010'!P76</f>
        <v>0.85889812500000007</v>
      </c>
      <c r="X76" s="26">
        <f>+'2011'!P76</f>
        <v>0.87547560000000002</v>
      </c>
      <c r="Y76" s="26">
        <f>+'2012'!P76</f>
        <v>0.95574495000000004</v>
      </c>
      <c r="Z76" s="26">
        <f>+'2013'!P76</f>
        <v>4.619869425000001</v>
      </c>
      <c r="AA76" s="26">
        <f>+'2014'!P76</f>
        <v>6.6555086500000016</v>
      </c>
      <c r="AB76" s="26">
        <f>+'2015'!P76</f>
        <v>5.0328875750000011</v>
      </c>
      <c r="AC76" s="26">
        <f>+'2016'!$P76</f>
        <v>4.0372257000000005</v>
      </c>
      <c r="AD76" s="31"/>
      <c r="AE76" s="26">
        <f t="shared" si="401"/>
        <v>1.1294706989318564</v>
      </c>
    </row>
    <row r="77" spans="1:31" x14ac:dyDescent="0.2">
      <c r="A77" s="13" t="s">
        <v>165</v>
      </c>
      <c r="B77" s="6" t="s">
        <v>166</v>
      </c>
      <c r="C77" s="26">
        <f>+'1990'!P77</f>
        <v>0</v>
      </c>
      <c r="D77" s="26">
        <f>+'1991'!P77</f>
        <v>0</v>
      </c>
      <c r="E77" s="26">
        <f>+'1992'!P77</f>
        <v>0</v>
      </c>
      <c r="F77" s="26">
        <f>+'1993'!P77</f>
        <v>0</v>
      </c>
      <c r="G77" s="26">
        <f>+'1994'!P77</f>
        <v>0</v>
      </c>
      <c r="H77" s="26">
        <f>+'1995'!P77</f>
        <v>0</v>
      </c>
      <c r="I77" s="26">
        <f>+'1996'!P77</f>
        <v>0</v>
      </c>
      <c r="J77" s="26">
        <f>+'1997'!P77</f>
        <v>0</v>
      </c>
      <c r="K77" s="26">
        <f>+'1998'!P77</f>
        <v>0</v>
      </c>
      <c r="L77" s="26">
        <f>+'1999'!P77</f>
        <v>0</v>
      </c>
      <c r="M77" s="26">
        <f>+'2000'!P77</f>
        <v>0</v>
      </c>
      <c r="N77" s="26">
        <f>+'2001'!P77</f>
        <v>0</v>
      </c>
      <c r="O77" s="26">
        <f>+'2002'!P77</f>
        <v>0</v>
      </c>
      <c r="P77" s="26">
        <f>+'2003'!P77</f>
        <v>0</v>
      </c>
      <c r="Q77" s="26">
        <f>+'2004'!P77</f>
        <v>0</v>
      </c>
      <c r="R77" s="26">
        <f>+'2005'!P77</f>
        <v>0</v>
      </c>
      <c r="S77" s="26">
        <f>+'2006'!P77</f>
        <v>0</v>
      </c>
      <c r="T77" s="26">
        <f>+'2007'!P77</f>
        <v>0</v>
      </c>
      <c r="U77" s="26">
        <f>+'2008'!P77</f>
        <v>0</v>
      </c>
      <c r="V77" s="26">
        <f>+'2009'!P77</f>
        <v>0</v>
      </c>
      <c r="W77" s="26">
        <f>+'2010'!P77</f>
        <v>0</v>
      </c>
      <c r="X77" s="26">
        <f>+'2011'!P77</f>
        <v>0</v>
      </c>
      <c r="Y77" s="26">
        <f>+'2012'!P77</f>
        <v>0</v>
      </c>
      <c r="Z77" s="26">
        <f>+'2013'!P77</f>
        <v>0</v>
      </c>
      <c r="AA77" s="26">
        <f>+'2014'!P77</f>
        <v>0</v>
      </c>
      <c r="AB77" s="26">
        <f>+'2015'!P77</f>
        <v>0</v>
      </c>
      <c r="AC77" s="26">
        <f>+'2016'!$P77</f>
        <v>0</v>
      </c>
      <c r="AD77" s="31"/>
      <c r="AE77" s="26" t="str">
        <f t="shared" si="401"/>
        <v/>
      </c>
    </row>
    <row r="78" spans="1:31" x14ac:dyDescent="0.2">
      <c r="A78" s="13" t="s">
        <v>244</v>
      </c>
      <c r="B78" s="6" t="s">
        <v>187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31"/>
      <c r="AE78" s="26"/>
    </row>
    <row r="79" spans="1:31" x14ac:dyDescent="0.2">
      <c r="A79" s="13" t="s">
        <v>167</v>
      </c>
      <c r="B79" s="6" t="s">
        <v>168</v>
      </c>
      <c r="C79" s="26">
        <f t="shared" ref="C79" si="425">+C80+C90</f>
        <v>1681.5469671394239</v>
      </c>
      <c r="D79" s="26">
        <f t="shared" ref="D79" si="426">+D80+D90</f>
        <v>1356.0825512400002</v>
      </c>
      <c r="E79" s="26">
        <f t="shared" ref="E79" si="427">+E80+E90</f>
        <v>1316.60312103</v>
      </c>
      <c r="F79" s="26">
        <f t="shared" ref="F79" si="428">+F80+F90</f>
        <v>1265.7464864099998</v>
      </c>
      <c r="G79" s="26">
        <f t="shared" ref="G79" si="429">+G80+G90</f>
        <v>1349.7791943699999</v>
      </c>
      <c r="H79" s="26">
        <f t="shared" ref="H79" si="430">+H80+H90</f>
        <v>1161.9514134499998</v>
      </c>
      <c r="I79" s="26">
        <f t="shared" ref="I79" si="431">+I80+I90</f>
        <v>1117.54431688</v>
      </c>
      <c r="J79" s="26">
        <f t="shared" ref="J79" si="432">+J80+J90</f>
        <v>1126.9389926527999</v>
      </c>
      <c r="K79" s="26">
        <f t="shared" ref="K79" si="433">+K80+K90</f>
        <v>1101.20816894</v>
      </c>
      <c r="L79" s="26">
        <f t="shared" ref="L79" si="434">+L80+L90</f>
        <v>1268.5748067299999</v>
      </c>
      <c r="M79" s="26">
        <f t="shared" ref="M79" si="435">+M80+M90</f>
        <v>1453.24217989</v>
      </c>
      <c r="N79" s="26">
        <f t="shared" ref="N79" si="436">+N80+N90</f>
        <v>1544.3320500700002</v>
      </c>
      <c r="O79" s="26">
        <f t="shared" ref="O79" si="437">+O80+O90</f>
        <v>1495.80730939</v>
      </c>
      <c r="P79" s="26">
        <f t="shared" ref="P79" si="438">+P80+P90</f>
        <v>1387.3203711299998</v>
      </c>
      <c r="Q79" s="26">
        <f t="shared" ref="Q79:S79" si="439">+Q80+Q90</f>
        <v>1407.1338240647403</v>
      </c>
      <c r="R79" s="26">
        <f t="shared" si="439"/>
        <v>1425.8284051027008</v>
      </c>
      <c r="S79" s="26">
        <f t="shared" si="439"/>
        <v>1348.6480221812278</v>
      </c>
      <c r="T79" s="26">
        <f t="shared" ref="T79" si="440">+T80+T90</f>
        <v>1075.9174151092282</v>
      </c>
      <c r="U79" s="26">
        <f t="shared" ref="U79" si="441">+U80+U90</f>
        <v>954.30017234213085</v>
      </c>
      <c r="V79" s="26">
        <f t="shared" ref="V79" si="442">+V80+V90</f>
        <v>1180.7631644505602</v>
      </c>
      <c r="W79" s="26">
        <f t="shared" ref="W79" si="443">+W80+W90</f>
        <v>1161.9404060897873</v>
      </c>
      <c r="X79" s="26">
        <f t="shared" ref="X79" si="444">+X80+X90</f>
        <v>1068.8634689997334</v>
      </c>
      <c r="Y79" s="26">
        <f t="shared" ref="Y79" si="445">+Y80+Y90</f>
        <v>1010.6417760811612</v>
      </c>
      <c r="Z79" s="26">
        <f t="shared" ref="Z79:AA79" si="446">+Z80+Z90</f>
        <v>954.34300773026871</v>
      </c>
      <c r="AA79" s="26">
        <f t="shared" si="446"/>
        <v>842.63194116281579</v>
      </c>
      <c r="AB79" s="26">
        <f t="shared" ref="AB79" si="447">+AB80+AB90</f>
        <v>835.82034937932201</v>
      </c>
      <c r="AC79" s="26">
        <f>+AC80+AC90</f>
        <v>909.69812374787614</v>
      </c>
      <c r="AD79" s="31"/>
      <c r="AE79" s="26">
        <f t="shared" si="401"/>
        <v>-0.45901117154317977</v>
      </c>
    </row>
    <row r="80" spans="1:31" x14ac:dyDescent="0.2">
      <c r="A80" s="13" t="s">
        <v>169</v>
      </c>
      <c r="B80" s="6" t="s">
        <v>170</v>
      </c>
      <c r="C80" s="26">
        <f t="shared" ref="C80" si="448">+C81+C82+C83</f>
        <v>757.54823675056309</v>
      </c>
      <c r="D80" s="26">
        <f t="shared" ref="D80" si="449">+D81+D82+D83</f>
        <v>693.22908286000018</v>
      </c>
      <c r="E80" s="26">
        <f t="shared" ref="E80" si="450">+E81+E82+E83</f>
        <v>567.74295227000005</v>
      </c>
      <c r="F80" s="26">
        <f t="shared" ref="F80" si="451">+F81+F82+F83</f>
        <v>536.49148322999997</v>
      </c>
      <c r="G80" s="26">
        <f t="shared" ref="G80" si="452">+G81+G82+G83</f>
        <v>542.86405998999999</v>
      </c>
      <c r="H80" s="26">
        <f t="shared" ref="H80" si="453">+H81+H82+H83</f>
        <v>384.53331616999998</v>
      </c>
      <c r="I80" s="26">
        <f t="shared" ref="I80" si="454">+I81+I82+I83</f>
        <v>335.88331905999996</v>
      </c>
      <c r="J80" s="26">
        <f t="shared" ref="J80" si="455">+J81+J82+J83</f>
        <v>252.90507584659997</v>
      </c>
      <c r="K80" s="26">
        <f t="shared" ref="K80" si="456">+K81+K82+K83</f>
        <v>228.4312942</v>
      </c>
      <c r="L80" s="26">
        <f t="shared" ref="L80" si="457">+L81+L82+L83</f>
        <v>225.83907358999997</v>
      </c>
      <c r="M80" s="26">
        <f t="shared" ref="M80" si="458">+M81+M82+M83</f>
        <v>252.95825604999993</v>
      </c>
      <c r="N80" s="26">
        <f t="shared" ref="N80" si="459">+N81+N82+N83</f>
        <v>240.18945275000002</v>
      </c>
      <c r="O80" s="26">
        <f t="shared" ref="O80" si="460">+O81+O82+O83</f>
        <v>201.02885639000002</v>
      </c>
      <c r="P80" s="26">
        <f t="shared" ref="P80" si="461">+P81+P82+P83</f>
        <v>166.17673496999998</v>
      </c>
      <c r="Q80" s="26">
        <f t="shared" ref="Q80:S80" si="462">+Q81+Q82+Q83</f>
        <v>162.66380393399598</v>
      </c>
      <c r="R80" s="26">
        <f t="shared" si="462"/>
        <v>152.74173380289022</v>
      </c>
      <c r="S80" s="26">
        <f t="shared" si="462"/>
        <v>135.47226337305096</v>
      </c>
      <c r="T80" s="26">
        <f t="shared" ref="T80" si="463">+T81+T82+T83</f>
        <v>119.11071295354097</v>
      </c>
      <c r="U80" s="26">
        <f t="shared" ref="U80" si="464">+U81+U82+U83</f>
        <v>123.5874118581758</v>
      </c>
      <c r="V80" s="26">
        <f t="shared" ref="V80" si="465">+V81+V82+V83</f>
        <v>170.57972342282216</v>
      </c>
      <c r="W80" s="26">
        <f t="shared" ref="W80" si="466">+W81+W82+W83</f>
        <v>192.10961514402254</v>
      </c>
      <c r="X80" s="26">
        <f t="shared" ref="X80" si="467">+X81+X82+X83</f>
        <v>210.26384643422875</v>
      </c>
      <c r="Y80" s="26">
        <f t="shared" ref="Y80" si="468">+Y81+Y82+Y83</f>
        <v>295.24101615368699</v>
      </c>
      <c r="Z80" s="26">
        <f t="shared" ref="Z80:AA80" si="469">+Z81+Z82+Z83</f>
        <v>322.01205548617685</v>
      </c>
      <c r="AA80" s="26">
        <f t="shared" si="469"/>
        <v>321.93424915951471</v>
      </c>
      <c r="AB80" s="26">
        <f t="shared" ref="AB80" si="470">+AB81+AB82+AB83</f>
        <v>222.86832132524742</v>
      </c>
      <c r="AC80" s="26">
        <f t="shared" ref="AC80" si="471">+AC81+AC82+AC83</f>
        <v>187.20478624057543</v>
      </c>
      <c r="AD80" s="31"/>
      <c r="AE80" s="26">
        <f t="shared" si="401"/>
        <v>-0.75288070493890391</v>
      </c>
    </row>
    <row r="81" spans="1:31" x14ac:dyDescent="0.2">
      <c r="A81" s="13" t="s">
        <v>171</v>
      </c>
      <c r="B81" s="6" t="s">
        <v>172</v>
      </c>
      <c r="C81" s="26">
        <f>+'1990'!P81</f>
        <v>0.26089999999999997</v>
      </c>
      <c r="D81" s="26">
        <f>+'1991'!P81</f>
        <v>0.24002800000000002</v>
      </c>
      <c r="E81" s="26">
        <f>+'1992'!P81</f>
        <v>0.19567499999999999</v>
      </c>
      <c r="F81" s="26">
        <f>+'1993'!P81</f>
        <v>0.18523899999999996</v>
      </c>
      <c r="G81" s="26">
        <f>+'1994'!P81</f>
        <v>0.18523899999999996</v>
      </c>
      <c r="H81" s="26">
        <f>+'1995'!P81</f>
        <v>0.13044999999999998</v>
      </c>
      <c r="I81" s="26">
        <f>+'1996'!P81</f>
        <v>0.114796</v>
      </c>
      <c r="J81" s="26">
        <f>+'1997'!P81</f>
        <v>8.6097000000000007E-2</v>
      </c>
      <c r="K81" s="26">
        <f>+'1998'!P81</f>
        <v>7.5660999999999992E-2</v>
      </c>
      <c r="L81" s="26">
        <f>+'1999'!P81</f>
        <v>7.5660999999999992E-2</v>
      </c>
      <c r="M81" s="26">
        <f>+'2000'!P81</f>
        <v>8.6097000000000007E-2</v>
      </c>
      <c r="N81" s="26">
        <f>+'2001'!P81</f>
        <v>8.0879000000000006E-2</v>
      </c>
      <c r="O81" s="26">
        <f>+'2002'!P81</f>
        <v>6.7834000000000005E-2</v>
      </c>
      <c r="P81" s="26">
        <f>+'2003'!P81</f>
        <v>5.4789000000000004E-2</v>
      </c>
      <c r="Q81" s="26">
        <f>+'2004'!P81</f>
        <v>5.4789000000000004E-2</v>
      </c>
      <c r="R81" s="26">
        <f>+'2005'!P81</f>
        <v>4.9570999999999997E-2</v>
      </c>
      <c r="S81" s="26">
        <f>+'2006'!P81</f>
        <v>4.4352999999999997E-2</v>
      </c>
      <c r="T81" s="26">
        <f>+'2007'!P81</f>
        <v>3.9134999999999996E-2</v>
      </c>
      <c r="U81" s="26">
        <f>+'2008'!P81</f>
        <v>3.9134999999999996E-2</v>
      </c>
      <c r="V81" s="26">
        <f>+'2009'!P81</f>
        <v>5.7397999999999998E-2</v>
      </c>
      <c r="W81" s="26">
        <f>+'2010'!P81</f>
        <v>6.4335625186966422E-2</v>
      </c>
      <c r="X81" s="26">
        <f>+'2011'!P81</f>
        <v>7.0557585086030328E-2</v>
      </c>
      <c r="Y81" s="26">
        <f>+'2012'!P81</f>
        <v>0.10006240155930882</v>
      </c>
      <c r="Z81" s="26">
        <f>+'2013'!P81</f>
        <v>0.10906377539250166</v>
      </c>
      <c r="AA81" s="26">
        <f>+'2014'!P81</f>
        <v>0.10364722119999999</v>
      </c>
      <c r="AB81" s="26">
        <f>+'2015'!P81</f>
        <v>7.4929046615399994E-2</v>
      </c>
      <c r="AC81" s="26">
        <f>+'2016'!$P81</f>
        <v>6.2578932632500001E-2</v>
      </c>
      <c r="AD81" s="31"/>
      <c r="AE81" s="26">
        <f t="shared" si="401"/>
        <v>-0.76014207499999997</v>
      </c>
    </row>
    <row r="82" spans="1:31" x14ac:dyDescent="0.2">
      <c r="A82" s="13" t="s">
        <v>173</v>
      </c>
      <c r="B82" s="6" t="s">
        <v>174</v>
      </c>
      <c r="C82" s="26">
        <f>+'1990'!P82</f>
        <v>0</v>
      </c>
      <c r="D82" s="26">
        <f>+'1991'!P82</f>
        <v>0</v>
      </c>
      <c r="E82" s="26">
        <f>+'1992'!P82</f>
        <v>0</v>
      </c>
      <c r="F82" s="26">
        <f>+'1993'!P82</f>
        <v>0</v>
      </c>
      <c r="G82" s="26">
        <f>+'1994'!P82</f>
        <v>0</v>
      </c>
      <c r="H82" s="26">
        <f>+'1995'!P82</f>
        <v>0</v>
      </c>
      <c r="I82" s="26">
        <f>+'1996'!P82</f>
        <v>0</v>
      </c>
      <c r="J82" s="26">
        <f>+'1997'!P82</f>
        <v>0</v>
      </c>
      <c r="K82" s="26">
        <f>+'1998'!P82</f>
        <v>0</v>
      </c>
      <c r="L82" s="26">
        <f>+'1999'!P82</f>
        <v>0</v>
      </c>
      <c r="M82" s="26">
        <f>+'2000'!P82</f>
        <v>0</v>
      </c>
      <c r="N82" s="26">
        <f>+'2001'!P82</f>
        <v>0</v>
      </c>
      <c r="O82" s="26">
        <f>+'2002'!P82</f>
        <v>0</v>
      </c>
      <c r="P82" s="26">
        <f>+'2003'!P82</f>
        <v>0</v>
      </c>
      <c r="Q82" s="26">
        <f>+'2004'!P82</f>
        <v>0</v>
      </c>
      <c r="R82" s="26">
        <f>+'2005'!P82</f>
        <v>0</v>
      </c>
      <c r="S82" s="26">
        <f>+'2006'!P82</f>
        <v>0</v>
      </c>
      <c r="T82" s="26">
        <f>+'2007'!P82</f>
        <v>0</v>
      </c>
      <c r="U82" s="26">
        <f>+'2008'!P82</f>
        <v>0</v>
      </c>
      <c r="V82" s="26">
        <f>+'2009'!P82</f>
        <v>0</v>
      </c>
      <c r="W82" s="26">
        <f>+'2010'!P82</f>
        <v>0</v>
      </c>
      <c r="X82" s="26">
        <f>+'2011'!P82</f>
        <v>0</v>
      </c>
      <c r="Y82" s="26">
        <f>+'2012'!P82</f>
        <v>0</v>
      </c>
      <c r="Z82" s="26">
        <f>+'2013'!P82</f>
        <v>0</v>
      </c>
      <c r="AA82" s="26">
        <f>+'2014'!P82</f>
        <v>0</v>
      </c>
      <c r="AB82" s="26">
        <f>+'2015'!P82</f>
        <v>0</v>
      </c>
      <c r="AC82" s="26">
        <f>+'2016'!P82</f>
        <v>0</v>
      </c>
      <c r="AD82" s="31"/>
      <c r="AE82" s="26" t="str">
        <f t="shared" si="401"/>
        <v/>
      </c>
    </row>
    <row r="83" spans="1:31" x14ac:dyDescent="0.2">
      <c r="A83" s="13" t="s">
        <v>175</v>
      </c>
      <c r="B83" s="6" t="s">
        <v>176</v>
      </c>
      <c r="C83" s="26">
        <f t="shared" ref="C83" si="472">+C84+C85+C86+C87+C88+C89</f>
        <v>757.2873367505631</v>
      </c>
      <c r="D83" s="26">
        <f t="shared" ref="D83" si="473">+D84+D85+D86+D87+D88+D89</f>
        <v>692.98905486000012</v>
      </c>
      <c r="E83" s="26">
        <f t="shared" ref="E83" si="474">+E84+E85+E86+E87+E88+E89</f>
        <v>567.54727727</v>
      </c>
      <c r="F83" s="26">
        <f t="shared" ref="F83" si="475">+F84+F85+F86+F87+F88+F89</f>
        <v>536.30624422999995</v>
      </c>
      <c r="G83" s="26">
        <f t="shared" ref="G83" si="476">+G84+G85+G86+G87+G88+G89</f>
        <v>542.67882098999996</v>
      </c>
      <c r="H83" s="26">
        <f t="shared" ref="H83" si="477">+H84+H85+H86+H87+H88+H89</f>
        <v>384.40286616999998</v>
      </c>
      <c r="I83" s="26">
        <f t="shared" ref="I83" si="478">+I84+I85+I86+I87+I88+I89</f>
        <v>335.76852305999995</v>
      </c>
      <c r="J83" s="26">
        <f t="shared" ref="J83" si="479">+J84+J85+J86+J87+J88+J89</f>
        <v>252.81897884659998</v>
      </c>
      <c r="K83" s="26">
        <f t="shared" ref="K83" si="480">+K84+K85+K86+K87+K88+K89</f>
        <v>228.3556332</v>
      </c>
      <c r="L83" s="26">
        <f t="shared" ref="L83" si="481">+L84+L85+L86+L87+L88+L89</f>
        <v>225.76341258999997</v>
      </c>
      <c r="M83" s="26">
        <f t="shared" ref="M83" si="482">+M84+M85+M86+M87+M88+M89</f>
        <v>252.87215904999994</v>
      </c>
      <c r="N83" s="26">
        <f t="shared" ref="N83" si="483">+N84+N85+N86+N87+N88+N89</f>
        <v>240.10857375000001</v>
      </c>
      <c r="O83" s="26">
        <f t="shared" ref="O83" si="484">+O84+O85+O86+O87+O88+O89</f>
        <v>200.96102239000001</v>
      </c>
      <c r="P83" s="26">
        <f t="shared" ref="P83" si="485">+P84+P85+P86+P87+P88+P89</f>
        <v>166.12194596999998</v>
      </c>
      <c r="Q83" s="26">
        <f t="shared" ref="Q83:S83" si="486">+Q84+Q85+Q86+Q87+Q88+Q89</f>
        <v>162.60901493399598</v>
      </c>
      <c r="R83" s="26">
        <f t="shared" si="486"/>
        <v>152.69216280289024</v>
      </c>
      <c r="S83" s="26">
        <f t="shared" si="486"/>
        <v>135.42791037305096</v>
      </c>
      <c r="T83" s="26">
        <f t="shared" ref="T83" si="487">+T84+T85+T86+T87+T88+T89</f>
        <v>119.07157795354097</v>
      </c>
      <c r="U83" s="26">
        <f t="shared" ref="U83" si="488">+U84+U85+U86+U87+U88+U89</f>
        <v>123.5482768581758</v>
      </c>
      <c r="V83" s="26">
        <f t="shared" ref="V83" si="489">+V84+V85+V86+V87+V88+V89</f>
        <v>170.52232542282215</v>
      </c>
      <c r="W83" s="26">
        <f t="shared" ref="W83" si="490">+W84+W85+W86+W87+W88+W89</f>
        <v>192.04527951883557</v>
      </c>
      <c r="X83" s="26">
        <f t="shared" ref="X83" si="491">+X84+X85+X86+X87+X88+X89</f>
        <v>210.19328884914273</v>
      </c>
      <c r="Y83" s="26">
        <f t="shared" ref="Y83" si="492">+Y84+Y85+Y86+Y87+Y88+Y89</f>
        <v>295.1409537521277</v>
      </c>
      <c r="Z83" s="26">
        <f t="shared" ref="Z83:AA83" si="493">+Z84+Z85+Z86+Z87+Z88+Z89</f>
        <v>321.90299171078436</v>
      </c>
      <c r="AA83" s="26">
        <f t="shared" si="493"/>
        <v>321.83060193831471</v>
      </c>
      <c r="AB83" s="26">
        <f t="shared" ref="AB83:AC83" si="494">+AB84+AB85+AB86+AB87+AB88+AB89</f>
        <v>222.79339227863201</v>
      </c>
      <c r="AC83" s="26">
        <f t="shared" si="494"/>
        <v>187.14220730794293</v>
      </c>
      <c r="AD83" s="31"/>
      <c r="AE83" s="26">
        <f t="shared" si="401"/>
        <v>-0.75287820325776256</v>
      </c>
    </row>
    <row r="84" spans="1:31" x14ac:dyDescent="0.2">
      <c r="A84" s="13" t="s">
        <v>177</v>
      </c>
      <c r="B84" s="6" t="s">
        <v>178</v>
      </c>
      <c r="C84" s="26">
        <f>+'1990'!P84</f>
        <v>0</v>
      </c>
      <c r="D84" s="26">
        <f>+'1991'!P84</f>
        <v>0</v>
      </c>
      <c r="E84" s="26">
        <f>+'1992'!P84</f>
        <v>0</v>
      </c>
      <c r="F84" s="26">
        <f>+'1993'!P84</f>
        <v>0</v>
      </c>
      <c r="G84" s="26">
        <f>+'1994'!P84</f>
        <v>0</v>
      </c>
      <c r="H84" s="26">
        <f>+'1995'!P84</f>
        <v>0</v>
      </c>
      <c r="I84" s="26">
        <f>+'1996'!P84</f>
        <v>0</v>
      </c>
      <c r="J84" s="26">
        <f>+'1997'!P84</f>
        <v>0</v>
      </c>
      <c r="K84" s="26">
        <f>+'1998'!P84</f>
        <v>0</v>
      </c>
      <c r="L84" s="26">
        <f>+'1999'!P84</f>
        <v>0</v>
      </c>
      <c r="M84" s="26">
        <f>+'2000'!P84</f>
        <v>0</v>
      </c>
      <c r="N84" s="26">
        <f>+'2001'!P84</f>
        <v>0</v>
      </c>
      <c r="O84" s="26">
        <f>+'2002'!P84</f>
        <v>0</v>
      </c>
      <c r="P84" s="26">
        <f>+'2003'!P84</f>
        <v>0</v>
      </c>
      <c r="Q84" s="26">
        <f>+'2004'!P84</f>
        <v>0</v>
      </c>
      <c r="R84" s="26">
        <f>+'2005'!P84</f>
        <v>0</v>
      </c>
      <c r="S84" s="26">
        <f>+'2006'!P84</f>
        <v>0</v>
      </c>
      <c r="T84" s="26">
        <f>+'2007'!P84</f>
        <v>0</v>
      </c>
      <c r="U84" s="26">
        <f>+'2008'!P84</f>
        <v>0</v>
      </c>
      <c r="V84" s="26">
        <f>+'2009'!P84</f>
        <v>0</v>
      </c>
      <c r="W84" s="26">
        <f>+'2010'!P84</f>
        <v>0</v>
      </c>
      <c r="X84" s="26">
        <f>+'2011'!P84</f>
        <v>0</v>
      </c>
      <c r="Y84" s="26">
        <f>+'2012'!P84</f>
        <v>0</v>
      </c>
      <c r="Z84" s="26">
        <f>+'2013'!P84</f>
        <v>0</v>
      </c>
      <c r="AA84" s="26">
        <f>+'2014'!P84</f>
        <v>0</v>
      </c>
      <c r="AB84" s="26">
        <f>+'2015'!P84</f>
        <v>0</v>
      </c>
      <c r="AC84" s="26">
        <f>+'2016'!$P84</f>
        <v>0</v>
      </c>
      <c r="AD84" s="31"/>
      <c r="AE84" s="26" t="str">
        <f t="shared" si="401"/>
        <v/>
      </c>
    </row>
    <row r="85" spans="1:31" x14ac:dyDescent="0.2">
      <c r="A85" s="13" t="s">
        <v>179</v>
      </c>
      <c r="B85" s="6" t="s">
        <v>180</v>
      </c>
      <c r="C85" s="26">
        <f>+'1990'!P85</f>
        <v>752.29965644621097</v>
      </c>
      <c r="D85" s="26">
        <f>+'1991'!P85</f>
        <v>688.08</v>
      </c>
      <c r="E85" s="26">
        <f>+'1992'!P85</f>
        <v>562.49599999999998</v>
      </c>
      <c r="F85" s="26">
        <f>+'1993'!P85</f>
        <v>530.91200000000003</v>
      </c>
      <c r="G85" s="26">
        <f>+'1994'!P85</f>
        <v>536.928</v>
      </c>
      <c r="H85" s="26">
        <f>+'1995'!P85</f>
        <v>378.25599999999997</v>
      </c>
      <c r="I85" s="26">
        <f>+'1996'!P85</f>
        <v>329.37599999999992</v>
      </c>
      <c r="J85" s="26">
        <f>+'1997'!P85</f>
        <v>246.11455999999998</v>
      </c>
      <c r="K85" s="26">
        <f>+'1998'!P85</f>
        <v>221.08799999999999</v>
      </c>
      <c r="L85" s="26">
        <f>+'1999'!P85</f>
        <v>218.07999999999998</v>
      </c>
      <c r="M85" s="26">
        <f>+'2000'!P85</f>
        <v>245.15199999999996</v>
      </c>
      <c r="N85" s="26">
        <f>+'2001'!P85</f>
        <v>232.36799999999999</v>
      </c>
      <c r="O85" s="26">
        <f>+'2002'!P85</f>
        <v>193.26400000000001</v>
      </c>
      <c r="P85" s="26">
        <f>+'2003'!P85</f>
        <v>157.91999999999999</v>
      </c>
      <c r="Q85" s="26">
        <f>+'2004'!P85</f>
        <v>154.41943999999998</v>
      </c>
      <c r="R85" s="26">
        <f>+'2005'!P85</f>
        <v>144.40828959999996</v>
      </c>
      <c r="S85" s="26">
        <f>+'2006'!P85</f>
        <v>126.86367839999997</v>
      </c>
      <c r="T85" s="26">
        <f>+'2007'!P85</f>
        <v>111.28990879999998</v>
      </c>
      <c r="U85" s="26">
        <f>+'2008'!P85</f>
        <v>115.45391328000002</v>
      </c>
      <c r="V85" s="26">
        <f>+'2009'!P85</f>
        <v>162.71432335999998</v>
      </c>
      <c r="W85" s="26">
        <f>+'2010'!P85</f>
        <v>185.43652794403505</v>
      </c>
      <c r="X85" s="26">
        <f>+'2011'!P85</f>
        <v>203.37027207625454</v>
      </c>
      <c r="Y85" s="26">
        <f>+'2012'!P85</f>
        <v>288.41290138980548</v>
      </c>
      <c r="Z85" s="26">
        <f>+'2013'!P85</f>
        <v>314.35783478405995</v>
      </c>
      <c r="AA85" s="26">
        <f>+'2014'!P85</f>
        <v>314.18273027540471</v>
      </c>
      <c r="AB85" s="26">
        <f>+'2015'!P85</f>
        <v>215.97026851199999</v>
      </c>
      <c r="AC85" s="26">
        <f>+'2016'!$P85</f>
        <v>180.37315959999998</v>
      </c>
      <c r="AD85" s="31"/>
      <c r="AE85" s="26">
        <f t="shared" si="401"/>
        <v>-0.76023761535122192</v>
      </c>
    </row>
    <row r="86" spans="1:31" x14ac:dyDescent="0.2">
      <c r="A86" s="13" t="s">
        <v>181</v>
      </c>
      <c r="B86" s="6" t="s">
        <v>75</v>
      </c>
      <c r="C86" s="26">
        <f>+'1990'!P86</f>
        <v>0.99307969909426708</v>
      </c>
      <c r="D86" s="26">
        <f>+'1991'!P86</f>
        <v>0.97742486000000006</v>
      </c>
      <c r="E86" s="26">
        <f>+'1992'!P86</f>
        <v>1.00574227</v>
      </c>
      <c r="F86" s="26">
        <f>+'1993'!P86</f>
        <v>1.0740292299999998</v>
      </c>
      <c r="G86" s="26">
        <f>+'1994'!P86</f>
        <v>1.1450259899999999</v>
      </c>
      <c r="H86" s="26">
        <f>+'1995'!P86</f>
        <v>1.2238811699999999</v>
      </c>
      <c r="I86" s="26">
        <f>+'1996'!P86</f>
        <v>1.2727930599999999</v>
      </c>
      <c r="J86" s="26">
        <f>+'1997'!P86</f>
        <v>1.3348935465999998</v>
      </c>
      <c r="K86" s="26">
        <f>+'1998'!P86</f>
        <v>1.4470331999999999</v>
      </c>
      <c r="L86" s="26">
        <f>+'1999'!P86</f>
        <v>1.5298175900000002</v>
      </c>
      <c r="M86" s="26">
        <f>+'2000'!P86</f>
        <v>1.5371340499999999</v>
      </c>
      <c r="N86" s="26">
        <f>+'2001'!P86</f>
        <v>1.54119875</v>
      </c>
      <c r="O86" s="26">
        <f>+'2002'!P86</f>
        <v>1.53252739</v>
      </c>
      <c r="P86" s="26">
        <f>+'2003'!P86</f>
        <v>1.6330609699999998</v>
      </c>
      <c r="Q86" s="26">
        <f>+'2004'!P86</f>
        <v>1.630597815996</v>
      </c>
      <c r="R86" s="26">
        <f>+'2005'!P86</f>
        <v>1.6493732167402999</v>
      </c>
      <c r="S86" s="26">
        <f>+'2006'!P86</f>
        <v>1.7051944775510002</v>
      </c>
      <c r="T86" s="26">
        <f>+'2007'!P86</f>
        <v>1.549381113041</v>
      </c>
      <c r="U86" s="26">
        <f>+'2008'!P86</f>
        <v>1.6116406136857802</v>
      </c>
      <c r="V86" s="26">
        <f>+'2009'!P86</f>
        <v>1.5546241671321799</v>
      </c>
      <c r="W86" s="26">
        <f>+'2010'!P86</f>
        <v>1.3158455684429213</v>
      </c>
      <c r="X86" s="26">
        <f>+'2011'!P86</f>
        <v>1.3585071677153537</v>
      </c>
      <c r="Y86" s="26">
        <f>+'2012'!P86</f>
        <v>1.3395991338168562</v>
      </c>
      <c r="Z86" s="26">
        <f>+'2013'!P86</f>
        <v>1.5022899851605287</v>
      </c>
      <c r="AA86" s="26">
        <f>+'2014'!P86</f>
        <v>1.5227411594699152</v>
      </c>
      <c r="AB86" s="26">
        <f>+'2015'!P86</f>
        <v>1.3585284708680079</v>
      </c>
      <c r="AC86" s="26">
        <f>+'2016'!$P86</f>
        <v>1.3477615746729401</v>
      </c>
      <c r="AD86" s="31"/>
      <c r="AE86" s="26">
        <f t="shared" si="401"/>
        <v>0.35715348516554984</v>
      </c>
    </row>
    <row r="87" spans="1:31" x14ac:dyDescent="0.2">
      <c r="A87" s="13" t="s">
        <v>182</v>
      </c>
      <c r="B87" s="6" t="s">
        <v>183</v>
      </c>
      <c r="C87" s="26">
        <f>+'1990'!P87</f>
        <v>3.9946006052577725</v>
      </c>
      <c r="D87" s="26">
        <f>+'1991'!P87</f>
        <v>3.9316300000000006</v>
      </c>
      <c r="E87" s="26">
        <f>+'1992'!P87</f>
        <v>4.0455350000000001</v>
      </c>
      <c r="F87" s="26">
        <f>+'1993'!P87</f>
        <v>4.3202150000000001</v>
      </c>
      <c r="G87" s="26">
        <f>+'1994'!P87</f>
        <v>4.6057949999999996</v>
      </c>
      <c r="H87" s="26">
        <f>+'1995'!P87</f>
        <v>4.9229850000000006</v>
      </c>
      <c r="I87" s="26">
        <f>+'1996'!P87</f>
        <v>5.1197300000000006</v>
      </c>
      <c r="J87" s="26">
        <f>+'1997'!P87</f>
        <v>5.3695253000000003</v>
      </c>
      <c r="K87" s="26">
        <f>+'1998'!P87</f>
        <v>5.8205999999999998</v>
      </c>
      <c r="L87" s="26">
        <f>+'1999'!P87</f>
        <v>6.153595000000001</v>
      </c>
      <c r="M87" s="26">
        <f>+'2000'!P87</f>
        <v>6.1830250000000007</v>
      </c>
      <c r="N87" s="26">
        <f>+'2001'!P87</f>
        <v>6.1993750000000007</v>
      </c>
      <c r="O87" s="26">
        <f>+'2002'!P87</f>
        <v>6.1644950000000005</v>
      </c>
      <c r="P87" s="26">
        <f>+'2003'!P87</f>
        <v>6.5688850000000008</v>
      </c>
      <c r="Q87" s="26">
        <f>+'2004'!P87</f>
        <v>6.5589771180000005</v>
      </c>
      <c r="R87" s="26">
        <f>+'2005'!P87</f>
        <v>6.6344999861499998</v>
      </c>
      <c r="S87" s="26">
        <f>+'2006'!P87</f>
        <v>6.8590374955000009</v>
      </c>
      <c r="T87" s="26">
        <f>+'2007'!P87</f>
        <v>6.2322880405000003</v>
      </c>
      <c r="U87" s="26">
        <f>+'2008'!P87</f>
        <v>6.4827229644900006</v>
      </c>
      <c r="V87" s="26">
        <f>+'2009'!P87</f>
        <v>6.2533778956899999</v>
      </c>
      <c r="W87" s="26">
        <f>+'2010'!P87</f>
        <v>5.2929060063576072</v>
      </c>
      <c r="X87" s="26">
        <f>+'2011'!P87</f>
        <v>5.4645096051728377</v>
      </c>
      <c r="Y87" s="26">
        <f>+'2012'!P87</f>
        <v>5.3884532285053268</v>
      </c>
      <c r="Z87" s="26">
        <f>+'2013'!P87</f>
        <v>6.0428669415638661</v>
      </c>
      <c r="AA87" s="26">
        <f>+'2014'!P87</f>
        <v>6.1251305034401344</v>
      </c>
      <c r="AB87" s="26">
        <f>+'2015'!P87</f>
        <v>5.4645952957640009</v>
      </c>
      <c r="AC87" s="26">
        <f>+'2016'!$P87</f>
        <v>5.4212861332700006</v>
      </c>
      <c r="AD87" s="31"/>
      <c r="AE87" s="26">
        <f t="shared" si="401"/>
        <v>0.35715348516554979</v>
      </c>
    </row>
    <row r="88" spans="1:31" x14ac:dyDescent="0.2">
      <c r="A88" s="13" t="s">
        <v>184</v>
      </c>
      <c r="B88" s="6" t="s">
        <v>185</v>
      </c>
      <c r="C88" s="26">
        <f>+'1990'!P88</f>
        <v>0</v>
      </c>
      <c r="D88" s="26">
        <f>+'1991'!P88</f>
        <v>0</v>
      </c>
      <c r="E88" s="26">
        <f>+'1992'!P88</f>
        <v>0</v>
      </c>
      <c r="F88" s="26">
        <f>+'1993'!P88</f>
        <v>0</v>
      </c>
      <c r="G88" s="26">
        <f>+'1994'!P88</f>
        <v>0</v>
      </c>
      <c r="H88" s="26">
        <f>+'1995'!P88</f>
        <v>0</v>
      </c>
      <c r="I88" s="26">
        <f>+'1996'!P88</f>
        <v>0</v>
      </c>
      <c r="J88" s="26">
        <f>+'1997'!P88</f>
        <v>0</v>
      </c>
      <c r="K88" s="26">
        <f>+'1998'!P88</f>
        <v>0</v>
      </c>
      <c r="L88" s="26">
        <f>+'1999'!P88</f>
        <v>0</v>
      </c>
      <c r="M88" s="26">
        <f>+'2000'!P88</f>
        <v>0</v>
      </c>
      <c r="N88" s="26">
        <f>+'2001'!P88</f>
        <v>0</v>
      </c>
      <c r="O88" s="26">
        <f>+'2002'!P88</f>
        <v>0</v>
      </c>
      <c r="P88" s="26">
        <f>+'2003'!P88</f>
        <v>0</v>
      </c>
      <c r="Q88" s="26">
        <f>+'2004'!P88</f>
        <v>0</v>
      </c>
      <c r="R88" s="26">
        <f>+'2005'!P88</f>
        <v>0</v>
      </c>
      <c r="S88" s="26">
        <f>+'2006'!P88</f>
        <v>0</v>
      </c>
      <c r="T88" s="26">
        <f>+'2007'!P88</f>
        <v>0</v>
      </c>
      <c r="U88" s="26">
        <f>+'2008'!P88</f>
        <v>0</v>
      </c>
      <c r="V88" s="26">
        <f>+'2009'!P88</f>
        <v>0</v>
      </c>
      <c r="W88" s="26">
        <f>+'2010'!P88</f>
        <v>0</v>
      </c>
      <c r="X88" s="26">
        <f>+'2011'!P88</f>
        <v>0</v>
      </c>
      <c r="Y88" s="26">
        <f>+'2012'!P88</f>
        <v>0</v>
      </c>
      <c r="Z88" s="26">
        <f>+'2013'!P88</f>
        <v>0</v>
      </c>
      <c r="AA88" s="26">
        <f>+'2014'!P88</f>
        <v>0</v>
      </c>
      <c r="AB88" s="26">
        <f>+'2015'!P88</f>
        <v>0</v>
      </c>
      <c r="AC88" s="26">
        <f>+'2016'!$P88</f>
        <v>0</v>
      </c>
      <c r="AD88" s="31"/>
      <c r="AE88" s="26" t="str">
        <f t="shared" si="401"/>
        <v/>
      </c>
    </row>
    <row r="89" spans="1:31" x14ac:dyDescent="0.2">
      <c r="A89" s="13" t="s">
        <v>186</v>
      </c>
      <c r="B89" s="6" t="s">
        <v>187</v>
      </c>
      <c r="C89" s="26">
        <f>+'1990'!P89</f>
        <v>0</v>
      </c>
      <c r="D89" s="26">
        <f>+'1991'!P89</f>
        <v>0</v>
      </c>
      <c r="E89" s="26">
        <f>+'1992'!P89</f>
        <v>0</v>
      </c>
      <c r="F89" s="26">
        <f>+'1993'!P89</f>
        <v>0</v>
      </c>
      <c r="G89" s="26">
        <f>+'1994'!P89</f>
        <v>0</v>
      </c>
      <c r="H89" s="26">
        <f>+'1995'!P89</f>
        <v>0</v>
      </c>
      <c r="I89" s="26">
        <f>+'1996'!P89</f>
        <v>0</v>
      </c>
      <c r="J89" s="26">
        <f>+'1997'!P89</f>
        <v>0</v>
      </c>
      <c r="K89" s="26">
        <f>+'1998'!P89</f>
        <v>0</v>
      </c>
      <c r="L89" s="26">
        <f>+'1999'!P89</f>
        <v>0</v>
      </c>
      <c r="M89" s="26">
        <f>+'2000'!P89</f>
        <v>0</v>
      </c>
      <c r="N89" s="26">
        <f>+'2001'!P89</f>
        <v>0</v>
      </c>
      <c r="O89" s="26">
        <f>+'2002'!P89</f>
        <v>0</v>
      </c>
      <c r="P89" s="26">
        <f>+'2003'!P89</f>
        <v>0</v>
      </c>
      <c r="Q89" s="26">
        <f>+'2004'!P89</f>
        <v>0</v>
      </c>
      <c r="R89" s="26">
        <f>+'2005'!P89</f>
        <v>0</v>
      </c>
      <c r="S89" s="26">
        <f>+'2006'!P89</f>
        <v>0</v>
      </c>
      <c r="T89" s="26">
        <f>+'2007'!P89</f>
        <v>0</v>
      </c>
      <c r="U89" s="26">
        <f>+'2008'!P89</f>
        <v>0</v>
      </c>
      <c r="V89" s="26">
        <f>+'2009'!P89</f>
        <v>0</v>
      </c>
      <c r="W89" s="26">
        <f>+'2010'!P89</f>
        <v>0</v>
      </c>
      <c r="X89" s="26">
        <f>+'2011'!P89</f>
        <v>0</v>
      </c>
      <c r="Y89" s="26">
        <f>+'2012'!P89</f>
        <v>0</v>
      </c>
      <c r="Z89" s="26">
        <f>+'2013'!P89</f>
        <v>0</v>
      </c>
      <c r="AA89" s="26">
        <f>+'2014'!P89</f>
        <v>0</v>
      </c>
      <c r="AB89" s="26">
        <f>+'2015'!P89</f>
        <v>0</v>
      </c>
      <c r="AC89" s="26">
        <f>+'2016'!$P89</f>
        <v>0</v>
      </c>
      <c r="AD89" s="31"/>
      <c r="AE89" s="26" t="str">
        <f t="shared" si="401"/>
        <v/>
      </c>
    </row>
    <row r="90" spans="1:31" x14ac:dyDescent="0.2">
      <c r="A90" s="13" t="s">
        <v>188</v>
      </c>
      <c r="B90" s="6" t="s">
        <v>189</v>
      </c>
      <c r="C90" s="26">
        <f t="shared" ref="C90" si="495">+C91+C92+C93</f>
        <v>923.99873038886096</v>
      </c>
      <c r="D90" s="26">
        <f t="shared" ref="D90" si="496">+D91+D92+D93</f>
        <v>662.85346838000009</v>
      </c>
      <c r="E90" s="26">
        <f t="shared" ref="E90" si="497">+E91+E92+E93</f>
        <v>748.86016875999997</v>
      </c>
      <c r="F90" s="26">
        <f t="shared" ref="F90" si="498">+F91+F92+F93</f>
        <v>729.2550031799999</v>
      </c>
      <c r="G90" s="26">
        <f t="shared" ref="G90" si="499">+G91+G92+G93</f>
        <v>806.91513437999993</v>
      </c>
      <c r="H90" s="26">
        <f t="shared" ref="H90" si="500">+H91+H92+H93</f>
        <v>777.41809727999987</v>
      </c>
      <c r="I90" s="26">
        <f t="shared" ref="I90" si="501">+I91+I92+I93</f>
        <v>781.66099782000003</v>
      </c>
      <c r="J90" s="26">
        <f t="shared" ref="J90" si="502">+J91+J92+J93</f>
        <v>874.03391680619995</v>
      </c>
      <c r="K90" s="26">
        <f t="shared" ref="K90" si="503">+K91+K92+K93</f>
        <v>872.77687474000004</v>
      </c>
      <c r="L90" s="26">
        <f t="shared" ref="L90" si="504">+L91+L92+L93</f>
        <v>1042.7357331399999</v>
      </c>
      <c r="M90" s="26">
        <f t="shared" ref="M90" si="505">+M91+M92+M93</f>
        <v>1200.2839238399999</v>
      </c>
      <c r="N90" s="26">
        <f t="shared" ref="N90" si="506">+N91+N92+N93</f>
        <v>1304.14259732</v>
      </c>
      <c r="O90" s="26">
        <f t="shared" ref="O90" si="507">+O91+O92+O93</f>
        <v>1294.7784529999999</v>
      </c>
      <c r="P90" s="26">
        <f t="shared" ref="P90" si="508">+P91+P92+P93</f>
        <v>1221.1436361599997</v>
      </c>
      <c r="Q90" s="26">
        <f t="shared" ref="Q90:S90" si="509">+Q91+Q92+Q93</f>
        <v>1244.4700201307444</v>
      </c>
      <c r="R90" s="26">
        <f t="shared" si="509"/>
        <v>1273.0866712998106</v>
      </c>
      <c r="S90" s="26">
        <f t="shared" si="509"/>
        <v>1213.1757588081769</v>
      </c>
      <c r="T90" s="26">
        <f t="shared" ref="T90" si="510">+T91+T92+T93</f>
        <v>956.80670215568716</v>
      </c>
      <c r="U90" s="26">
        <f t="shared" ref="U90" si="511">+U91+U92+U93</f>
        <v>830.71276048395509</v>
      </c>
      <c r="V90" s="26">
        <f t="shared" ref="V90" si="512">+V91+V92+V93</f>
        <v>1010.183441027738</v>
      </c>
      <c r="W90" s="26">
        <f t="shared" ref="W90" si="513">+W91+W92+W93</f>
        <v>969.83079094576465</v>
      </c>
      <c r="X90" s="26">
        <f t="shared" ref="X90" si="514">+X91+X92+X93</f>
        <v>858.59962256550466</v>
      </c>
      <c r="Y90" s="26">
        <f t="shared" ref="Y90" si="515">+Y91+Y92+Y93</f>
        <v>715.40075992747427</v>
      </c>
      <c r="Z90" s="26">
        <f t="shared" ref="Z90:AA90" si="516">+Z91+Z92+Z93</f>
        <v>632.33095224409192</v>
      </c>
      <c r="AA90" s="26">
        <f t="shared" si="516"/>
        <v>520.69769200330109</v>
      </c>
      <c r="AB90" s="26">
        <f t="shared" ref="AB90:AC90" si="517">+AB91+AB92+AB93</f>
        <v>612.95202805407462</v>
      </c>
      <c r="AC90" s="26">
        <f t="shared" si="517"/>
        <v>722.49333750730068</v>
      </c>
      <c r="AD90" s="31"/>
      <c r="AE90" s="26">
        <f t="shared" si="401"/>
        <v>-0.21807972917533944</v>
      </c>
    </row>
    <row r="91" spans="1:31" x14ac:dyDescent="0.2">
      <c r="A91" s="13" t="s">
        <v>190</v>
      </c>
      <c r="B91" s="6" t="s">
        <v>172</v>
      </c>
      <c r="C91" s="26">
        <f>+'1990'!P91</f>
        <v>23.124779784000001</v>
      </c>
      <c r="D91" s="26">
        <f>+'1991'!P91</f>
        <v>17.374814400000002</v>
      </c>
      <c r="E91" s="26">
        <f>+'1992'!P91</f>
        <v>19.6005948</v>
      </c>
      <c r="F91" s="26">
        <f>+'1993'!P91</f>
        <v>19.129945200000002</v>
      </c>
      <c r="G91" s="26">
        <f>+'1994'!P91</f>
        <v>21.424361999999999</v>
      </c>
      <c r="H91" s="26">
        <f>+'1995'!P91</f>
        <v>20.620335600000001</v>
      </c>
      <c r="I91" s="26">
        <f>+'1996'!P91</f>
        <v>20.708582399999997</v>
      </c>
      <c r="J91" s="26">
        <f>+'1997'!P91</f>
        <v>21.8361804</v>
      </c>
      <c r="K91" s="26">
        <f>+'1998'!P91</f>
        <v>19.531958400000001</v>
      </c>
      <c r="L91" s="26">
        <f>+'1999'!P91</f>
        <v>22.022479199999999</v>
      </c>
      <c r="M91" s="26">
        <f>+'2000'!P91</f>
        <v>23.885467199999997</v>
      </c>
      <c r="N91" s="26">
        <f>+'2001'!P91</f>
        <v>25.3170264</v>
      </c>
      <c r="O91" s="26">
        <f>+'2002'!P91</f>
        <v>24.895402799999996</v>
      </c>
      <c r="P91" s="26">
        <f>+'2003'!P91</f>
        <v>21.336115199999998</v>
      </c>
      <c r="Q91" s="26">
        <f>+'2004'!P91</f>
        <v>20.633768723999996</v>
      </c>
      <c r="R91" s="26">
        <f>+'2005'!P91</f>
        <v>10.449583248</v>
      </c>
      <c r="S91" s="26">
        <f>+'2006'!P91</f>
        <v>21.560262072</v>
      </c>
      <c r="T91" s="26">
        <f>+'2007'!P91</f>
        <v>20.240580203999997</v>
      </c>
      <c r="U91" s="26">
        <f>+'2008'!P91</f>
        <v>9.6043203360000007</v>
      </c>
      <c r="V91" s="26">
        <f>+'2009'!P91</f>
        <v>24.739402067999997</v>
      </c>
      <c r="W91" s="26">
        <f>+'2010'!P91</f>
        <v>19.10200038</v>
      </c>
      <c r="X91" s="26">
        <f>+'2011'!P91</f>
        <v>15.502021199999998</v>
      </c>
      <c r="Y91" s="26">
        <f>+'2012'!P91</f>
        <v>12.076574580000001</v>
      </c>
      <c r="Z91" s="26">
        <f>+'2013'!P91</f>
        <v>9.4654498199999999</v>
      </c>
      <c r="AA91" s="26">
        <f>+'2014'!P91</f>
        <v>7.7461079999999995</v>
      </c>
      <c r="AB91" s="26">
        <f>+'2015'!P91</f>
        <v>7.7461079999999995</v>
      </c>
      <c r="AC91" s="26">
        <f>+'2016'!$P91</f>
        <v>7.7461079999999995</v>
      </c>
      <c r="AD91" s="31"/>
      <c r="AE91" s="26">
        <f t="shared" si="401"/>
        <v>-0.66502997769693273</v>
      </c>
    </row>
    <row r="92" spans="1:31" x14ac:dyDescent="0.2">
      <c r="A92" s="13" t="s">
        <v>191</v>
      </c>
      <c r="B92" s="6" t="s">
        <v>174</v>
      </c>
      <c r="C92" s="26">
        <f>+'1990'!P92</f>
        <v>0</v>
      </c>
      <c r="D92" s="26">
        <f>+'1991'!P92</f>
        <v>0</v>
      </c>
      <c r="E92" s="26">
        <f>+'1992'!P92</f>
        <v>0</v>
      </c>
      <c r="F92" s="26">
        <f>+'1993'!P92</f>
        <v>0</v>
      </c>
      <c r="G92" s="26">
        <f>+'1994'!P92</f>
        <v>0</v>
      </c>
      <c r="H92" s="26">
        <f>+'1995'!P92</f>
        <v>0</v>
      </c>
      <c r="I92" s="26">
        <f>+'1996'!P92</f>
        <v>0</v>
      </c>
      <c r="J92" s="26">
        <f>+'1997'!P92</f>
        <v>0</v>
      </c>
      <c r="K92" s="26">
        <f>+'1998'!P92</f>
        <v>0</v>
      </c>
      <c r="L92" s="26">
        <f>+'1999'!P92</f>
        <v>0</v>
      </c>
      <c r="M92" s="26">
        <f>+'2000'!P92</f>
        <v>0</v>
      </c>
      <c r="N92" s="26">
        <f>+'2001'!P92</f>
        <v>0</v>
      </c>
      <c r="O92" s="26">
        <f>+'2002'!P92</f>
        <v>0</v>
      </c>
      <c r="P92" s="26">
        <f>+'2003'!P92</f>
        <v>0</v>
      </c>
      <c r="Q92" s="26">
        <f>+'2004'!P92</f>
        <v>0</v>
      </c>
      <c r="R92" s="26">
        <f>+'2005'!P92</f>
        <v>0</v>
      </c>
      <c r="S92" s="26">
        <f>+'2006'!P92</f>
        <v>0</v>
      </c>
      <c r="T92" s="26">
        <f>+'2007'!P92</f>
        <v>0</v>
      </c>
      <c r="U92" s="26">
        <f>+'2008'!P92</f>
        <v>0</v>
      </c>
      <c r="V92" s="26">
        <f>+'2009'!P92</f>
        <v>0</v>
      </c>
      <c r="W92" s="26">
        <f>+'2010'!P92</f>
        <v>0</v>
      </c>
      <c r="X92" s="26">
        <f>+'2011'!P92</f>
        <v>0</v>
      </c>
      <c r="Y92" s="26">
        <f>+'2012'!P92</f>
        <v>0</v>
      </c>
      <c r="Z92" s="26">
        <f>+'2013'!P92</f>
        <v>0</v>
      </c>
      <c r="AA92" s="26">
        <f>+'2014'!P92</f>
        <v>0</v>
      </c>
      <c r="AB92" s="26">
        <f>+'2015'!P92</f>
        <v>0</v>
      </c>
      <c r="AC92" s="26">
        <f>+'2016'!$P92</f>
        <v>0</v>
      </c>
      <c r="AD92" s="31"/>
      <c r="AE92" s="26" t="str">
        <f t="shared" si="401"/>
        <v/>
      </c>
    </row>
    <row r="93" spans="1:31" x14ac:dyDescent="0.2">
      <c r="A93" s="13" t="s">
        <v>192</v>
      </c>
      <c r="B93" s="6" t="s">
        <v>176</v>
      </c>
      <c r="C93" s="26">
        <f t="shared" ref="C93" si="518">+C94+C95+C96+C97+C98+C99</f>
        <v>900.87395060486097</v>
      </c>
      <c r="D93" s="26">
        <f t="shared" ref="D93" si="519">+D94+D95+D96+D97+D98+D99</f>
        <v>645.4786539800001</v>
      </c>
      <c r="E93" s="26">
        <f t="shared" ref="E93" si="520">+E94+E95+E96+E97+E98+E99</f>
        <v>729.25957396000001</v>
      </c>
      <c r="F93" s="26">
        <f t="shared" ref="F93" si="521">+F94+F95+F96+F97+F98+F99</f>
        <v>710.12505797999995</v>
      </c>
      <c r="G93" s="26">
        <f t="shared" ref="G93" si="522">+G94+G95+G96+G97+G98+G99</f>
        <v>785.49077237999995</v>
      </c>
      <c r="H93" s="26">
        <f t="shared" ref="H93" si="523">+H94+H95+H96+H97+H98+H99</f>
        <v>756.79776167999989</v>
      </c>
      <c r="I93" s="26">
        <f t="shared" ref="I93" si="524">+I94+I95+I96+I97+I98+I99</f>
        <v>760.95241542000008</v>
      </c>
      <c r="J93" s="26">
        <f t="shared" ref="J93" si="525">+J94+J95+J96+J97+J98+J99</f>
        <v>852.19773640619997</v>
      </c>
      <c r="K93" s="26">
        <f t="shared" ref="K93" si="526">+K94+K95+K96+K97+K98+K99</f>
        <v>853.24491634000003</v>
      </c>
      <c r="L93" s="26">
        <f t="shared" ref="L93" si="527">+L94+L95+L96+L97+L98+L99</f>
        <v>1020.71325394</v>
      </c>
      <c r="M93" s="26">
        <f t="shared" ref="M93" si="528">+M94+M95+M96+M97+M98+M99</f>
        <v>1176.3984566399999</v>
      </c>
      <c r="N93" s="26">
        <f t="shared" ref="N93" si="529">+N94+N95+N96+N97+N98+N99</f>
        <v>1278.82557092</v>
      </c>
      <c r="O93" s="26">
        <f t="shared" ref="O93" si="530">+O94+O95+O96+O97+O98+O99</f>
        <v>1269.8830501999998</v>
      </c>
      <c r="P93" s="26">
        <f t="shared" ref="P93" si="531">+P94+P95+P96+P97+P98+P99</f>
        <v>1199.8075209599997</v>
      </c>
      <c r="Q93" s="26">
        <f t="shared" ref="Q93:S93" si="532">+Q94+Q95+Q96+Q97+Q98+Q99</f>
        <v>1223.8362514067444</v>
      </c>
      <c r="R93" s="26">
        <f t="shared" si="532"/>
        <v>1262.6370880518107</v>
      </c>
      <c r="S93" s="26">
        <f t="shared" si="532"/>
        <v>1191.6154967361767</v>
      </c>
      <c r="T93" s="26">
        <f t="shared" ref="T93" si="533">+T94+T95+T96+T97+T98+T99</f>
        <v>936.56612195168714</v>
      </c>
      <c r="U93" s="26">
        <f t="shared" ref="U93" si="534">+U94+U95+U96+U97+U98+U99</f>
        <v>821.10844014795509</v>
      </c>
      <c r="V93" s="26">
        <f t="shared" ref="V93" si="535">+V94+V95+V96+V97+V98+V99</f>
        <v>985.44403895973801</v>
      </c>
      <c r="W93" s="26">
        <f t="shared" ref="W93" si="536">+W94+W95+W96+W97+W98+W99</f>
        <v>950.7287905657646</v>
      </c>
      <c r="X93" s="26">
        <f t="shared" ref="X93" si="537">+X94+X95+X96+X97+X98+X99</f>
        <v>843.09760136550472</v>
      </c>
      <c r="Y93" s="26">
        <f t="shared" ref="Y93" si="538">+Y94+Y95+Y96+Y97+Y98+Y99</f>
        <v>703.32418534747421</v>
      </c>
      <c r="Z93" s="26">
        <f t="shared" ref="Z93:AA93" si="539">+Z94+Z95+Z96+Z97+Z98+Z99</f>
        <v>622.86550242409191</v>
      </c>
      <c r="AA93" s="26">
        <f t="shared" si="539"/>
        <v>512.95158400330104</v>
      </c>
      <c r="AB93" s="26">
        <f t="shared" ref="AB93:AC93" si="540">+AB94+AB95+AB96+AB97+AB98+AB99</f>
        <v>605.20592005407457</v>
      </c>
      <c r="AC93" s="26">
        <f t="shared" si="540"/>
        <v>714.74722950730063</v>
      </c>
      <c r="AD93" s="31"/>
      <c r="AE93" s="26">
        <f t="shared" si="401"/>
        <v>-0.20660684102652976</v>
      </c>
    </row>
    <row r="94" spans="1:31" x14ac:dyDescent="0.2">
      <c r="A94" s="13" t="s">
        <v>193</v>
      </c>
      <c r="B94" s="6" t="s">
        <v>178</v>
      </c>
      <c r="C94" s="26">
        <f>+'1990'!P94</f>
        <v>0</v>
      </c>
      <c r="D94" s="26">
        <f>+'1991'!P94</f>
        <v>0</v>
      </c>
      <c r="E94" s="26">
        <f>+'1992'!P94</f>
        <v>0</v>
      </c>
      <c r="F94" s="26">
        <f>+'1993'!P94</f>
        <v>0</v>
      </c>
      <c r="G94" s="26">
        <f>+'1994'!P94</f>
        <v>0</v>
      </c>
      <c r="H94" s="26">
        <f>+'1995'!P94</f>
        <v>0</v>
      </c>
      <c r="I94" s="26">
        <f>+'1996'!P94</f>
        <v>0</v>
      </c>
      <c r="J94" s="26">
        <f>+'1997'!P94</f>
        <v>0</v>
      </c>
      <c r="K94" s="26">
        <f>+'1998'!P94</f>
        <v>0</v>
      </c>
      <c r="L94" s="26">
        <f>+'1999'!P94</f>
        <v>0</v>
      </c>
      <c r="M94" s="26">
        <f>+'2000'!P94</f>
        <v>0</v>
      </c>
      <c r="N94" s="26">
        <f>+'2001'!P94</f>
        <v>0</v>
      </c>
      <c r="O94" s="26">
        <f>+'2002'!P94</f>
        <v>0</v>
      </c>
      <c r="P94" s="26">
        <f>+'2003'!P94</f>
        <v>0</v>
      </c>
      <c r="Q94" s="26">
        <f>+'2004'!P94</f>
        <v>0</v>
      </c>
      <c r="R94" s="26">
        <f>+'2005'!P94</f>
        <v>0</v>
      </c>
      <c r="S94" s="26">
        <f>+'2006'!P94</f>
        <v>0</v>
      </c>
      <c r="T94" s="26">
        <f>+'2007'!P94</f>
        <v>0</v>
      </c>
      <c r="U94" s="26">
        <f>+'2008'!P94</f>
        <v>0</v>
      </c>
      <c r="V94" s="26">
        <f>+'2009'!P94</f>
        <v>0</v>
      </c>
      <c r="W94" s="26">
        <f>+'2010'!P94</f>
        <v>0</v>
      </c>
      <c r="X94" s="26">
        <f>+'2011'!P94</f>
        <v>0</v>
      </c>
      <c r="Y94" s="26">
        <f>+'2012'!P94</f>
        <v>0</v>
      </c>
      <c r="Z94" s="26">
        <f>+'2013'!P94</f>
        <v>0</v>
      </c>
      <c r="AA94" s="26">
        <f>+'2014'!P94</f>
        <v>0</v>
      </c>
      <c r="AB94" s="26">
        <f>+'2015'!P94</f>
        <v>0</v>
      </c>
      <c r="AC94" s="26">
        <f>+'2016'!$P94</f>
        <v>0</v>
      </c>
      <c r="AD94" s="31"/>
      <c r="AE94" s="26" t="str">
        <f t="shared" si="401"/>
        <v/>
      </c>
    </row>
    <row r="95" spans="1:31" x14ac:dyDescent="0.2">
      <c r="A95" s="13" t="s">
        <v>194</v>
      </c>
      <c r="B95" s="6" t="s">
        <v>180</v>
      </c>
      <c r="C95" s="26">
        <f>+'1990'!P95</f>
        <v>718.95722192484789</v>
      </c>
      <c r="D95" s="26">
        <f>+'1991'!P95</f>
        <v>540.18888400000003</v>
      </c>
      <c r="E95" s="26">
        <f>+'1992'!P95</f>
        <v>609.38915299999996</v>
      </c>
      <c r="F95" s="26">
        <f>+'1993'!P95</f>
        <v>594.75649699999997</v>
      </c>
      <c r="G95" s="26">
        <f>+'1994'!P95</f>
        <v>666.09069499999998</v>
      </c>
      <c r="H95" s="26">
        <f>+'1995'!P95</f>
        <v>641.09324099999992</v>
      </c>
      <c r="I95" s="26">
        <f>+'1996'!P95</f>
        <v>643.83686399999999</v>
      </c>
      <c r="J95" s="26">
        <f>+'1997'!P95</f>
        <v>678.89426899999989</v>
      </c>
      <c r="K95" s="26">
        <f>+'1998'!P95</f>
        <v>607.255224</v>
      </c>
      <c r="L95" s="26">
        <f>+'1999'!P95</f>
        <v>684.68636200000003</v>
      </c>
      <c r="M95" s="26">
        <f>+'2000'!P95</f>
        <v>742.60729200000003</v>
      </c>
      <c r="N95" s="26">
        <f>+'2001'!P95</f>
        <v>787.11495400000001</v>
      </c>
      <c r="O95" s="26">
        <f>+'2002'!P95</f>
        <v>774.00653299999988</v>
      </c>
      <c r="P95" s="26">
        <f>+'2003'!P95</f>
        <v>663.34707199999991</v>
      </c>
      <c r="Q95" s="26">
        <f>+'2004'!P95</f>
        <v>641.51149108399989</v>
      </c>
      <c r="R95" s="26">
        <f>+'2005'!P95</f>
        <v>699.31657922399995</v>
      </c>
      <c r="S95" s="26">
        <f>+'2006'!P95</f>
        <v>670.31678896099993</v>
      </c>
      <c r="T95" s="26">
        <f>+'2007'!P95</f>
        <v>629.28525454265082</v>
      </c>
      <c r="U95" s="26">
        <f>+'2008'!P95</f>
        <v>642.75606796944976</v>
      </c>
      <c r="V95" s="26">
        <f>+'2009'!P95</f>
        <v>769.16517852583274</v>
      </c>
      <c r="W95" s="26">
        <f>+'2010'!P95</f>
        <v>593.88692093249995</v>
      </c>
      <c r="X95" s="26">
        <f>+'2011'!P95</f>
        <v>482.10665389466487</v>
      </c>
      <c r="Y95" s="26">
        <f>+'2012'!P95</f>
        <v>375.46435034566093</v>
      </c>
      <c r="Z95" s="26">
        <f>+'2013'!P95</f>
        <v>294.28387310299399</v>
      </c>
      <c r="AA95" s="26">
        <f>+'2014'!P95</f>
        <v>240.87410348040984</v>
      </c>
      <c r="AB95" s="26">
        <f>+'2015'!P95</f>
        <v>306.82330411994542</v>
      </c>
      <c r="AC95" s="26">
        <f>+'2016'!$P95</f>
        <v>367.23172770643743</v>
      </c>
      <c r="AD95" s="31"/>
      <c r="AE95" s="26">
        <f t="shared" si="401"/>
        <v>-0.48921616403927864</v>
      </c>
    </row>
    <row r="96" spans="1:31" x14ac:dyDescent="0.2">
      <c r="A96" s="13" t="s">
        <v>195</v>
      </c>
      <c r="B96" s="6" t="s">
        <v>196</v>
      </c>
      <c r="C96" s="26">
        <f>+'1990'!P96</f>
        <v>16.975516539985037</v>
      </c>
      <c r="D96" s="26">
        <f>+'1991'!P96</f>
        <v>9.8250899999999994</v>
      </c>
      <c r="E96" s="26">
        <f>+'1992'!P96</f>
        <v>11.18568</v>
      </c>
      <c r="F96" s="26">
        <f>+'1993'!P96</f>
        <v>10.765590000000001</v>
      </c>
      <c r="G96" s="26">
        <f>+'1994'!P96</f>
        <v>11.14179</v>
      </c>
      <c r="H96" s="26">
        <f>+'1995'!P96</f>
        <v>10.796939999999999</v>
      </c>
      <c r="I96" s="26">
        <f>+'1996'!P96</f>
        <v>10.928610000000001</v>
      </c>
      <c r="J96" s="26">
        <f>+'1997'!P96</f>
        <v>16.171772100000002</v>
      </c>
      <c r="K96" s="26">
        <f>+'1998'!P96</f>
        <v>22.954470000000001</v>
      </c>
      <c r="L96" s="26">
        <f>+'1999'!P96</f>
        <v>31.356270000000002</v>
      </c>
      <c r="M96" s="26">
        <f>+'2000'!P96</f>
        <v>40.479120000000002</v>
      </c>
      <c r="N96" s="26">
        <f>+'2001'!P96</f>
        <v>45.883860000000006</v>
      </c>
      <c r="O96" s="26">
        <f>+'2002'!P96</f>
        <v>46.272599999999997</v>
      </c>
      <c r="P96" s="26">
        <f>+'2003'!P96</f>
        <v>50.05968</v>
      </c>
      <c r="Q96" s="26">
        <f>+'2004'!P96</f>
        <v>54.339497374589982</v>
      </c>
      <c r="R96" s="26">
        <f>+'2005'!P96</f>
        <v>52.566120138075689</v>
      </c>
      <c r="S96" s="26">
        <f>+'2006'!P96</f>
        <v>48.644865704880061</v>
      </c>
      <c r="T96" s="26">
        <f>+'2007'!P96</f>
        <v>28.673841515137937</v>
      </c>
      <c r="U96" s="26">
        <f>+'2008'!P96</f>
        <v>16.64304816420244</v>
      </c>
      <c r="V96" s="26">
        <f>+'2009'!P96</f>
        <v>20.182178947963063</v>
      </c>
      <c r="W96" s="26">
        <f>+'2010'!P96</f>
        <v>33.298614723738723</v>
      </c>
      <c r="X96" s="26">
        <f>+'2011'!P96</f>
        <v>33.686065692387416</v>
      </c>
      <c r="Y96" s="26">
        <f>+'2012'!P96</f>
        <v>30.594417996197869</v>
      </c>
      <c r="Z96" s="26">
        <f>+'2013'!P96</f>
        <v>30.66177262385866</v>
      </c>
      <c r="AA96" s="26">
        <f>+'2014'!P96</f>
        <v>25.38905738918487</v>
      </c>
      <c r="AB96" s="26">
        <f>+'2015'!P96</f>
        <v>27.84373534085756</v>
      </c>
      <c r="AC96" s="26">
        <f>+'2016'!$P96</f>
        <v>32.428597184511055</v>
      </c>
      <c r="AD96" s="31"/>
      <c r="AE96" s="26">
        <f t="shared" si="401"/>
        <v>0.91031578380115907</v>
      </c>
    </row>
    <row r="97" spans="1:31" x14ac:dyDescent="0.2">
      <c r="A97" s="13" t="s">
        <v>197</v>
      </c>
      <c r="B97" s="6" t="s">
        <v>198</v>
      </c>
      <c r="C97" s="26">
        <f>+'1990'!P97</f>
        <v>42.848802869071889</v>
      </c>
      <c r="D97" s="26">
        <f>+'1991'!P97</f>
        <v>24.800031480000001</v>
      </c>
      <c r="E97" s="26">
        <f>+'1992'!P97</f>
        <v>28.234368960000001</v>
      </c>
      <c r="F97" s="26">
        <f>+'1993'!P97</f>
        <v>27.173997480000004</v>
      </c>
      <c r="G97" s="26">
        <f>+'1994'!P97</f>
        <v>28.123583879999998</v>
      </c>
      <c r="H97" s="26">
        <f>+'1995'!P97</f>
        <v>27.253129680000001</v>
      </c>
      <c r="I97" s="26">
        <f>+'1996'!P97</f>
        <v>27.585484919999999</v>
      </c>
      <c r="J97" s="26">
        <f>+'1997'!P97</f>
        <v>40.820028841199999</v>
      </c>
      <c r="K97" s="26">
        <f>+'1998'!P97</f>
        <v>57.940596840000005</v>
      </c>
      <c r="L97" s="26">
        <f>+'1999'!P97</f>
        <v>79.14802644000001</v>
      </c>
      <c r="M97" s="26">
        <f>+'2000'!P97</f>
        <v>102.17549664000001</v>
      </c>
      <c r="N97" s="26">
        <f>+'2001'!P97</f>
        <v>115.81788792</v>
      </c>
      <c r="O97" s="26">
        <f>+'2002'!P97</f>
        <v>116.7991272</v>
      </c>
      <c r="P97" s="26">
        <f>+'2003'!P97</f>
        <v>126.35829696</v>
      </c>
      <c r="Q97" s="26">
        <f>+'2004'!P97</f>
        <v>137.1612112965081</v>
      </c>
      <c r="R97" s="26">
        <f>+'2005'!P97</f>
        <v>132.68493562967251</v>
      </c>
      <c r="S97" s="26">
        <f>+'2006'!P97</f>
        <v>122.78708905683285</v>
      </c>
      <c r="T97" s="26">
        <f>+'2007'!P97</f>
        <v>72.377166237454489</v>
      </c>
      <c r="U97" s="26">
        <f>+'2008'!P97</f>
        <v>42.008115323905599</v>
      </c>
      <c r="V97" s="26">
        <f>+'2009'!P97</f>
        <v>50.941107203985595</v>
      </c>
      <c r="W97" s="26">
        <f>+'2010'!P97</f>
        <v>84.05080191521013</v>
      </c>
      <c r="X97" s="26">
        <f>+'2011'!P97</f>
        <v>85.025778838889977</v>
      </c>
      <c r="Y97" s="26">
        <f>+'2012'!P97</f>
        <v>77.222262819404776</v>
      </c>
      <c r="Z97" s="26">
        <f>+'2013'!P97</f>
        <v>77.392270196566528</v>
      </c>
      <c r="AA97" s="26">
        <f>+'2014'!P97</f>
        <v>64.083600566882438</v>
      </c>
      <c r="AB97" s="26">
        <f>+'2015'!P97</f>
        <v>70.279364315178753</v>
      </c>
      <c r="AC97" s="26">
        <f>+'2016'!$P97</f>
        <v>81.851848103733644</v>
      </c>
      <c r="AD97" s="31"/>
      <c r="AE97" s="26">
        <f t="shared" si="401"/>
        <v>0.91024818951975928</v>
      </c>
    </row>
    <row r="98" spans="1:31" x14ac:dyDescent="0.2">
      <c r="A98" s="13" t="s">
        <v>199</v>
      </c>
      <c r="B98" s="6" t="s">
        <v>200</v>
      </c>
      <c r="C98" s="26">
        <f>+'1990'!P98</f>
        <v>122.09240927095618</v>
      </c>
      <c r="D98" s="26">
        <f>+'1991'!P98</f>
        <v>70.664648499999998</v>
      </c>
      <c r="E98" s="26">
        <f>+'1992'!P98</f>
        <v>80.450372000000002</v>
      </c>
      <c r="F98" s="26">
        <f>+'1993'!P98</f>
        <v>77.428973499999998</v>
      </c>
      <c r="G98" s="26">
        <f>+'1994'!P98</f>
        <v>80.134703500000001</v>
      </c>
      <c r="H98" s="26">
        <f>+'1995'!P98</f>
        <v>77.654451000000009</v>
      </c>
      <c r="I98" s="26">
        <f>+'1996'!P98</f>
        <v>78.601456499999998</v>
      </c>
      <c r="J98" s="26">
        <f>+'1997'!P98</f>
        <v>116.311666465</v>
      </c>
      <c r="K98" s="26">
        <f>+'1998'!P98</f>
        <v>165.09462549999998</v>
      </c>
      <c r="L98" s="26">
        <f>+'1999'!P98</f>
        <v>225.52259549999999</v>
      </c>
      <c r="M98" s="26">
        <f>+'2000'!P98</f>
        <v>291.136548</v>
      </c>
      <c r="N98" s="26">
        <f>+'2001'!P98</f>
        <v>330.008869</v>
      </c>
      <c r="O98" s="26">
        <f>+'2002'!P98</f>
        <v>332.80478999999997</v>
      </c>
      <c r="P98" s="26">
        <f>+'2003'!P98</f>
        <v>360.04247199999998</v>
      </c>
      <c r="Q98" s="26">
        <f>+'2004'!P98</f>
        <v>390.8240516516463</v>
      </c>
      <c r="R98" s="26">
        <f>+'2005'!P98</f>
        <v>378.06945306006253</v>
      </c>
      <c r="S98" s="26">
        <f>+'2006'!P98</f>
        <v>349.86675301346389</v>
      </c>
      <c r="T98" s="26">
        <f>+'2007'!P98</f>
        <v>206.22985965644384</v>
      </c>
      <c r="U98" s="26">
        <f>+'2008'!P98</f>
        <v>119.70120869039731</v>
      </c>
      <c r="V98" s="26">
        <f>+'2009'!P98</f>
        <v>145.15557428195666</v>
      </c>
      <c r="W98" s="26">
        <f>+'2010'!P98</f>
        <v>239.49245299431576</v>
      </c>
      <c r="X98" s="26">
        <f>+'2011'!P98</f>
        <v>242.27910293956242</v>
      </c>
      <c r="Y98" s="26">
        <f>+'2012'!P98</f>
        <v>220.0431541862107</v>
      </c>
      <c r="Z98" s="26">
        <f>+'2013'!P98</f>
        <v>220.52758650067275</v>
      </c>
      <c r="AA98" s="26">
        <f>+'2014'!P98</f>
        <v>182.60482256682391</v>
      </c>
      <c r="AB98" s="26">
        <f>+'2015'!P98</f>
        <v>200.25951627809283</v>
      </c>
      <c r="AC98" s="26">
        <f>+'2016'!$P98</f>
        <v>233.23505651261857</v>
      </c>
      <c r="AD98" s="31"/>
      <c r="AE98" s="26">
        <f t="shared" si="401"/>
        <v>0.91031578380115918</v>
      </c>
    </row>
    <row r="99" spans="1:31" x14ac:dyDescent="0.2">
      <c r="A99" s="13" t="s">
        <v>201</v>
      </c>
      <c r="B99" s="6" t="s">
        <v>187</v>
      </c>
      <c r="C99" s="26">
        <f>+'1990'!P99</f>
        <v>0</v>
      </c>
      <c r="D99" s="26">
        <f>+'1991'!P99</f>
        <v>0</v>
      </c>
      <c r="E99" s="26">
        <f>+'1992'!P99</f>
        <v>0</v>
      </c>
      <c r="F99" s="26">
        <f>+'1993'!P99</f>
        <v>0</v>
      </c>
      <c r="G99" s="26">
        <f>+'1994'!P99</f>
        <v>0</v>
      </c>
      <c r="H99" s="26">
        <f>+'1995'!P99</f>
        <v>0</v>
      </c>
      <c r="I99" s="26">
        <f>+'1996'!P99</f>
        <v>0</v>
      </c>
      <c r="J99" s="26">
        <f>+'1997'!P99</f>
        <v>0</v>
      </c>
      <c r="K99" s="26">
        <f>+'1998'!P99</f>
        <v>0</v>
      </c>
      <c r="L99" s="26">
        <f>+'1999'!P99</f>
        <v>0</v>
      </c>
      <c r="M99" s="26">
        <f>+'2000'!P99</f>
        <v>0</v>
      </c>
      <c r="N99" s="26">
        <f>+'2001'!P99</f>
        <v>0</v>
      </c>
      <c r="O99" s="26">
        <f>+'2002'!P99</f>
        <v>0</v>
      </c>
      <c r="P99" s="26">
        <f>+'2003'!P99</f>
        <v>0</v>
      </c>
      <c r="Q99" s="26">
        <f>+'2004'!P99</f>
        <v>0</v>
      </c>
      <c r="R99" s="26">
        <f>+'2005'!P99</f>
        <v>0</v>
      </c>
      <c r="S99" s="26">
        <f>+'2006'!P99</f>
        <v>0</v>
      </c>
      <c r="T99" s="26">
        <f>+'2007'!P99</f>
        <v>0</v>
      </c>
      <c r="U99" s="26">
        <f>+'2008'!P99</f>
        <v>0</v>
      </c>
      <c r="V99" s="26">
        <f>+'2009'!P99</f>
        <v>0</v>
      </c>
      <c r="W99" s="26">
        <f>+'2010'!P99</f>
        <v>0</v>
      </c>
      <c r="X99" s="26">
        <f>+'2011'!P99</f>
        <v>0</v>
      </c>
      <c r="Y99" s="26">
        <f>+'2012'!P99</f>
        <v>0</v>
      </c>
      <c r="Z99" s="26">
        <f>+'2013'!P99</f>
        <v>0</v>
      </c>
      <c r="AA99" s="26">
        <f>+'2014'!P99</f>
        <v>0</v>
      </c>
      <c r="AB99" s="26">
        <f>+'2015'!P99</f>
        <v>0</v>
      </c>
      <c r="AC99" s="26">
        <f>+'2016'!$P99</f>
        <v>0</v>
      </c>
      <c r="AD99" s="31"/>
      <c r="AE99" s="26" t="str">
        <f t="shared" si="401"/>
        <v/>
      </c>
    </row>
    <row r="100" spans="1:31" x14ac:dyDescent="0.2">
      <c r="A100" s="13" t="s">
        <v>202</v>
      </c>
      <c r="B100" s="6" t="s">
        <v>203</v>
      </c>
      <c r="C100" s="26">
        <f>+'1990'!P100</f>
        <v>0</v>
      </c>
      <c r="D100" s="26">
        <f>+'1991'!P100</f>
        <v>0</v>
      </c>
      <c r="E100" s="26">
        <f>+'1992'!P100</f>
        <v>0</v>
      </c>
      <c r="F100" s="26">
        <f>+'1993'!P100</f>
        <v>0</v>
      </c>
      <c r="G100" s="26">
        <f>+'1994'!P100</f>
        <v>0</v>
      </c>
      <c r="H100" s="26">
        <f>+'1995'!P100</f>
        <v>0</v>
      </c>
      <c r="I100" s="26">
        <f>+'1996'!P100</f>
        <v>0</v>
      </c>
      <c r="J100" s="26">
        <f>+'1997'!P100</f>
        <v>0</v>
      </c>
      <c r="K100" s="26">
        <f>+'1998'!P100</f>
        <v>0</v>
      </c>
      <c r="L100" s="26">
        <f>+'1999'!P100</f>
        <v>0</v>
      </c>
      <c r="M100" s="26">
        <f>+'2000'!P100</f>
        <v>0</v>
      </c>
      <c r="N100" s="26">
        <f>+'2001'!P100</f>
        <v>0</v>
      </c>
      <c r="O100" s="26">
        <f>+'2002'!P100</f>
        <v>0</v>
      </c>
      <c r="P100" s="26">
        <f>+'2003'!P100</f>
        <v>0</v>
      </c>
      <c r="Q100" s="26">
        <f>+'2004'!P100</f>
        <v>0</v>
      </c>
      <c r="R100" s="26">
        <f>+'2005'!P100</f>
        <v>0</v>
      </c>
      <c r="S100" s="26">
        <f>+'2006'!P100</f>
        <v>0</v>
      </c>
      <c r="T100" s="26">
        <f>+'2007'!P100</f>
        <v>0</v>
      </c>
      <c r="U100" s="26">
        <f>+'2008'!P100</f>
        <v>0</v>
      </c>
      <c r="V100" s="26">
        <f>+'2009'!P100</f>
        <v>0</v>
      </c>
      <c r="W100" s="26">
        <f>+'2010'!P100</f>
        <v>0</v>
      </c>
      <c r="X100" s="26">
        <f>+'2011'!P100</f>
        <v>0</v>
      </c>
      <c r="Y100" s="26">
        <f>+'2012'!P100</f>
        <v>0</v>
      </c>
      <c r="Z100" s="26">
        <f>+'2013'!P100</f>
        <v>0</v>
      </c>
      <c r="AA100" s="26">
        <f>+'2014'!P100</f>
        <v>0</v>
      </c>
      <c r="AB100" s="26">
        <f>+'2015'!P100</f>
        <v>0</v>
      </c>
      <c r="AC100" s="26">
        <f>+'2016'!$P100</f>
        <v>0</v>
      </c>
      <c r="AD100" s="31"/>
      <c r="AE100" s="26" t="str">
        <f t="shared" si="401"/>
        <v/>
      </c>
    </row>
    <row r="101" spans="1:31" x14ac:dyDescent="0.2">
      <c r="A101" s="13" t="s">
        <v>204</v>
      </c>
      <c r="B101" s="6" t="s">
        <v>205</v>
      </c>
      <c r="C101" s="26">
        <f t="shared" ref="C101" si="541">+C102+C106+C109</f>
        <v>0</v>
      </c>
      <c r="D101" s="26">
        <f t="shared" ref="D101" si="542">+D102+D106+D109</f>
        <v>0</v>
      </c>
      <c r="E101" s="26">
        <f t="shared" ref="E101" si="543">+E102+E106+E109</f>
        <v>0</v>
      </c>
      <c r="F101" s="26">
        <f t="shared" ref="F101" si="544">+F102+F106+F109</f>
        <v>0</v>
      </c>
      <c r="G101" s="26">
        <f t="shared" ref="G101" si="545">+G102+G106+G109</f>
        <v>0</v>
      </c>
      <c r="H101" s="26">
        <f t="shared" ref="H101" si="546">+H102+H106+H109</f>
        <v>0</v>
      </c>
      <c r="I101" s="26">
        <f t="shared" ref="I101" si="547">+I102+I106+I109</f>
        <v>0</v>
      </c>
      <c r="J101" s="26">
        <f t="shared" ref="J101" si="548">+J102+J106+J109</f>
        <v>0</v>
      </c>
      <c r="K101" s="26">
        <f t="shared" ref="K101" si="549">+K102+K106+K109</f>
        <v>0</v>
      </c>
      <c r="L101" s="26">
        <f t="shared" ref="L101" si="550">+L102+L106+L109</f>
        <v>0</v>
      </c>
      <c r="M101" s="26">
        <f t="shared" ref="M101" si="551">+M102+M106+M109</f>
        <v>0</v>
      </c>
      <c r="N101" s="26">
        <f t="shared" ref="N101" si="552">+N102+N106+N109</f>
        <v>0</v>
      </c>
      <c r="O101" s="26">
        <f t="shared" ref="O101" si="553">+O102+O106+O109</f>
        <v>0</v>
      </c>
      <c r="P101" s="26">
        <f t="shared" ref="P101" si="554">+P102+P106+P109</f>
        <v>0</v>
      </c>
      <c r="Q101" s="26">
        <f t="shared" ref="Q101:S101" si="555">+Q102+Q106+Q109</f>
        <v>0</v>
      </c>
      <c r="R101" s="26">
        <f t="shared" si="555"/>
        <v>0</v>
      </c>
      <c r="S101" s="26">
        <f t="shared" si="555"/>
        <v>0</v>
      </c>
      <c r="T101" s="26">
        <f t="shared" ref="T101" si="556">+T102+T106+T109</f>
        <v>0</v>
      </c>
      <c r="U101" s="26">
        <f t="shared" ref="U101" si="557">+U102+U106+U109</f>
        <v>0</v>
      </c>
      <c r="V101" s="26">
        <f t="shared" ref="V101" si="558">+V102+V106+V109</f>
        <v>0</v>
      </c>
      <c r="W101" s="26">
        <f t="shared" ref="W101" si="559">+W102+W106+W109</f>
        <v>0</v>
      </c>
      <c r="X101" s="26">
        <f t="shared" ref="X101" si="560">+X102+X106+X109</f>
        <v>0</v>
      </c>
      <c r="Y101" s="26">
        <f t="shared" ref="Y101" si="561">+Y102+Y106+Y109</f>
        <v>0</v>
      </c>
      <c r="Z101" s="26">
        <f t="shared" ref="Z101:AA101" si="562">+Z102+Z106+Z109</f>
        <v>0</v>
      </c>
      <c r="AA101" s="26">
        <f t="shared" si="562"/>
        <v>0</v>
      </c>
      <c r="AB101" s="26">
        <f t="shared" ref="AB101" si="563">+AB102+AB106+AB109</f>
        <v>0</v>
      </c>
      <c r="AC101" s="26">
        <f t="shared" ref="AC101" si="564">+AC102+AC106+AC109</f>
        <v>0</v>
      </c>
      <c r="AD101" s="31"/>
      <c r="AE101" s="26" t="str">
        <f t="shared" si="401"/>
        <v/>
      </c>
    </row>
    <row r="102" spans="1:31" x14ac:dyDescent="0.2">
      <c r="A102" s="13" t="s">
        <v>206</v>
      </c>
      <c r="B102" s="6" t="s">
        <v>207</v>
      </c>
      <c r="C102" s="26">
        <f t="shared" ref="C102" si="565">+C103+C104+C105</f>
        <v>0</v>
      </c>
      <c r="D102" s="26">
        <f t="shared" ref="D102" si="566">+D103+D104+D105</f>
        <v>0</v>
      </c>
      <c r="E102" s="26">
        <f t="shared" ref="E102" si="567">+E103+E104+E105</f>
        <v>0</v>
      </c>
      <c r="F102" s="26">
        <f t="shared" ref="F102" si="568">+F103+F104+F105</f>
        <v>0</v>
      </c>
      <c r="G102" s="26">
        <f t="shared" ref="G102" si="569">+G103+G104+G105</f>
        <v>0</v>
      </c>
      <c r="H102" s="26">
        <f t="shared" ref="H102" si="570">+H103+H104+H105</f>
        <v>0</v>
      </c>
      <c r="I102" s="26">
        <f t="shared" ref="I102" si="571">+I103+I104+I105</f>
        <v>0</v>
      </c>
      <c r="J102" s="26">
        <f t="shared" ref="J102" si="572">+J103+J104+J105</f>
        <v>0</v>
      </c>
      <c r="K102" s="26">
        <f t="shared" ref="K102" si="573">+K103+K104+K105</f>
        <v>0</v>
      </c>
      <c r="L102" s="26">
        <f t="shared" ref="L102" si="574">+L103+L104+L105</f>
        <v>0</v>
      </c>
      <c r="M102" s="26">
        <f t="shared" ref="M102" si="575">+M103+M104+M105</f>
        <v>0</v>
      </c>
      <c r="N102" s="26">
        <f t="shared" ref="N102" si="576">+N103+N104+N105</f>
        <v>0</v>
      </c>
      <c r="O102" s="26">
        <f t="shared" ref="O102" si="577">+O103+O104+O105</f>
        <v>0</v>
      </c>
      <c r="P102" s="26">
        <f t="shared" ref="P102" si="578">+P103+P104+P105</f>
        <v>0</v>
      </c>
      <c r="Q102" s="26">
        <f t="shared" ref="Q102:S102" si="579">+Q103+Q104+Q105</f>
        <v>0</v>
      </c>
      <c r="R102" s="26">
        <f t="shared" si="579"/>
        <v>0</v>
      </c>
      <c r="S102" s="26">
        <f t="shared" si="579"/>
        <v>0</v>
      </c>
      <c r="T102" s="26">
        <f t="shared" ref="T102" si="580">+T103+T104+T105</f>
        <v>0</v>
      </c>
      <c r="U102" s="26">
        <f t="shared" ref="U102" si="581">+U103+U104+U105</f>
        <v>0</v>
      </c>
      <c r="V102" s="26">
        <f t="shared" ref="V102" si="582">+V103+V104+V105</f>
        <v>0</v>
      </c>
      <c r="W102" s="26">
        <f t="shared" ref="W102" si="583">+W103+W104+W105</f>
        <v>0</v>
      </c>
      <c r="X102" s="26">
        <f t="shared" ref="X102" si="584">+X103+X104+X105</f>
        <v>0</v>
      </c>
      <c r="Y102" s="26">
        <f t="shared" ref="Y102" si="585">+Y103+Y104+Y105</f>
        <v>0</v>
      </c>
      <c r="Z102" s="26">
        <f t="shared" ref="Z102:AA102" si="586">+Z103+Z104+Z105</f>
        <v>0</v>
      </c>
      <c r="AA102" s="26">
        <f t="shared" si="586"/>
        <v>0</v>
      </c>
      <c r="AB102" s="26">
        <f t="shared" ref="AB102" si="587">+AB103+AB104+AB105</f>
        <v>0</v>
      </c>
      <c r="AC102" s="26">
        <f t="shared" ref="AC102" si="588">+AC103+AC104+AC105</f>
        <v>0</v>
      </c>
      <c r="AD102" s="31"/>
      <c r="AE102" s="26" t="str">
        <f t="shared" si="401"/>
        <v/>
      </c>
    </row>
    <row r="103" spans="1:31" x14ac:dyDescent="0.2">
      <c r="A103" s="13" t="s">
        <v>208</v>
      </c>
      <c r="B103" s="6" t="s">
        <v>209</v>
      </c>
      <c r="C103" s="26">
        <f>+'1990'!P103</f>
        <v>0</v>
      </c>
      <c r="D103" s="26">
        <f>+'1991'!P103</f>
        <v>0</v>
      </c>
      <c r="E103" s="26">
        <f>+'1992'!P103</f>
        <v>0</v>
      </c>
      <c r="F103" s="26">
        <f>+'1993'!P103</f>
        <v>0</v>
      </c>
      <c r="G103" s="26">
        <f>+'1994'!P103</f>
        <v>0</v>
      </c>
      <c r="H103" s="26">
        <f>+'1995'!P103</f>
        <v>0</v>
      </c>
      <c r="I103" s="26">
        <f>+'1996'!P103</f>
        <v>0</v>
      </c>
      <c r="J103" s="26">
        <f>+'1997'!P103</f>
        <v>0</v>
      </c>
      <c r="K103" s="26">
        <f>+'1998'!P103</f>
        <v>0</v>
      </c>
      <c r="L103" s="26">
        <f>+'1999'!P103</f>
        <v>0</v>
      </c>
      <c r="M103" s="26">
        <f>+'2000'!P103</f>
        <v>0</v>
      </c>
      <c r="N103" s="26">
        <f>+'2001'!P103</f>
        <v>0</v>
      </c>
      <c r="O103" s="26">
        <f>+'2002'!P103</f>
        <v>0</v>
      </c>
      <c r="P103" s="26">
        <f>+'2003'!P103</f>
        <v>0</v>
      </c>
      <c r="Q103" s="26">
        <f>+'2004'!P103</f>
        <v>0</v>
      </c>
      <c r="R103" s="26">
        <f>+'2005'!P103</f>
        <v>0</v>
      </c>
      <c r="S103" s="26">
        <f>+'2006'!P103</f>
        <v>0</v>
      </c>
      <c r="T103" s="26">
        <f>+'2007'!P103</f>
        <v>0</v>
      </c>
      <c r="U103" s="26">
        <f>+'2008'!P103</f>
        <v>0</v>
      </c>
      <c r="V103" s="26">
        <f>+'2009'!P103</f>
        <v>0</v>
      </c>
      <c r="W103" s="26">
        <f>+'2010'!P103</f>
        <v>0</v>
      </c>
      <c r="X103" s="26">
        <f>+'2011'!P103</f>
        <v>0</v>
      </c>
      <c r="Y103" s="26">
        <f>+'2012'!P103</f>
        <v>0</v>
      </c>
      <c r="Z103" s="26">
        <f>+'2013'!P103</f>
        <v>0</v>
      </c>
      <c r="AA103" s="26">
        <f>+'2014'!P103</f>
        <v>0</v>
      </c>
      <c r="AB103" s="26">
        <f>+'2015'!P103</f>
        <v>0</v>
      </c>
      <c r="AC103" s="26">
        <f>+'2016'!$P103</f>
        <v>0</v>
      </c>
      <c r="AD103" s="31"/>
      <c r="AE103" s="26" t="str">
        <f t="shared" si="401"/>
        <v/>
      </c>
    </row>
    <row r="104" spans="1:31" x14ac:dyDescent="0.2">
      <c r="A104" s="13" t="s">
        <v>210</v>
      </c>
      <c r="B104" s="6" t="s">
        <v>211</v>
      </c>
      <c r="C104" s="26">
        <f>+'1990'!P104</f>
        <v>0</v>
      </c>
      <c r="D104" s="26">
        <f>+'1991'!P104</f>
        <v>0</v>
      </c>
      <c r="E104" s="26">
        <f>+'1992'!P104</f>
        <v>0</v>
      </c>
      <c r="F104" s="26">
        <f>+'1993'!P104</f>
        <v>0</v>
      </c>
      <c r="G104" s="26">
        <f>+'1994'!P104</f>
        <v>0</v>
      </c>
      <c r="H104" s="26">
        <f>+'1995'!P104</f>
        <v>0</v>
      </c>
      <c r="I104" s="26">
        <f>+'1996'!P104</f>
        <v>0</v>
      </c>
      <c r="J104" s="26">
        <f>+'1997'!P104</f>
        <v>0</v>
      </c>
      <c r="K104" s="26">
        <f>+'1998'!P104</f>
        <v>0</v>
      </c>
      <c r="L104" s="26">
        <f>+'1999'!P104</f>
        <v>0</v>
      </c>
      <c r="M104" s="26">
        <f>+'2000'!P104</f>
        <v>0</v>
      </c>
      <c r="N104" s="26">
        <f>+'2001'!P104</f>
        <v>0</v>
      </c>
      <c r="O104" s="26">
        <f>+'2002'!P104</f>
        <v>0</v>
      </c>
      <c r="P104" s="26">
        <f>+'2003'!P104</f>
        <v>0</v>
      </c>
      <c r="Q104" s="26">
        <f>+'2004'!P104</f>
        <v>0</v>
      </c>
      <c r="R104" s="26">
        <f>+'2005'!P104</f>
        <v>0</v>
      </c>
      <c r="S104" s="26">
        <f>+'2006'!P104</f>
        <v>0</v>
      </c>
      <c r="T104" s="26">
        <f>+'2007'!P104</f>
        <v>0</v>
      </c>
      <c r="U104" s="26">
        <f>+'2008'!P104</f>
        <v>0</v>
      </c>
      <c r="V104" s="26">
        <f>+'2009'!P104</f>
        <v>0</v>
      </c>
      <c r="W104" s="26">
        <f>+'2010'!P104</f>
        <v>0</v>
      </c>
      <c r="X104" s="26">
        <f>+'2011'!P104</f>
        <v>0</v>
      </c>
      <c r="Y104" s="26">
        <f>+'2012'!P104</f>
        <v>0</v>
      </c>
      <c r="Z104" s="26">
        <f>+'2013'!P104</f>
        <v>0</v>
      </c>
      <c r="AA104" s="26">
        <f>+'2014'!P104</f>
        <v>0</v>
      </c>
      <c r="AB104" s="26">
        <f>+'2015'!P104</f>
        <v>0</v>
      </c>
      <c r="AC104" s="26">
        <f>+'2016'!$P104</f>
        <v>0</v>
      </c>
      <c r="AD104" s="31"/>
      <c r="AE104" s="26" t="str">
        <f t="shared" si="401"/>
        <v/>
      </c>
    </row>
    <row r="105" spans="1:31" x14ac:dyDescent="0.2">
      <c r="A105" s="13" t="s">
        <v>212</v>
      </c>
      <c r="B105" s="6" t="s">
        <v>213</v>
      </c>
      <c r="C105" s="26">
        <f>+'1990'!P105</f>
        <v>0</v>
      </c>
      <c r="D105" s="26">
        <f>+'1991'!P105</f>
        <v>0</v>
      </c>
      <c r="E105" s="26">
        <f>+'1992'!P105</f>
        <v>0</v>
      </c>
      <c r="F105" s="26">
        <f>+'1993'!P105</f>
        <v>0</v>
      </c>
      <c r="G105" s="26">
        <f>+'1994'!P105</f>
        <v>0</v>
      </c>
      <c r="H105" s="26">
        <f>+'1995'!P105</f>
        <v>0</v>
      </c>
      <c r="I105" s="26">
        <f>+'1996'!P105</f>
        <v>0</v>
      </c>
      <c r="J105" s="26">
        <f>+'1997'!P105</f>
        <v>0</v>
      </c>
      <c r="K105" s="26">
        <f>+'1998'!P105</f>
        <v>0</v>
      </c>
      <c r="L105" s="26">
        <f>+'1999'!P105</f>
        <v>0</v>
      </c>
      <c r="M105" s="26">
        <f>+'2000'!P105</f>
        <v>0</v>
      </c>
      <c r="N105" s="26">
        <f>+'2001'!P105</f>
        <v>0</v>
      </c>
      <c r="O105" s="26">
        <f>+'2002'!P105</f>
        <v>0</v>
      </c>
      <c r="P105" s="26">
        <f>+'2003'!P105</f>
        <v>0</v>
      </c>
      <c r="Q105" s="26">
        <f>+'2004'!P105</f>
        <v>0</v>
      </c>
      <c r="R105" s="26">
        <f>+'2005'!P105</f>
        <v>0</v>
      </c>
      <c r="S105" s="26">
        <f>+'2006'!P105</f>
        <v>0</v>
      </c>
      <c r="T105" s="26">
        <f>+'2007'!P105</f>
        <v>0</v>
      </c>
      <c r="U105" s="26">
        <f>+'2008'!P105</f>
        <v>0</v>
      </c>
      <c r="V105" s="26">
        <f>+'2009'!P105</f>
        <v>0</v>
      </c>
      <c r="W105" s="26">
        <f>+'2010'!P105</f>
        <v>0</v>
      </c>
      <c r="X105" s="26">
        <f>+'2011'!P105</f>
        <v>0</v>
      </c>
      <c r="Y105" s="26">
        <f>+'2012'!P105</f>
        <v>0</v>
      </c>
      <c r="Z105" s="26">
        <f>+'2013'!P105</f>
        <v>0</v>
      </c>
      <c r="AA105" s="26">
        <f>+'2014'!P105</f>
        <v>0</v>
      </c>
      <c r="AB105" s="26">
        <f>+'2015'!P105</f>
        <v>0</v>
      </c>
      <c r="AC105" s="26">
        <f>+'2016'!$P105</f>
        <v>0</v>
      </c>
      <c r="AD105" s="31"/>
      <c r="AE105" s="26" t="str">
        <f t="shared" si="401"/>
        <v/>
      </c>
    </row>
    <row r="106" spans="1:31" x14ac:dyDescent="0.2">
      <c r="A106" s="13" t="s">
        <v>214</v>
      </c>
      <c r="B106" s="6" t="s">
        <v>215</v>
      </c>
      <c r="C106" s="26">
        <f t="shared" ref="C106" si="589">+C107+C108</f>
        <v>0</v>
      </c>
      <c r="D106" s="26">
        <f t="shared" ref="D106" si="590">+D107+D108</f>
        <v>0</v>
      </c>
      <c r="E106" s="26">
        <f t="shared" ref="E106" si="591">+E107+E108</f>
        <v>0</v>
      </c>
      <c r="F106" s="26">
        <f t="shared" ref="F106" si="592">+F107+F108</f>
        <v>0</v>
      </c>
      <c r="G106" s="26">
        <f t="shared" ref="G106" si="593">+G107+G108</f>
        <v>0</v>
      </c>
      <c r="H106" s="26">
        <f t="shared" ref="H106" si="594">+H107+H108</f>
        <v>0</v>
      </c>
      <c r="I106" s="26">
        <f t="shared" ref="I106" si="595">+I107+I108</f>
        <v>0</v>
      </c>
      <c r="J106" s="26">
        <f t="shared" ref="J106" si="596">+J107+J108</f>
        <v>0</v>
      </c>
      <c r="K106" s="26">
        <f t="shared" ref="K106" si="597">+K107+K108</f>
        <v>0</v>
      </c>
      <c r="L106" s="26">
        <f t="shared" ref="L106" si="598">+L107+L108</f>
        <v>0</v>
      </c>
      <c r="M106" s="26">
        <f t="shared" ref="M106" si="599">+M107+M108</f>
        <v>0</v>
      </c>
      <c r="N106" s="26">
        <f t="shared" ref="N106" si="600">+N107+N108</f>
        <v>0</v>
      </c>
      <c r="O106" s="26">
        <f t="shared" ref="O106" si="601">+O107+O108</f>
        <v>0</v>
      </c>
      <c r="P106" s="26">
        <f t="shared" ref="P106" si="602">+P107+P108</f>
        <v>0</v>
      </c>
      <c r="Q106" s="26">
        <f t="shared" ref="Q106:S106" si="603">+Q107+Q108</f>
        <v>0</v>
      </c>
      <c r="R106" s="26">
        <f t="shared" si="603"/>
        <v>0</v>
      </c>
      <c r="S106" s="26">
        <f t="shared" si="603"/>
        <v>0</v>
      </c>
      <c r="T106" s="26">
        <f t="shared" ref="T106" si="604">+T107+T108</f>
        <v>0</v>
      </c>
      <c r="U106" s="26">
        <f t="shared" ref="U106" si="605">+U107+U108</f>
        <v>0</v>
      </c>
      <c r="V106" s="26">
        <f t="shared" ref="V106" si="606">+V107+V108</f>
        <v>0</v>
      </c>
      <c r="W106" s="26">
        <f t="shared" ref="W106" si="607">+W107+W108</f>
        <v>0</v>
      </c>
      <c r="X106" s="26">
        <f t="shared" ref="X106" si="608">+X107+X108</f>
        <v>0</v>
      </c>
      <c r="Y106" s="26">
        <f t="shared" ref="Y106" si="609">+Y107+Y108</f>
        <v>0</v>
      </c>
      <c r="Z106" s="26">
        <f t="shared" ref="Z106:AA106" si="610">+Z107+Z108</f>
        <v>0</v>
      </c>
      <c r="AA106" s="26">
        <f t="shared" si="610"/>
        <v>0</v>
      </c>
      <c r="AB106" s="26">
        <f t="shared" ref="AB106:AC106" si="611">+AB107+AB108</f>
        <v>0</v>
      </c>
      <c r="AC106" s="26">
        <f t="shared" si="611"/>
        <v>0</v>
      </c>
      <c r="AD106" s="31"/>
      <c r="AE106" s="26" t="str">
        <f t="shared" si="401"/>
        <v/>
      </c>
    </row>
    <row r="107" spans="1:31" x14ac:dyDescent="0.2">
      <c r="A107" s="13" t="s">
        <v>216</v>
      </c>
      <c r="B107" s="6" t="s">
        <v>217</v>
      </c>
      <c r="C107" s="26">
        <f>+'1990'!P107</f>
        <v>0</v>
      </c>
      <c r="D107" s="26">
        <f>+'1991'!P107</f>
        <v>0</v>
      </c>
      <c r="E107" s="26">
        <f>+'1992'!P107</f>
        <v>0</v>
      </c>
      <c r="F107" s="26">
        <f>+'1993'!P107</f>
        <v>0</v>
      </c>
      <c r="G107" s="26">
        <f>+'1994'!P107</f>
        <v>0</v>
      </c>
      <c r="H107" s="26">
        <f>+'1995'!P107</f>
        <v>0</v>
      </c>
      <c r="I107" s="26">
        <f>+'1996'!P107</f>
        <v>0</v>
      </c>
      <c r="J107" s="26">
        <f>+'1997'!P107</f>
        <v>0</v>
      </c>
      <c r="K107" s="26">
        <f>+'1998'!P107</f>
        <v>0</v>
      </c>
      <c r="L107" s="26">
        <f>+'1999'!P107</f>
        <v>0</v>
      </c>
      <c r="M107" s="26">
        <f>+'2000'!P107</f>
        <v>0</v>
      </c>
      <c r="N107" s="26">
        <f>+'2001'!P107</f>
        <v>0</v>
      </c>
      <c r="O107" s="26">
        <f>+'2002'!P107</f>
        <v>0</v>
      </c>
      <c r="P107" s="26">
        <f>+'2003'!P107</f>
        <v>0</v>
      </c>
      <c r="Q107" s="26">
        <f>+'2004'!P107</f>
        <v>0</v>
      </c>
      <c r="R107" s="26">
        <f>+'2005'!P107</f>
        <v>0</v>
      </c>
      <c r="S107" s="26">
        <f>+'2006'!P107</f>
        <v>0</v>
      </c>
      <c r="T107" s="26">
        <f>+'2007'!P107</f>
        <v>0</v>
      </c>
      <c r="U107" s="26">
        <f>+'2008'!P107</f>
        <v>0</v>
      </c>
      <c r="V107" s="26">
        <f>+'2009'!P107</f>
        <v>0</v>
      </c>
      <c r="W107" s="26">
        <f>+'2010'!P107</f>
        <v>0</v>
      </c>
      <c r="X107" s="26">
        <f>+'2011'!P107</f>
        <v>0</v>
      </c>
      <c r="Y107" s="26">
        <f>+'2012'!P107</f>
        <v>0</v>
      </c>
      <c r="Z107" s="26">
        <f>+'2013'!P107</f>
        <v>0</v>
      </c>
      <c r="AA107" s="26">
        <f>+'2014'!P107</f>
        <v>0</v>
      </c>
      <c r="AB107" s="26">
        <f>+'2015'!P107</f>
        <v>0</v>
      </c>
      <c r="AC107" s="26">
        <f>+'2016'!$P107</f>
        <v>0</v>
      </c>
      <c r="AD107" s="31"/>
      <c r="AE107" s="26" t="str">
        <f t="shared" si="401"/>
        <v/>
      </c>
    </row>
    <row r="108" spans="1:31" x14ac:dyDescent="0.2">
      <c r="A108" s="13" t="s">
        <v>218</v>
      </c>
      <c r="B108" s="6" t="s">
        <v>219</v>
      </c>
      <c r="C108" s="26">
        <f>+'1990'!P108</f>
        <v>0</v>
      </c>
      <c r="D108" s="26">
        <f>+'1991'!P108</f>
        <v>0</v>
      </c>
      <c r="E108" s="26">
        <f>+'1992'!P108</f>
        <v>0</v>
      </c>
      <c r="F108" s="26">
        <f>+'1993'!P108</f>
        <v>0</v>
      </c>
      <c r="G108" s="26">
        <f>+'1994'!P108</f>
        <v>0</v>
      </c>
      <c r="H108" s="26">
        <f>+'1995'!P108</f>
        <v>0</v>
      </c>
      <c r="I108" s="26">
        <f>+'1996'!P108</f>
        <v>0</v>
      </c>
      <c r="J108" s="26">
        <f>+'1997'!P108</f>
        <v>0</v>
      </c>
      <c r="K108" s="26">
        <f>+'1998'!P108</f>
        <v>0</v>
      </c>
      <c r="L108" s="26">
        <f>+'1999'!P108</f>
        <v>0</v>
      </c>
      <c r="M108" s="26">
        <f>+'2000'!P108</f>
        <v>0</v>
      </c>
      <c r="N108" s="26">
        <f>+'2001'!P108</f>
        <v>0</v>
      </c>
      <c r="O108" s="26">
        <f>+'2002'!P108</f>
        <v>0</v>
      </c>
      <c r="P108" s="26">
        <f>+'2003'!P108</f>
        <v>0</v>
      </c>
      <c r="Q108" s="26">
        <f>+'2004'!P108</f>
        <v>0</v>
      </c>
      <c r="R108" s="26">
        <f>+'2005'!P108</f>
        <v>0</v>
      </c>
      <c r="S108" s="26">
        <f>+'2006'!P108</f>
        <v>0</v>
      </c>
      <c r="T108" s="26">
        <f>+'2007'!P108</f>
        <v>0</v>
      </c>
      <c r="U108" s="26">
        <f>+'2008'!P108</f>
        <v>0</v>
      </c>
      <c r="V108" s="26">
        <f>+'2009'!P108</f>
        <v>0</v>
      </c>
      <c r="W108" s="26">
        <f>+'2010'!P108</f>
        <v>0</v>
      </c>
      <c r="X108" s="26">
        <f>+'2011'!P108</f>
        <v>0</v>
      </c>
      <c r="Y108" s="26">
        <f>+'2012'!P108</f>
        <v>0</v>
      </c>
      <c r="Z108" s="26">
        <f>+'2013'!P108</f>
        <v>0</v>
      </c>
      <c r="AA108" s="26">
        <f>+'2014'!P108</f>
        <v>0</v>
      </c>
      <c r="AB108" s="26">
        <f>+'2015'!P108</f>
        <v>0</v>
      </c>
      <c r="AC108" s="26">
        <f>+'2016'!$P108</f>
        <v>0</v>
      </c>
      <c r="AD108" s="31"/>
      <c r="AE108" s="26" t="str">
        <f t="shared" si="401"/>
        <v/>
      </c>
    </row>
    <row r="109" spans="1:31" x14ac:dyDescent="0.2">
      <c r="A109" s="13" t="s">
        <v>220</v>
      </c>
      <c r="B109" s="6" t="s">
        <v>187</v>
      </c>
      <c r="C109" s="26">
        <f>+'1990'!P109</f>
        <v>0</v>
      </c>
      <c r="D109" s="26">
        <f>+'1991'!P109</f>
        <v>0</v>
      </c>
      <c r="E109" s="26">
        <f>+'1992'!P109</f>
        <v>0</v>
      </c>
      <c r="F109" s="26">
        <f>+'1993'!P109</f>
        <v>0</v>
      </c>
      <c r="G109" s="26">
        <f>+'1994'!P109</f>
        <v>0</v>
      </c>
      <c r="H109" s="26">
        <f>+'1995'!P109</f>
        <v>0</v>
      </c>
      <c r="I109" s="26">
        <f>+'1996'!P109</f>
        <v>0</v>
      </c>
      <c r="J109" s="26">
        <f>+'1997'!P109</f>
        <v>0</v>
      </c>
      <c r="K109" s="26">
        <f>+'1998'!P109</f>
        <v>0</v>
      </c>
      <c r="L109" s="26">
        <f>+'1999'!P109</f>
        <v>0</v>
      </c>
      <c r="M109" s="26">
        <f>+'2000'!P109</f>
        <v>0</v>
      </c>
      <c r="N109" s="26">
        <f>+'2001'!P109</f>
        <v>0</v>
      </c>
      <c r="O109" s="26">
        <f>+'2002'!P109</f>
        <v>0</v>
      </c>
      <c r="P109" s="26">
        <f>+'2003'!P109</f>
        <v>0</v>
      </c>
      <c r="Q109" s="26">
        <f>+'2004'!P109</f>
        <v>0</v>
      </c>
      <c r="R109" s="26">
        <f>+'2005'!P109</f>
        <v>0</v>
      </c>
      <c r="S109" s="26">
        <f>+'2006'!P109</f>
        <v>0</v>
      </c>
      <c r="T109" s="26">
        <f>+'2007'!P109</f>
        <v>0</v>
      </c>
      <c r="U109" s="26">
        <f>+'2008'!P109</f>
        <v>0</v>
      </c>
      <c r="V109" s="26">
        <f>+'2009'!P109</f>
        <v>0</v>
      </c>
      <c r="W109" s="26">
        <f>+'2010'!P109</f>
        <v>0</v>
      </c>
      <c r="X109" s="26">
        <f>+'2011'!P109</f>
        <v>0</v>
      </c>
      <c r="Y109" s="26">
        <f>+'2012'!P109</f>
        <v>0</v>
      </c>
      <c r="Z109" s="26">
        <f>+'2013'!P109</f>
        <v>0</v>
      </c>
      <c r="AA109" s="26">
        <f>+'2014'!P109</f>
        <v>0</v>
      </c>
      <c r="AB109" s="26">
        <f>+'2015'!P109</f>
        <v>0</v>
      </c>
      <c r="AC109" s="26">
        <f>+'2016'!$P109</f>
        <v>0</v>
      </c>
      <c r="AD109" s="31"/>
      <c r="AE109" s="26" t="str">
        <f t="shared" si="401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61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932.68490184000007</v>
      </c>
      <c r="D112" s="26">
        <f t="shared" ref="D112:Z112" si="613">+D113+D114</f>
        <v>1205.787780635</v>
      </c>
      <c r="E112" s="26">
        <f t="shared" si="613"/>
        <v>1248.1146209599999</v>
      </c>
      <c r="F112" s="26">
        <f t="shared" si="613"/>
        <v>1374.2512754099998</v>
      </c>
      <c r="G112" s="26">
        <f t="shared" si="613"/>
        <v>1731.578455525</v>
      </c>
      <c r="H112" s="26">
        <f t="shared" si="613"/>
        <v>1827.1414295900001</v>
      </c>
      <c r="I112" s="26">
        <f t="shared" si="613"/>
        <v>1532.3202214749999</v>
      </c>
      <c r="J112" s="26">
        <f t="shared" si="613"/>
        <v>1959.517926085</v>
      </c>
      <c r="K112" s="26">
        <f t="shared" si="613"/>
        <v>2402.8013810150005</v>
      </c>
      <c r="L112" s="26">
        <f t="shared" si="613"/>
        <v>2483.0257593850001</v>
      </c>
      <c r="M112" s="26">
        <f t="shared" si="613"/>
        <v>3111.3229315099998</v>
      </c>
      <c r="N112" s="26">
        <f t="shared" si="613"/>
        <v>3327.7052226250003</v>
      </c>
      <c r="O112" s="26">
        <f t="shared" si="613"/>
        <v>3661.32111807</v>
      </c>
      <c r="P112" s="26">
        <f t="shared" si="613"/>
        <v>3982.7757586150001</v>
      </c>
      <c r="Q112" s="26">
        <f t="shared" si="613"/>
        <v>4292.7436677450005</v>
      </c>
      <c r="R112" s="26">
        <f t="shared" ref="R112:S112" si="614">+R113+R114</f>
        <v>4567.05854576</v>
      </c>
      <c r="S112" s="26">
        <f t="shared" si="614"/>
        <v>5354.9224282700006</v>
      </c>
      <c r="T112" s="26">
        <f t="shared" si="613"/>
        <v>5367.2072817150001</v>
      </c>
      <c r="U112" s="26">
        <f t="shared" si="613"/>
        <v>5300.6598335649996</v>
      </c>
      <c r="V112" s="26">
        <f t="shared" si="613"/>
        <v>4104.9099313299994</v>
      </c>
      <c r="W112" s="26">
        <f t="shared" si="613"/>
        <v>3666.2091805849996</v>
      </c>
      <c r="X112" s="26">
        <f t="shared" si="613"/>
        <v>3740.5515824450003</v>
      </c>
      <c r="Y112" s="26">
        <f t="shared" si="613"/>
        <v>2786.0848721450002</v>
      </c>
      <c r="Z112" s="26">
        <f t="shared" si="613"/>
        <v>2620.5510665199999</v>
      </c>
      <c r="AA112" s="26">
        <f t="shared" ref="AA112:AC112" si="615">+AA113+AA114</f>
        <v>2601.0990511695063</v>
      </c>
      <c r="AB112" s="26">
        <f t="shared" si="615"/>
        <v>2316.9957069586021</v>
      </c>
      <c r="AC112" s="26">
        <f t="shared" si="615"/>
        <v>2269.3505112222833</v>
      </c>
      <c r="AD112" s="31"/>
      <c r="AE112" s="26">
        <f t="shared" ref="AE112:AE116" si="616">+IF(C112=0,"",IF(C112&lt;0,IF(AC112&lt;0,(AC112-C112)/C112,(AC112-C112)/ABS(C112)),(AC112-C112)/C112))</f>
        <v>1.4331373937171175</v>
      </c>
    </row>
    <row r="113" spans="1:31" x14ac:dyDescent="0.2">
      <c r="A113" s="13" t="s">
        <v>225</v>
      </c>
      <c r="B113" s="6" t="s">
        <v>226</v>
      </c>
      <c r="C113" s="26">
        <f>+'1990'!P113</f>
        <v>337.45912698000001</v>
      </c>
      <c r="D113" s="26">
        <f>+'1991'!P113</f>
        <v>560.30972514500002</v>
      </c>
      <c r="E113" s="26">
        <f>+'1992'!P113</f>
        <v>573.68080429999998</v>
      </c>
      <c r="F113" s="26">
        <f>+'1993'!P113</f>
        <v>596.28393470999993</v>
      </c>
      <c r="G113" s="26">
        <f>+'1994'!P113</f>
        <v>661.22845523499996</v>
      </c>
      <c r="H113" s="26">
        <f>+'1995'!P113</f>
        <v>646.90265954000006</v>
      </c>
      <c r="I113" s="26">
        <f>+'1996'!P113</f>
        <v>647.53937759500002</v>
      </c>
      <c r="J113" s="26">
        <f>+'1997'!P113</f>
        <v>749.09554682500004</v>
      </c>
      <c r="K113" s="26">
        <f>+'1998'!P113</f>
        <v>1076.3671849250002</v>
      </c>
      <c r="L113" s="26">
        <f>+'1999'!P113</f>
        <v>1105.6562154549999</v>
      </c>
      <c r="M113" s="26">
        <f>+'2000'!P113</f>
        <v>1055.35548911</v>
      </c>
      <c r="N113" s="26">
        <f>+'2001'!P113</f>
        <v>1055.9922071649999</v>
      </c>
      <c r="O113" s="26">
        <f>+'2002'!P113</f>
        <v>1200.45509715</v>
      </c>
      <c r="P113" s="26">
        <f>+'2003'!P113</f>
        <v>1081.189801405</v>
      </c>
      <c r="Q113" s="26">
        <f>+'2004'!P113</f>
        <v>1142.0320693650001</v>
      </c>
      <c r="R113" s="26">
        <f>+'2005'!P113</f>
        <v>1117.1380519100001</v>
      </c>
      <c r="S113" s="26">
        <f>+'2006'!P113</f>
        <v>1221.8222878700001</v>
      </c>
      <c r="T113" s="26">
        <f>+'2007'!P113</f>
        <v>1371.9557902949998</v>
      </c>
      <c r="U113" s="26">
        <f>+'2008'!P113</f>
        <v>1431.723641605</v>
      </c>
      <c r="V113" s="26">
        <f>+'2009'!P113</f>
        <v>1340.9037069400001</v>
      </c>
      <c r="W113" s="26">
        <f>+'2010'!P113</f>
        <v>1347.5441787049999</v>
      </c>
      <c r="X113" s="26">
        <f>+'2011'!P113</f>
        <v>1449.9137318149999</v>
      </c>
      <c r="Y113" s="26">
        <f>+'2012'!P113</f>
        <v>1387.8542723749999</v>
      </c>
      <c r="Z113" s="26">
        <f>+'2013'!P113</f>
        <v>1386.2325522099998</v>
      </c>
      <c r="AA113" s="26">
        <f>+'2014'!P113</f>
        <v>1401.4417666450954</v>
      </c>
      <c r="AB113" s="26">
        <f>+'2015'!P113</f>
        <v>1412.5576883743593</v>
      </c>
      <c r="AC113" s="26">
        <f>+'2016'!$P113</f>
        <v>1492.2824861536942</v>
      </c>
      <c r="AD113" s="31"/>
      <c r="AE113" s="26">
        <f t="shared" si="616"/>
        <v>3.4221132778611625</v>
      </c>
    </row>
    <row r="114" spans="1:31" x14ac:dyDescent="0.2">
      <c r="A114" s="13" t="s">
        <v>227</v>
      </c>
      <c r="B114" s="6" t="s">
        <v>228</v>
      </c>
      <c r="C114" s="26">
        <f>+'1990'!P114</f>
        <v>595.22577486</v>
      </c>
      <c r="D114" s="26">
        <f>+'1991'!P114</f>
        <v>645.47805548999997</v>
      </c>
      <c r="E114" s="26">
        <f>+'1992'!P114</f>
        <v>674.43381665999993</v>
      </c>
      <c r="F114" s="26">
        <f>+'1993'!P114</f>
        <v>777.96734070000002</v>
      </c>
      <c r="G114" s="26">
        <f>+'1994'!P114</f>
        <v>1070.35000029</v>
      </c>
      <c r="H114" s="26">
        <f>+'1995'!P114</f>
        <v>1180.2387700500001</v>
      </c>
      <c r="I114" s="26">
        <f>+'1996'!P114</f>
        <v>884.78084388000002</v>
      </c>
      <c r="J114" s="26">
        <f>+'1997'!P114</f>
        <v>1210.4223792600001</v>
      </c>
      <c r="K114" s="26">
        <f>+'1998'!P114</f>
        <v>1326.4341960900001</v>
      </c>
      <c r="L114" s="26">
        <f>+'1999'!P114</f>
        <v>1377.36954393</v>
      </c>
      <c r="M114" s="26">
        <f>+'2000'!P114</f>
        <v>2055.9674424</v>
      </c>
      <c r="N114" s="26">
        <f>+'2001'!P114</f>
        <v>2271.7130154600004</v>
      </c>
      <c r="O114" s="26">
        <f>+'2002'!P114</f>
        <v>2460.8660209200002</v>
      </c>
      <c r="P114" s="26">
        <f>+'2003'!P114</f>
        <v>2901.5859572100003</v>
      </c>
      <c r="Q114" s="26">
        <f>+'2004'!P114</f>
        <v>3150.7115983800004</v>
      </c>
      <c r="R114" s="26">
        <f>+'2005'!P114</f>
        <v>3449.9204938500002</v>
      </c>
      <c r="S114" s="26">
        <f>+'2006'!P114</f>
        <v>4133.1001404000008</v>
      </c>
      <c r="T114" s="26">
        <f>+'2007'!P114</f>
        <v>3995.2514914200001</v>
      </c>
      <c r="U114" s="26">
        <f>+'2008'!P114</f>
        <v>3868.9361919600001</v>
      </c>
      <c r="V114" s="26">
        <f>+'2009'!P114</f>
        <v>2764.0062243899993</v>
      </c>
      <c r="W114" s="26">
        <f>+'2010'!P114</f>
        <v>2318.6650018799996</v>
      </c>
      <c r="X114" s="26">
        <f>+'2011'!P114</f>
        <v>2290.6378506300002</v>
      </c>
      <c r="Y114" s="26">
        <f>+'2012'!P114</f>
        <v>1398.23059977</v>
      </c>
      <c r="Z114" s="26">
        <f>+'2013'!P114</f>
        <v>1234.31851431</v>
      </c>
      <c r="AA114" s="26">
        <f>+'2014'!P114</f>
        <v>1199.6572845244111</v>
      </c>
      <c r="AB114" s="26">
        <f>+'2015'!P114</f>
        <v>904.43801858424274</v>
      </c>
      <c r="AC114" s="26">
        <f>+'2016'!$P114</f>
        <v>777.06802506858924</v>
      </c>
      <c r="AD114" s="31"/>
      <c r="AE114" s="26">
        <f t="shared" si="616"/>
        <v>0.30550130368826756</v>
      </c>
    </row>
    <row r="115" spans="1:31" x14ac:dyDescent="0.2">
      <c r="A115" s="13" t="s">
        <v>229</v>
      </c>
      <c r="B115" s="6" t="s">
        <v>144</v>
      </c>
      <c r="C115" s="26">
        <f>+'1990'!P115</f>
        <v>0</v>
      </c>
      <c r="D115" s="26">
        <f>+'1991'!P115</f>
        <v>0</v>
      </c>
      <c r="E115" s="26">
        <f>+'1992'!P115</f>
        <v>0</v>
      </c>
      <c r="F115" s="26">
        <f>+'1993'!P115</f>
        <v>0</v>
      </c>
      <c r="G115" s="26">
        <f>+'1994'!P115</f>
        <v>0</v>
      </c>
      <c r="H115" s="26">
        <f>+'1995'!P115</f>
        <v>0</v>
      </c>
      <c r="I115" s="26">
        <f>+'1996'!P115</f>
        <v>0</v>
      </c>
      <c r="J115" s="26">
        <f>+'1997'!P115</f>
        <v>0</v>
      </c>
      <c r="K115" s="26">
        <f>+'1998'!P115</f>
        <v>0</v>
      </c>
      <c r="L115" s="26">
        <f>+'1999'!P115</f>
        <v>0</v>
      </c>
      <c r="M115" s="26">
        <f>+'2000'!P115</f>
        <v>0</v>
      </c>
      <c r="N115" s="26">
        <f>+'2001'!P115</f>
        <v>0</v>
      </c>
      <c r="O115" s="26">
        <f>+'2002'!P115</f>
        <v>0</v>
      </c>
      <c r="P115" s="26">
        <f>+'2003'!P115</f>
        <v>0</v>
      </c>
      <c r="Q115" s="26">
        <f>+'2004'!P115</f>
        <v>0</v>
      </c>
      <c r="R115" s="26">
        <f>+'2005'!P115</f>
        <v>0</v>
      </c>
      <c r="S115" s="26">
        <f>+'2006'!P115</f>
        <v>0</v>
      </c>
      <c r="T115" s="26">
        <f>+'2007'!P115</f>
        <v>0</v>
      </c>
      <c r="U115" s="26">
        <f>+'2008'!P115</f>
        <v>0</v>
      </c>
      <c r="V115" s="26">
        <f>+'2009'!P115</f>
        <v>0</v>
      </c>
      <c r="W115" s="26">
        <f>+'2010'!P115</f>
        <v>0</v>
      </c>
      <c r="X115" s="26">
        <f>+'2011'!P115</f>
        <v>0</v>
      </c>
      <c r="Y115" s="26">
        <f>+'2012'!P115</f>
        <v>0</v>
      </c>
      <c r="Z115" s="26">
        <f>+'2013'!P115</f>
        <v>0</v>
      </c>
      <c r="AA115" s="26">
        <f>+'2014'!P115</f>
        <v>0</v>
      </c>
      <c r="AB115" s="26">
        <f>+'2015'!P115</f>
        <v>0</v>
      </c>
      <c r="AC115" s="26">
        <f>+'2016'!$P115</f>
        <v>0</v>
      </c>
      <c r="AD115" s="31"/>
      <c r="AE115" s="26" t="str">
        <f t="shared" si="616"/>
        <v/>
      </c>
    </row>
    <row r="116" spans="1:31" x14ac:dyDescent="0.2">
      <c r="A116" s="13" t="s">
        <v>230</v>
      </c>
      <c r="B116" s="17" t="s">
        <v>231</v>
      </c>
      <c r="C116" s="26">
        <f>+'1990'!P116</f>
        <v>12001.109904000001</v>
      </c>
      <c r="D116" s="26">
        <f>+'1991'!P116</f>
        <v>13238.193920000002</v>
      </c>
      <c r="E116" s="26">
        <f>+'1992'!P116</f>
        <v>14697.12731872</v>
      </c>
      <c r="F116" s="26">
        <f>+'1993'!P116</f>
        <v>13579.431299840002</v>
      </c>
      <c r="G116" s="26">
        <f>+'1994'!P116</f>
        <v>14268.579360000002</v>
      </c>
      <c r="H116" s="26">
        <f>+'1995'!P116</f>
        <v>15280.699839999997</v>
      </c>
      <c r="I116" s="26">
        <f>+'1996'!P116</f>
        <v>16382.362080000001</v>
      </c>
      <c r="J116" s="26">
        <f>+'1997'!P116</f>
        <v>16309.088319999999</v>
      </c>
      <c r="K116" s="26">
        <f>+'1998'!P116</f>
        <v>17506.296639999997</v>
      </c>
      <c r="L116" s="26">
        <f>+'1999'!P116</f>
        <v>18142.435359999999</v>
      </c>
      <c r="M116" s="26">
        <f>+'2000'!P116</f>
        <v>18952.557119999998</v>
      </c>
      <c r="N116" s="26">
        <f>+'2001'!P116</f>
        <v>18915.923040000001</v>
      </c>
      <c r="O116" s="26">
        <f>+'2002'!P116</f>
        <v>19216.522080000002</v>
      </c>
      <c r="P116" s="26">
        <f>+'2003'!P116</f>
        <v>18154.8377187968</v>
      </c>
      <c r="Q116" s="26">
        <f>+'2004'!P116</f>
        <v>19205.045439999998</v>
      </c>
      <c r="R116" s="26">
        <f>+'2005'!P116</f>
        <v>20486.317600000002</v>
      </c>
      <c r="S116" s="26">
        <f>+'2006'!P116</f>
        <v>21071.439200000001</v>
      </c>
      <c r="T116" s="26">
        <f>+'2007'!P116</f>
        <v>22202.967359999995</v>
      </c>
      <c r="U116" s="26">
        <f>+'2008'!P116</f>
        <v>22794.79552</v>
      </c>
      <c r="V116" s="26">
        <f>+'2009'!P116</f>
        <v>22843.979200000002</v>
      </c>
      <c r="W116" s="26">
        <f>+'2010'!P116</f>
        <v>15830.066559999999</v>
      </c>
      <c r="X116" s="26">
        <f>+'2011'!P116</f>
        <v>17668.56784</v>
      </c>
      <c r="Y116" s="26">
        <f>+'2012'!P116</f>
        <v>31636.618719999999</v>
      </c>
      <c r="Z116" s="26">
        <f>+'2013'!P116</f>
        <v>35893.225886</v>
      </c>
      <c r="AA116" s="26">
        <f>+'2014'!P116</f>
        <v>39703.688178000004</v>
      </c>
      <c r="AB116" s="26">
        <f>+'2015'!P116</f>
        <v>32672.453785999998</v>
      </c>
      <c r="AC116" s="26">
        <f>+'2016'!$P116</f>
        <v>35042.330526000005</v>
      </c>
      <c r="AD116" s="31"/>
      <c r="AE116" s="26">
        <f t="shared" si="616"/>
        <v>1.9199241408763623</v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 t="shared" ref="C127" si="617">+C128+C134+C138</f>
        <v>33679.749938096145</v>
      </c>
      <c r="D127" s="26">
        <f t="shared" ref="D127" si="618">+D128+D134+D138</f>
        <v>31861.544930450204</v>
      </c>
      <c r="E127" s="26">
        <f t="shared" ref="E127" si="619">+E128+E134+E138</f>
        <v>32752.036747230268</v>
      </c>
      <c r="F127" s="26">
        <f t="shared" ref="F127" si="620">+F128+F134+F138</f>
        <v>34975.178133433386</v>
      </c>
      <c r="G127" s="26">
        <f t="shared" ref="G127" si="621">+G128+G134+G138</f>
        <v>37460.274051972636</v>
      </c>
      <c r="H127" s="26">
        <f t="shared" ref="H127" si="622">+H128+H134+H138</f>
        <v>40297.886962228164</v>
      </c>
      <c r="I127" s="26">
        <f t="shared" ref="I127" si="623">+I128+I134+I138</f>
        <v>46121.036650962218</v>
      </c>
      <c r="J127" s="26">
        <f t="shared" ref="J127" si="624">+J128+J134+J138</f>
        <v>52785.02966682952</v>
      </c>
      <c r="K127" s="26">
        <f t="shared" ref="K127" si="625">+K128+K134+K138</f>
        <v>53256.812459006156</v>
      </c>
      <c r="L127" s="26">
        <f t="shared" ref="L127" si="626">+L128+L134+L138</f>
        <v>55980.170281964522</v>
      </c>
      <c r="M127" s="26">
        <f t="shared" ref="M127" si="627">+M128+M134+M138</f>
        <v>52511.897312416106</v>
      </c>
      <c r="N127" s="26">
        <f t="shared" ref="N127" si="628">+N128+N134+N138</f>
        <v>50412.021942639811</v>
      </c>
      <c r="O127" s="26">
        <f t="shared" ref="O127" si="629">+O128+O134+O138</f>
        <v>51147.127568080679</v>
      </c>
      <c r="P127" s="26">
        <f t="shared" ref="P127" si="630">+P128+P134+P138</f>
        <v>51806.063454971933</v>
      </c>
      <c r="Q127" s="26">
        <f t="shared" ref="Q127:S127" si="631">+Q128+Q134+Q138</f>
        <v>56475.397012538255</v>
      </c>
      <c r="R127" s="26">
        <f t="shared" si="631"/>
        <v>57962.290377441568</v>
      </c>
      <c r="S127" s="26">
        <f t="shared" si="631"/>
        <v>58808.145347107537</v>
      </c>
      <c r="T127" s="26">
        <f t="shared" ref="T127" si="632">+T128+T134+T138</f>
        <v>68352.298595933768</v>
      </c>
      <c r="U127" s="26">
        <f t="shared" ref="U127" si="633">+U128+U134+U138</f>
        <v>69664.947149806409</v>
      </c>
      <c r="V127" s="26">
        <f t="shared" ref="V127" si="634">+V128+V134+V138</f>
        <v>67517.730129147574</v>
      </c>
      <c r="W127" s="26">
        <f t="shared" ref="W127" si="635">+W128+W134+W138</f>
        <v>68623.517291938013</v>
      </c>
      <c r="X127" s="26">
        <f t="shared" ref="X127" si="636">+X128+X134+X138</f>
        <v>76288.277784990292</v>
      </c>
      <c r="Y127" s="26">
        <f t="shared" ref="Y127" si="637">+Y128+Y134+Y138</f>
        <v>80323.052312599422</v>
      </c>
      <c r="Z127" s="26">
        <f t="shared" ref="Z127:AA127" si="638">+Z128+Z134+Z138</f>
        <v>79993.652074144993</v>
      </c>
      <c r="AA127" s="26">
        <f t="shared" si="638"/>
        <v>77417.01281825667</v>
      </c>
      <c r="AB127" s="26">
        <f t="shared" ref="AB127" si="639">+AB128+AB134+AB138</f>
        <v>83713.41450868969</v>
      </c>
      <c r="AC127" s="26">
        <f t="shared" ref="AC127" si="640">+AC128+AC134+AC138</f>
        <v>87135.569534547321</v>
      </c>
      <c r="AD127" s="31"/>
      <c r="AE127" s="26">
        <f t="shared" ref="AE127:AE141" si="641">+IF(C127=0,"",IF(C127&lt;0,IF(AC127&lt;0,(AC127-C127)/C127,(AC127-C127)/ABS(C127)),(AC127-C127)/C127))</f>
        <v>1.5871798245148412</v>
      </c>
    </row>
    <row r="128" spans="1:31" x14ac:dyDescent="0.2">
      <c r="A128" s="11" t="s">
        <v>26</v>
      </c>
      <c r="B128" s="6" t="s">
        <v>27</v>
      </c>
      <c r="C128" s="26">
        <f t="shared" ref="C128" si="642">+C129+C130+C131+C132+C133</f>
        <v>31425.038975456719</v>
      </c>
      <c r="D128" s="26">
        <f t="shared" ref="D128" si="643">+D129+D130+D131+D132+D133</f>
        <v>29970.551715460202</v>
      </c>
      <c r="E128" s="26">
        <f t="shared" ref="E128" si="644">+E129+E130+E131+E132+E133</f>
        <v>31025.092846450269</v>
      </c>
      <c r="F128" s="26">
        <f t="shared" ref="F128" si="645">+F129+F130+F131+F132+F133</f>
        <v>33357.856667773383</v>
      </c>
      <c r="G128" s="26">
        <f t="shared" ref="G128" si="646">+G129+G130+G131+G132+G133</f>
        <v>35871.823839602635</v>
      </c>
      <c r="H128" s="26">
        <f t="shared" ref="H128" si="647">+H129+H130+H131+H132+H133</f>
        <v>38941.843047778166</v>
      </c>
      <c r="I128" s="26">
        <f t="shared" ref="I128" si="648">+I129+I130+I131+I132+I133</f>
        <v>44850.79464408222</v>
      </c>
      <c r="J128" s="26">
        <f t="shared" ref="J128" si="649">+J129+J130+J131+J132+J133</f>
        <v>51546.639105426722</v>
      </c>
      <c r="K128" s="26">
        <f t="shared" ref="K128" si="650">+K129+K130+K131+K132+K133</f>
        <v>52055.254880941153</v>
      </c>
      <c r="L128" s="26">
        <f t="shared" ref="L128" si="651">+L129+L130+L131+L132+L133</f>
        <v>54646.821432984521</v>
      </c>
      <c r="M128" s="26">
        <f t="shared" ref="M128" si="652">+M129+M130+M131+M132+M133</f>
        <v>50970.317726276109</v>
      </c>
      <c r="N128" s="26">
        <f t="shared" ref="N128" si="653">+N129+N130+N131+N132+N133</f>
        <v>48808.600900819809</v>
      </c>
      <c r="O128" s="26">
        <f t="shared" ref="O128" si="654">+O129+O130+O131+O132+O133</f>
        <v>49599.697311440679</v>
      </c>
      <c r="P128" s="26">
        <f t="shared" ref="P128" si="655">+P129+P130+P131+P132+P133</f>
        <v>50367.282661841935</v>
      </c>
      <c r="Q128" s="26">
        <f t="shared" ref="Q128:S128" si="656">+Q129+Q130+Q131+Q132+Q133</f>
        <v>55017.988884223516</v>
      </c>
      <c r="R128" s="26">
        <f t="shared" si="656"/>
        <v>56476.115914863869</v>
      </c>
      <c r="S128" s="26">
        <f t="shared" si="656"/>
        <v>57413.093312526311</v>
      </c>
      <c r="T128" s="26">
        <f t="shared" ref="T128" si="657">+T129+T130+T131+T132+T133</f>
        <v>67210.896498049537</v>
      </c>
      <c r="U128" s="26">
        <f t="shared" ref="U128" si="658">+U129+U130+U131+U132+U133</f>
        <v>68630.723856664277</v>
      </c>
      <c r="V128" s="26">
        <f t="shared" ref="V128" si="659">+V129+V130+V131+V132+V133</f>
        <v>66285.069565347017</v>
      </c>
      <c r="W128" s="26">
        <f t="shared" ref="W128" si="660">+W129+W130+W131+W132+W133</f>
        <v>67414.007279473226</v>
      </c>
      <c r="X128" s="26">
        <f t="shared" ref="X128" si="661">+X129+X130+X131+X132+X133</f>
        <v>75162.903356940558</v>
      </c>
      <c r="Y128" s="26">
        <f t="shared" ref="Y128" si="662">+Y129+Y130+Y131+Y132+Y133</f>
        <v>79251.528772168254</v>
      </c>
      <c r="Z128" s="26">
        <f t="shared" ref="Z128:AA128" si="663">+Z129+Z130+Z131+Z132+Z133</f>
        <v>78929.697287514718</v>
      </c>
      <c r="AA128" s="26">
        <f t="shared" si="663"/>
        <v>76420.988013518858</v>
      </c>
      <c r="AB128" s="26">
        <f t="shared" ref="AB128" si="664">+AB129+AB130+AB131+AB132+AB133</f>
        <v>82758.250908460366</v>
      </c>
      <c r="AC128" s="26">
        <f t="shared" ref="AC128" si="665">+AC129+AC130+AC131+AC132+AC133</f>
        <v>86133.938153074443</v>
      </c>
      <c r="AD128" s="31"/>
      <c r="AE128" s="26">
        <f t="shared" si="641"/>
        <v>1.7409333754636214</v>
      </c>
    </row>
    <row r="129" spans="1:31" x14ac:dyDescent="0.2">
      <c r="A129" s="11" t="s">
        <v>28</v>
      </c>
      <c r="B129" s="6" t="s">
        <v>29</v>
      </c>
      <c r="C129" s="26">
        <f t="shared" ref="C129:Z129" si="666">+C7</f>
        <v>5843.4106528060001</v>
      </c>
      <c r="D129" s="26">
        <f t="shared" si="666"/>
        <v>4671.5050525460001</v>
      </c>
      <c r="E129" s="26">
        <f t="shared" si="666"/>
        <v>2849.7227675640002</v>
      </c>
      <c r="F129" s="26">
        <f t="shared" si="666"/>
        <v>4353.4909284880005</v>
      </c>
      <c r="G129" s="26">
        <f t="shared" si="666"/>
        <v>4591.870406774</v>
      </c>
      <c r="H129" s="26">
        <f t="shared" si="666"/>
        <v>7894.2971456840005</v>
      </c>
      <c r="I129" s="26">
        <f t="shared" si="666"/>
        <v>12280.433971901999</v>
      </c>
      <c r="J129" s="26">
        <f t="shared" si="666"/>
        <v>13910.2093298</v>
      </c>
      <c r="K129" s="26">
        <f t="shared" si="666"/>
        <v>16424.406346011998</v>
      </c>
      <c r="L129" s="26">
        <f t="shared" si="666"/>
        <v>18698.265480130005</v>
      </c>
      <c r="M129" s="26">
        <f t="shared" si="666"/>
        <v>14908.323920953999</v>
      </c>
      <c r="N129" s="26">
        <f t="shared" si="666"/>
        <v>13078.176708738001</v>
      </c>
      <c r="O129" s="26">
        <f t="shared" si="666"/>
        <v>14228.562899954</v>
      </c>
      <c r="P129" s="26">
        <f t="shared" si="666"/>
        <v>15610.567087586</v>
      </c>
      <c r="Q129" s="26">
        <f t="shared" si="666"/>
        <v>19636.529340792</v>
      </c>
      <c r="R129" s="26">
        <f t="shared" ref="R129:S129" si="667">+R7</f>
        <v>18955.204962763997</v>
      </c>
      <c r="S129" s="26">
        <f t="shared" si="667"/>
        <v>19789.529270629999</v>
      </c>
      <c r="T129" s="26">
        <f t="shared" si="666"/>
        <v>26632.839667668002</v>
      </c>
      <c r="U129" s="26">
        <f t="shared" si="666"/>
        <v>27161.776502257999</v>
      </c>
      <c r="V129" s="26">
        <f t="shared" si="666"/>
        <v>25510.481461041996</v>
      </c>
      <c r="W129" s="26">
        <f t="shared" si="666"/>
        <v>25809.804466198002</v>
      </c>
      <c r="X129" s="26">
        <f t="shared" si="666"/>
        <v>31939.967873434001</v>
      </c>
      <c r="Y129" s="26">
        <f t="shared" si="666"/>
        <v>34173.542430148002</v>
      </c>
      <c r="Z129" s="26">
        <f t="shared" si="666"/>
        <v>33097.083289770002</v>
      </c>
      <c r="AA129" s="26">
        <f t="shared" ref="AA129:AB129" si="668">+AA7</f>
        <v>30196.871638324006</v>
      </c>
      <c r="AB129" s="26">
        <f t="shared" si="668"/>
        <v>34500.975058925993</v>
      </c>
      <c r="AC129" s="26">
        <f t="shared" ref="AC129" si="669">+AC7</f>
        <v>35711.079659235998</v>
      </c>
      <c r="AD129" s="31"/>
      <c r="AE129" s="26">
        <f t="shared" si="641"/>
        <v>5.1113417798366738</v>
      </c>
    </row>
    <row r="130" spans="1:31" x14ac:dyDescent="0.2">
      <c r="A130" s="11" t="s">
        <v>46</v>
      </c>
      <c r="B130" s="6" t="s">
        <v>47</v>
      </c>
      <c r="C130" s="26">
        <f t="shared" ref="C130:Z130" si="670">+C16</f>
        <v>12261.511619094001</v>
      </c>
      <c r="D130" s="26">
        <f t="shared" si="670"/>
        <v>11151.325351627998</v>
      </c>
      <c r="E130" s="26">
        <f t="shared" si="670"/>
        <v>12722.001162041999</v>
      </c>
      <c r="F130" s="26">
        <f t="shared" si="670"/>
        <v>12259.156866868001</v>
      </c>
      <c r="G130" s="26">
        <f t="shared" si="670"/>
        <v>13321.938064563999</v>
      </c>
      <c r="H130" s="26">
        <f t="shared" si="670"/>
        <v>11814.001243721999</v>
      </c>
      <c r="I130" s="26">
        <f t="shared" si="670"/>
        <v>11958.098040476001</v>
      </c>
      <c r="J130" s="26">
        <f t="shared" si="670"/>
        <v>15468.069256956001</v>
      </c>
      <c r="K130" s="26">
        <f t="shared" si="670"/>
        <v>13575.216613713998</v>
      </c>
      <c r="L130" s="26">
        <f t="shared" si="670"/>
        <v>13398.454076551998</v>
      </c>
      <c r="M130" s="26">
        <f t="shared" si="670"/>
        <v>13012.669653437999</v>
      </c>
      <c r="N130" s="26">
        <f t="shared" si="670"/>
        <v>13657.792811648</v>
      </c>
      <c r="O130" s="26">
        <f t="shared" si="670"/>
        <v>12796.749585931999</v>
      </c>
      <c r="P130" s="26">
        <f t="shared" si="670"/>
        <v>12808.341439951822</v>
      </c>
      <c r="Q130" s="26">
        <f t="shared" si="670"/>
        <v>12172.075261142001</v>
      </c>
      <c r="R130" s="26">
        <f t="shared" ref="R130:S130" si="671">+R16</f>
        <v>12969.239769684002</v>
      </c>
      <c r="S130" s="26">
        <f t="shared" si="671"/>
        <v>13543.769496274002</v>
      </c>
      <c r="T130" s="26">
        <f t="shared" si="670"/>
        <v>14543.741198350001</v>
      </c>
      <c r="U130" s="26">
        <f t="shared" si="670"/>
        <v>14223.311630492004</v>
      </c>
      <c r="V130" s="26">
        <f t="shared" si="670"/>
        <v>13323.676830373997</v>
      </c>
      <c r="W130" s="26">
        <f t="shared" si="670"/>
        <v>13948.669784740001</v>
      </c>
      <c r="X130" s="26">
        <f t="shared" si="670"/>
        <v>13712.869126434001</v>
      </c>
      <c r="Y130" s="26">
        <f t="shared" si="670"/>
        <v>15523.887609991998</v>
      </c>
      <c r="Z130" s="26">
        <f t="shared" si="670"/>
        <v>14569.058712954</v>
      </c>
      <c r="AA130" s="26">
        <f t="shared" ref="AA130:AB130" si="672">+AA16</f>
        <v>16552.615835312001</v>
      </c>
      <c r="AB130" s="26">
        <f t="shared" si="672"/>
        <v>16245.977903580002</v>
      </c>
      <c r="AC130" s="26">
        <f t="shared" ref="AC130" si="673">+AC16</f>
        <v>16129.191196288</v>
      </c>
      <c r="AD130" s="31"/>
      <c r="AE130" s="26">
        <f t="shared" si="641"/>
        <v>0.31543252555999141</v>
      </c>
    </row>
    <row r="131" spans="1:31" x14ac:dyDescent="0.2">
      <c r="A131" s="13" t="s">
        <v>74</v>
      </c>
      <c r="B131" s="6" t="s">
        <v>75</v>
      </c>
      <c r="C131" s="26">
        <f t="shared" ref="C131:Z131" si="674">+C30</f>
        <v>9229.9349030732956</v>
      </c>
      <c r="D131" s="26">
        <f t="shared" si="674"/>
        <v>9635.229306651896</v>
      </c>
      <c r="E131" s="26">
        <f t="shared" si="674"/>
        <v>10453.530300764245</v>
      </c>
      <c r="F131" s="26">
        <f t="shared" si="674"/>
        <v>11597.275720572228</v>
      </c>
      <c r="G131" s="26">
        <f t="shared" si="674"/>
        <v>12537.769129505794</v>
      </c>
      <c r="H131" s="26">
        <f t="shared" si="674"/>
        <v>13874.35929237977</v>
      </c>
      <c r="I131" s="26">
        <f t="shared" si="674"/>
        <v>15096.987365994106</v>
      </c>
      <c r="J131" s="26">
        <f t="shared" si="674"/>
        <v>16018.193392072943</v>
      </c>
      <c r="K131" s="26">
        <f t="shared" si="674"/>
        <v>16886.701280586181</v>
      </c>
      <c r="L131" s="26">
        <f t="shared" si="674"/>
        <v>17075.557026409584</v>
      </c>
      <c r="M131" s="26">
        <f t="shared" si="674"/>
        <v>17335.584522227</v>
      </c>
      <c r="N131" s="26">
        <f t="shared" si="674"/>
        <v>16391.101011392038</v>
      </c>
      <c r="O131" s="26">
        <f t="shared" si="674"/>
        <v>16929.597769168064</v>
      </c>
      <c r="P131" s="26">
        <f t="shared" si="674"/>
        <v>16707.437259112146</v>
      </c>
      <c r="Q131" s="26">
        <f t="shared" si="674"/>
        <v>17331.078069727158</v>
      </c>
      <c r="R131" s="26">
        <f t="shared" ref="R131:S131" si="675">+R30</f>
        <v>19087.946256307165</v>
      </c>
      <c r="S131" s="26">
        <f t="shared" si="675"/>
        <v>18697.1995613703</v>
      </c>
      <c r="T131" s="26">
        <f t="shared" si="674"/>
        <v>20267.785786907352</v>
      </c>
      <c r="U131" s="26">
        <f t="shared" si="674"/>
        <v>21220.087942658978</v>
      </c>
      <c r="V131" s="26">
        <f t="shared" si="674"/>
        <v>21222.197183594864</v>
      </c>
      <c r="W131" s="26">
        <f t="shared" si="674"/>
        <v>20947.578413002218</v>
      </c>
      <c r="X131" s="26">
        <f t="shared" si="674"/>
        <v>21852.059414576277</v>
      </c>
      <c r="Y131" s="26">
        <f t="shared" si="674"/>
        <v>22867.893595458583</v>
      </c>
      <c r="Z131" s="26">
        <f t="shared" si="674"/>
        <v>24860.356983488437</v>
      </c>
      <c r="AA131" s="26">
        <f t="shared" ref="AA131:AB131" si="676">+AA30</f>
        <v>23552.496128948878</v>
      </c>
      <c r="AB131" s="26">
        <f t="shared" si="676"/>
        <v>25475.958952973713</v>
      </c>
      <c r="AC131" s="26">
        <f t="shared" ref="AC131" si="677">+AC30</f>
        <v>26936.367825673555</v>
      </c>
      <c r="AD131" s="31"/>
      <c r="AE131" s="26">
        <f t="shared" si="641"/>
        <v>1.9183702928072157</v>
      </c>
    </row>
    <row r="132" spans="1:31" x14ac:dyDescent="0.2">
      <c r="A132" s="11" t="s">
        <v>118</v>
      </c>
      <c r="B132" s="6" t="s">
        <v>119</v>
      </c>
      <c r="C132" s="26">
        <f t="shared" ref="C132:Z132" si="678">+C52</f>
        <v>4090.181800483419</v>
      </c>
      <c r="D132" s="26">
        <f t="shared" si="678"/>
        <v>4512.4920046343059</v>
      </c>
      <c r="E132" s="26">
        <f t="shared" si="678"/>
        <v>4999.8386160800264</v>
      </c>
      <c r="F132" s="26">
        <f t="shared" si="678"/>
        <v>5147.9331518451536</v>
      </c>
      <c r="G132" s="26">
        <f t="shared" si="678"/>
        <v>5420.2462387588403</v>
      </c>
      <c r="H132" s="26">
        <f t="shared" si="678"/>
        <v>5359.1853659923981</v>
      </c>
      <c r="I132" s="26">
        <f t="shared" si="678"/>
        <v>5515.2752657101182</v>
      </c>
      <c r="J132" s="26">
        <f t="shared" si="678"/>
        <v>6150.1671265977802</v>
      </c>
      <c r="K132" s="26">
        <f t="shared" si="678"/>
        <v>5168.9306406289743</v>
      </c>
      <c r="L132" s="26">
        <f t="shared" si="678"/>
        <v>5474.5448498929309</v>
      </c>
      <c r="M132" s="26">
        <f t="shared" si="678"/>
        <v>5713.7396296571123</v>
      </c>
      <c r="N132" s="26">
        <f t="shared" si="678"/>
        <v>5681.5303690417695</v>
      </c>
      <c r="O132" s="26">
        <f t="shared" si="678"/>
        <v>5644.7870563866172</v>
      </c>
      <c r="P132" s="26">
        <f t="shared" si="678"/>
        <v>5240.9368751919646</v>
      </c>
      <c r="Q132" s="26">
        <f t="shared" si="678"/>
        <v>5878.3062125623592</v>
      </c>
      <c r="R132" s="26">
        <f t="shared" ref="R132:S132" si="679">+R52</f>
        <v>5463.7249261087036</v>
      </c>
      <c r="S132" s="26">
        <f t="shared" si="679"/>
        <v>5382.5949842520031</v>
      </c>
      <c r="T132" s="26">
        <f t="shared" si="678"/>
        <v>5766.5298451241833</v>
      </c>
      <c r="U132" s="26">
        <f t="shared" si="678"/>
        <v>6025.5477812552981</v>
      </c>
      <c r="V132" s="26">
        <f t="shared" si="678"/>
        <v>6228.7140903361651</v>
      </c>
      <c r="W132" s="26">
        <f t="shared" si="678"/>
        <v>6707.9546155330045</v>
      </c>
      <c r="X132" s="26">
        <f t="shared" si="678"/>
        <v>7658.0069424962803</v>
      </c>
      <c r="Y132" s="26">
        <f t="shared" si="678"/>
        <v>6686.2051365696734</v>
      </c>
      <c r="Z132" s="26">
        <f t="shared" si="678"/>
        <v>6403.1983013022827</v>
      </c>
      <c r="AA132" s="26">
        <f t="shared" ref="AA132:AB132" si="680">+AA52</f>
        <v>6119.0044109339651</v>
      </c>
      <c r="AB132" s="26">
        <f t="shared" si="680"/>
        <v>6535.3389929806517</v>
      </c>
      <c r="AC132" s="26">
        <f t="shared" ref="AC132" si="681">+AC52</f>
        <v>7357.2994718768923</v>
      </c>
      <c r="AD132" s="31"/>
      <c r="AE132" s="26">
        <f t="shared" si="641"/>
        <v>0.79877077126677654</v>
      </c>
    </row>
    <row r="133" spans="1:31" x14ac:dyDescent="0.2">
      <c r="A133" s="11" t="s">
        <v>132</v>
      </c>
      <c r="B133" s="6" t="s">
        <v>133</v>
      </c>
      <c r="C133" s="26">
        <f t="shared" ref="C133:Z133" si="682">+C59</f>
        <v>0</v>
      </c>
      <c r="D133" s="26">
        <f t="shared" si="682"/>
        <v>0</v>
      </c>
      <c r="E133" s="26">
        <f t="shared" si="682"/>
        <v>0</v>
      </c>
      <c r="F133" s="26">
        <f t="shared" si="682"/>
        <v>0</v>
      </c>
      <c r="G133" s="26">
        <f t="shared" si="682"/>
        <v>0</v>
      </c>
      <c r="H133" s="26">
        <f t="shared" si="682"/>
        <v>0</v>
      </c>
      <c r="I133" s="26">
        <f t="shared" si="682"/>
        <v>0</v>
      </c>
      <c r="J133" s="26">
        <f t="shared" si="682"/>
        <v>0</v>
      </c>
      <c r="K133" s="26">
        <f t="shared" si="682"/>
        <v>0</v>
      </c>
      <c r="L133" s="26">
        <f t="shared" si="682"/>
        <v>0</v>
      </c>
      <c r="M133" s="26">
        <f t="shared" si="682"/>
        <v>0</v>
      </c>
      <c r="N133" s="26">
        <f t="shared" si="682"/>
        <v>0</v>
      </c>
      <c r="O133" s="26">
        <f t="shared" si="682"/>
        <v>0</v>
      </c>
      <c r="P133" s="26">
        <f t="shared" si="682"/>
        <v>0</v>
      </c>
      <c r="Q133" s="26">
        <f t="shared" si="682"/>
        <v>0</v>
      </c>
      <c r="R133" s="26">
        <f t="shared" ref="R133:S133" si="683">+R59</f>
        <v>0</v>
      </c>
      <c r="S133" s="26">
        <f t="shared" si="683"/>
        <v>0</v>
      </c>
      <c r="T133" s="26">
        <f t="shared" si="682"/>
        <v>0</v>
      </c>
      <c r="U133" s="26">
        <f t="shared" si="682"/>
        <v>0</v>
      </c>
      <c r="V133" s="26">
        <f t="shared" si="682"/>
        <v>0</v>
      </c>
      <c r="W133" s="26">
        <f t="shared" si="682"/>
        <v>0</v>
      </c>
      <c r="X133" s="26">
        <f t="shared" si="682"/>
        <v>0</v>
      </c>
      <c r="Y133" s="26">
        <f t="shared" si="682"/>
        <v>0</v>
      </c>
      <c r="Z133" s="26">
        <f t="shared" si="682"/>
        <v>0</v>
      </c>
      <c r="AA133" s="26">
        <f t="shared" ref="AA133:AB133" si="684">+AA59</f>
        <v>0</v>
      </c>
      <c r="AB133" s="26">
        <f t="shared" si="684"/>
        <v>0</v>
      </c>
      <c r="AC133" s="26">
        <f t="shared" ref="AC133" si="685">+AC59</f>
        <v>0</v>
      </c>
      <c r="AD133" s="31"/>
      <c r="AE133" s="26" t="str">
        <f t="shared" si="641"/>
        <v/>
      </c>
    </row>
    <row r="134" spans="1:31" x14ac:dyDescent="0.2">
      <c r="A134" s="13" t="s">
        <v>145</v>
      </c>
      <c r="B134" s="6" t="s">
        <v>146</v>
      </c>
      <c r="C134" s="26">
        <f t="shared" ref="C134" si="686">+C135+C136+C137</f>
        <v>2254.710962639424</v>
      </c>
      <c r="D134" s="26">
        <f t="shared" ref="D134" si="687">+D135+D136+D137</f>
        <v>1890.9932149900001</v>
      </c>
      <c r="E134" s="26">
        <f t="shared" ref="E134" si="688">+E135+E136+E137</f>
        <v>1726.9439007800001</v>
      </c>
      <c r="F134" s="26">
        <f t="shared" ref="F134" si="689">+F135+F136+F137</f>
        <v>1617.3214656599998</v>
      </c>
      <c r="G134" s="26">
        <f t="shared" ref="G134" si="690">+G135+G136+G137</f>
        <v>1588.4502123699999</v>
      </c>
      <c r="H134" s="26">
        <f t="shared" ref="H134" si="691">+H135+H136+H137</f>
        <v>1356.0439144499999</v>
      </c>
      <c r="I134" s="26">
        <f t="shared" ref="I134" si="692">+I135+I136+I137</f>
        <v>1270.24200688</v>
      </c>
      <c r="J134" s="26">
        <f t="shared" ref="J134" si="693">+J135+J136+J137</f>
        <v>1238.3905614027999</v>
      </c>
      <c r="K134" s="26">
        <f t="shared" ref="K134" si="694">+K135+K136+K137</f>
        <v>1201.5575780649999</v>
      </c>
      <c r="L134" s="26">
        <f t="shared" ref="L134" si="695">+L135+L136+L137</f>
        <v>1333.34884898</v>
      </c>
      <c r="M134" s="26">
        <f t="shared" ref="M134" si="696">+M135+M136+M137</f>
        <v>1541.5795861399999</v>
      </c>
      <c r="N134" s="26">
        <f t="shared" ref="N134" si="697">+N135+N136+N137</f>
        <v>1603.4210418200003</v>
      </c>
      <c r="O134" s="26">
        <f t="shared" ref="O134" si="698">+O135+O136+O137</f>
        <v>1547.4302566399999</v>
      </c>
      <c r="P134" s="26">
        <f t="shared" ref="P134" si="699">+P135+P136+P137</f>
        <v>1438.7807931299999</v>
      </c>
      <c r="Q134" s="26">
        <f t="shared" ref="Q134:S134" si="700">+Q135+Q136+Q137</f>
        <v>1457.4081283147405</v>
      </c>
      <c r="R134" s="26">
        <f t="shared" si="700"/>
        <v>1486.1744625777008</v>
      </c>
      <c r="S134" s="26">
        <f t="shared" si="700"/>
        <v>1395.0520345812279</v>
      </c>
      <c r="T134" s="26">
        <f t="shared" ref="T134" si="701">+T135+T136+T137</f>
        <v>1141.4020978842282</v>
      </c>
      <c r="U134" s="26">
        <f t="shared" ref="U134" si="702">+U135+U136+U137</f>
        <v>1034.2232931421308</v>
      </c>
      <c r="V134" s="26">
        <f t="shared" ref="V134" si="703">+V135+V136+V137</f>
        <v>1232.6605638005603</v>
      </c>
      <c r="W134" s="26">
        <f t="shared" ref="W134" si="704">+W135+W136+W137</f>
        <v>1209.5100124647872</v>
      </c>
      <c r="X134" s="26">
        <f t="shared" ref="X134" si="705">+X135+X136+X137</f>
        <v>1125.3744280497335</v>
      </c>
      <c r="Y134" s="26">
        <f t="shared" ref="Y134" si="706">+Y135+Y136+Y137</f>
        <v>1071.5235404311611</v>
      </c>
      <c r="Z134" s="26">
        <f t="shared" ref="Z134:AA134" si="707">+Z135+Z136+Z137</f>
        <v>1063.9547866302687</v>
      </c>
      <c r="AA134" s="26">
        <f t="shared" si="707"/>
        <v>996.02480473781577</v>
      </c>
      <c r="AB134" s="26">
        <f t="shared" ref="AB134" si="708">+AB135+AB136+AB137</f>
        <v>955.16360022932201</v>
      </c>
      <c r="AC134" s="26">
        <f t="shared" ref="AC134" si="709">+AC135+AC136+AC137</f>
        <v>1001.6313814728761</v>
      </c>
      <c r="AD134" s="31"/>
      <c r="AE134" s="26">
        <f t="shared" si="641"/>
        <v>-0.55576062827124417</v>
      </c>
    </row>
    <row r="135" spans="1:31" x14ac:dyDescent="0.2">
      <c r="A135" s="13" t="s">
        <v>147</v>
      </c>
      <c r="B135" s="6" t="s">
        <v>148</v>
      </c>
      <c r="C135" s="26">
        <f t="shared" ref="C135:Z135" si="710">+C67</f>
        <v>573.16399550000006</v>
      </c>
      <c r="D135" s="26">
        <f t="shared" si="710"/>
        <v>534.91066375000003</v>
      </c>
      <c r="E135" s="26">
        <f t="shared" si="710"/>
        <v>410.34077975000002</v>
      </c>
      <c r="F135" s="26">
        <f t="shared" si="710"/>
        <v>351.57497925000001</v>
      </c>
      <c r="G135" s="26">
        <f t="shared" si="710"/>
        <v>238.67101800000003</v>
      </c>
      <c r="H135" s="26">
        <f t="shared" si="710"/>
        <v>194.092501</v>
      </c>
      <c r="I135" s="26">
        <f t="shared" si="710"/>
        <v>152.69769000000002</v>
      </c>
      <c r="J135" s="26">
        <f t="shared" si="710"/>
        <v>111.45156875000002</v>
      </c>
      <c r="K135" s="26">
        <f t="shared" si="710"/>
        <v>100.34940912500001</v>
      </c>
      <c r="L135" s="26">
        <f t="shared" si="710"/>
        <v>64.774042250000008</v>
      </c>
      <c r="M135" s="26">
        <f t="shared" si="710"/>
        <v>88.337406250000015</v>
      </c>
      <c r="N135" s="26">
        <f t="shared" si="710"/>
        <v>59.088991750000005</v>
      </c>
      <c r="O135" s="26">
        <f t="shared" si="710"/>
        <v>51.62294725000001</v>
      </c>
      <c r="P135" s="26">
        <f t="shared" si="710"/>
        <v>51.460422000000001</v>
      </c>
      <c r="Q135" s="26">
        <f t="shared" si="710"/>
        <v>50.274304250000007</v>
      </c>
      <c r="R135" s="26">
        <f t="shared" ref="R135:S135" si="711">+R67</f>
        <v>60.346057475000002</v>
      </c>
      <c r="S135" s="26">
        <f t="shared" si="711"/>
        <v>46.404012400000006</v>
      </c>
      <c r="T135" s="26">
        <f t="shared" si="710"/>
        <v>65.484682774999996</v>
      </c>
      <c r="U135" s="26">
        <f t="shared" si="710"/>
        <v>79.923120800000007</v>
      </c>
      <c r="V135" s="26">
        <f t="shared" si="710"/>
        <v>51.897399350000008</v>
      </c>
      <c r="W135" s="26">
        <f t="shared" si="710"/>
        <v>47.569606374999999</v>
      </c>
      <c r="X135" s="26">
        <f t="shared" si="710"/>
        <v>56.510959049999997</v>
      </c>
      <c r="Y135" s="26">
        <f t="shared" si="710"/>
        <v>60.881764350000005</v>
      </c>
      <c r="Z135" s="26">
        <f t="shared" si="710"/>
        <v>109.6117789</v>
      </c>
      <c r="AA135" s="26">
        <f t="shared" ref="AA135:AB135" si="712">+AA67</f>
        <v>153.39286357500001</v>
      </c>
      <c r="AB135" s="26">
        <f t="shared" si="712"/>
        <v>119.34325085000002</v>
      </c>
      <c r="AC135" s="26">
        <f t="shared" ref="AC135" si="713">+AC67</f>
        <v>91.933257725000004</v>
      </c>
      <c r="AD135" s="31"/>
      <c r="AE135" s="26">
        <f t="shared" si="641"/>
        <v>-0.83960392061123457</v>
      </c>
    </row>
    <row r="136" spans="1:31" x14ac:dyDescent="0.2">
      <c r="A136" s="11" t="s">
        <v>167</v>
      </c>
      <c r="B136" s="6" t="s">
        <v>168</v>
      </c>
      <c r="C136" s="26">
        <f t="shared" ref="C136:Z136" si="714">+C79</f>
        <v>1681.5469671394239</v>
      </c>
      <c r="D136" s="26">
        <f t="shared" si="714"/>
        <v>1356.0825512400002</v>
      </c>
      <c r="E136" s="26">
        <f t="shared" si="714"/>
        <v>1316.60312103</v>
      </c>
      <c r="F136" s="26">
        <f t="shared" si="714"/>
        <v>1265.7464864099998</v>
      </c>
      <c r="G136" s="26">
        <f t="shared" si="714"/>
        <v>1349.7791943699999</v>
      </c>
      <c r="H136" s="26">
        <f t="shared" si="714"/>
        <v>1161.9514134499998</v>
      </c>
      <c r="I136" s="26">
        <f t="shared" si="714"/>
        <v>1117.54431688</v>
      </c>
      <c r="J136" s="26">
        <f t="shared" si="714"/>
        <v>1126.9389926527999</v>
      </c>
      <c r="K136" s="26">
        <f t="shared" si="714"/>
        <v>1101.20816894</v>
      </c>
      <c r="L136" s="26">
        <f t="shared" si="714"/>
        <v>1268.5748067299999</v>
      </c>
      <c r="M136" s="26">
        <f t="shared" si="714"/>
        <v>1453.24217989</v>
      </c>
      <c r="N136" s="26">
        <f t="shared" si="714"/>
        <v>1544.3320500700002</v>
      </c>
      <c r="O136" s="26">
        <f t="shared" si="714"/>
        <v>1495.80730939</v>
      </c>
      <c r="P136" s="26">
        <f t="shared" si="714"/>
        <v>1387.3203711299998</v>
      </c>
      <c r="Q136" s="26">
        <f t="shared" si="714"/>
        <v>1407.1338240647403</v>
      </c>
      <c r="R136" s="26">
        <f t="shared" ref="R136:S136" si="715">+R79</f>
        <v>1425.8284051027008</v>
      </c>
      <c r="S136" s="26">
        <f t="shared" si="715"/>
        <v>1348.6480221812278</v>
      </c>
      <c r="T136" s="26">
        <f t="shared" si="714"/>
        <v>1075.9174151092282</v>
      </c>
      <c r="U136" s="26">
        <f t="shared" si="714"/>
        <v>954.30017234213085</v>
      </c>
      <c r="V136" s="26">
        <f t="shared" si="714"/>
        <v>1180.7631644505602</v>
      </c>
      <c r="W136" s="26">
        <f t="shared" si="714"/>
        <v>1161.9404060897873</v>
      </c>
      <c r="X136" s="26">
        <f t="shared" si="714"/>
        <v>1068.8634689997334</v>
      </c>
      <c r="Y136" s="26">
        <f t="shared" si="714"/>
        <v>1010.6417760811612</v>
      </c>
      <c r="Z136" s="26">
        <f t="shared" si="714"/>
        <v>954.34300773026871</v>
      </c>
      <c r="AA136" s="26">
        <f t="shared" ref="AA136:AB136" si="716">+AA79</f>
        <v>842.63194116281579</v>
      </c>
      <c r="AB136" s="26">
        <f t="shared" si="716"/>
        <v>835.82034937932201</v>
      </c>
      <c r="AC136" s="26">
        <f t="shared" ref="AC136" si="717">+AC79</f>
        <v>909.69812374787614</v>
      </c>
      <c r="AD136" s="31"/>
      <c r="AE136" s="26">
        <f t="shared" si="641"/>
        <v>-0.45901117154317977</v>
      </c>
    </row>
    <row r="137" spans="1:31" x14ac:dyDescent="0.2">
      <c r="A137" s="11" t="s">
        <v>202</v>
      </c>
      <c r="B137" s="6" t="s">
        <v>203</v>
      </c>
      <c r="C137" s="26">
        <f t="shared" ref="C137:Z137" si="718">+C100</f>
        <v>0</v>
      </c>
      <c r="D137" s="26">
        <f t="shared" si="718"/>
        <v>0</v>
      </c>
      <c r="E137" s="26">
        <f t="shared" si="718"/>
        <v>0</v>
      </c>
      <c r="F137" s="26">
        <f t="shared" si="718"/>
        <v>0</v>
      </c>
      <c r="G137" s="26">
        <f t="shared" si="718"/>
        <v>0</v>
      </c>
      <c r="H137" s="26">
        <f t="shared" si="718"/>
        <v>0</v>
      </c>
      <c r="I137" s="26">
        <f t="shared" si="718"/>
        <v>0</v>
      </c>
      <c r="J137" s="26">
        <f t="shared" si="718"/>
        <v>0</v>
      </c>
      <c r="K137" s="26">
        <f t="shared" si="718"/>
        <v>0</v>
      </c>
      <c r="L137" s="26">
        <f t="shared" si="718"/>
        <v>0</v>
      </c>
      <c r="M137" s="26">
        <f t="shared" si="718"/>
        <v>0</v>
      </c>
      <c r="N137" s="26">
        <f t="shared" si="718"/>
        <v>0</v>
      </c>
      <c r="O137" s="26">
        <f t="shared" si="718"/>
        <v>0</v>
      </c>
      <c r="P137" s="26">
        <f t="shared" si="718"/>
        <v>0</v>
      </c>
      <c r="Q137" s="26">
        <f t="shared" si="718"/>
        <v>0</v>
      </c>
      <c r="R137" s="26">
        <f t="shared" ref="R137:S137" si="719">+R100</f>
        <v>0</v>
      </c>
      <c r="S137" s="26">
        <f t="shared" si="719"/>
        <v>0</v>
      </c>
      <c r="T137" s="26">
        <f t="shared" si="718"/>
        <v>0</v>
      </c>
      <c r="U137" s="26">
        <f t="shared" si="718"/>
        <v>0</v>
      </c>
      <c r="V137" s="26">
        <f t="shared" si="718"/>
        <v>0</v>
      </c>
      <c r="W137" s="26">
        <f t="shared" si="718"/>
        <v>0</v>
      </c>
      <c r="X137" s="26">
        <f t="shared" si="718"/>
        <v>0</v>
      </c>
      <c r="Y137" s="26">
        <f t="shared" si="718"/>
        <v>0</v>
      </c>
      <c r="Z137" s="26">
        <f t="shared" si="718"/>
        <v>0</v>
      </c>
      <c r="AA137" s="26">
        <f t="shared" ref="AA137:AB137" si="720">+AA100</f>
        <v>0</v>
      </c>
      <c r="AB137" s="26">
        <f t="shared" si="720"/>
        <v>0</v>
      </c>
      <c r="AC137" s="26">
        <f t="shared" ref="AC137" si="721">+AC100</f>
        <v>0</v>
      </c>
      <c r="AD137" s="31"/>
      <c r="AE137" s="26" t="str">
        <f t="shared" si="641"/>
        <v/>
      </c>
    </row>
    <row r="138" spans="1:31" x14ac:dyDescent="0.2">
      <c r="A138" s="13" t="s">
        <v>204</v>
      </c>
      <c r="B138" s="6" t="s">
        <v>205</v>
      </c>
      <c r="C138" s="26">
        <f t="shared" ref="C138" si="722">+C139+C140+C141</f>
        <v>0</v>
      </c>
      <c r="D138" s="26">
        <f t="shared" ref="D138" si="723">+D139+D140+D141</f>
        <v>0</v>
      </c>
      <c r="E138" s="26">
        <f t="shared" ref="E138" si="724">+E139+E140+E141</f>
        <v>0</v>
      </c>
      <c r="F138" s="26">
        <f t="shared" ref="F138" si="725">+F139+F140+F141</f>
        <v>0</v>
      </c>
      <c r="G138" s="26">
        <f t="shared" ref="G138" si="726">+G139+G140+G141</f>
        <v>0</v>
      </c>
      <c r="H138" s="26">
        <f t="shared" ref="H138" si="727">+H139+H140+H141</f>
        <v>0</v>
      </c>
      <c r="I138" s="26">
        <f t="shared" ref="I138" si="728">+I139+I140+I141</f>
        <v>0</v>
      </c>
      <c r="J138" s="26">
        <f t="shared" ref="J138" si="729">+J139+J140+J141</f>
        <v>0</v>
      </c>
      <c r="K138" s="26">
        <f t="shared" ref="K138" si="730">+K139+K140+K141</f>
        <v>0</v>
      </c>
      <c r="L138" s="26">
        <f t="shared" ref="L138" si="731">+L139+L140+L141</f>
        <v>0</v>
      </c>
      <c r="M138" s="26">
        <f t="shared" ref="M138" si="732">+M139+M140+M141</f>
        <v>0</v>
      </c>
      <c r="N138" s="26">
        <f t="shared" ref="N138" si="733">+N139+N140+N141</f>
        <v>0</v>
      </c>
      <c r="O138" s="26">
        <f t="shared" ref="O138" si="734">+O139+O140+O141</f>
        <v>0</v>
      </c>
      <c r="P138" s="26">
        <f t="shared" ref="P138" si="735">+P139+P140+P141</f>
        <v>0</v>
      </c>
      <c r="Q138" s="26">
        <f t="shared" ref="Q138:S138" si="736">+Q139+Q140+Q141</f>
        <v>0</v>
      </c>
      <c r="R138" s="26">
        <f t="shared" si="736"/>
        <v>0</v>
      </c>
      <c r="S138" s="26">
        <f t="shared" si="736"/>
        <v>0</v>
      </c>
      <c r="T138" s="26">
        <f t="shared" ref="T138" si="737">+T139+T140+T141</f>
        <v>0</v>
      </c>
      <c r="U138" s="26">
        <f t="shared" ref="U138" si="738">+U139+U140+U141</f>
        <v>0</v>
      </c>
      <c r="V138" s="26">
        <f t="shared" ref="V138" si="739">+V139+V140+V141</f>
        <v>0</v>
      </c>
      <c r="W138" s="26">
        <f t="shared" ref="W138" si="740">+W139+W140+W141</f>
        <v>0</v>
      </c>
      <c r="X138" s="26">
        <f t="shared" ref="X138" si="741">+X139+X140+X141</f>
        <v>0</v>
      </c>
      <c r="Y138" s="26">
        <f t="shared" ref="Y138" si="742">+Y139+Y140+Y141</f>
        <v>0</v>
      </c>
      <c r="Z138" s="26">
        <f t="shared" ref="Z138:AA138" si="743">+Z139+Z140+Z141</f>
        <v>0</v>
      </c>
      <c r="AA138" s="26">
        <f t="shared" si="743"/>
        <v>0</v>
      </c>
      <c r="AB138" s="26">
        <f t="shared" ref="AB138" si="744">+AB139+AB140+AB141</f>
        <v>0</v>
      </c>
      <c r="AC138" s="26">
        <f t="shared" ref="AC138" si="745">+AC139+AC140+AC141</f>
        <v>0</v>
      </c>
      <c r="AD138" s="31"/>
      <c r="AE138" s="26" t="str">
        <f t="shared" si="641"/>
        <v/>
      </c>
    </row>
    <row r="139" spans="1:31" x14ac:dyDescent="0.2">
      <c r="A139" s="13" t="s">
        <v>206</v>
      </c>
      <c r="B139" s="6" t="s">
        <v>207</v>
      </c>
      <c r="C139" s="26">
        <f t="shared" ref="C139:Z139" si="746">+C102</f>
        <v>0</v>
      </c>
      <c r="D139" s="26">
        <f t="shared" si="746"/>
        <v>0</v>
      </c>
      <c r="E139" s="26">
        <f t="shared" si="746"/>
        <v>0</v>
      </c>
      <c r="F139" s="26">
        <f t="shared" si="746"/>
        <v>0</v>
      </c>
      <c r="G139" s="26">
        <f t="shared" si="746"/>
        <v>0</v>
      </c>
      <c r="H139" s="26">
        <f t="shared" si="746"/>
        <v>0</v>
      </c>
      <c r="I139" s="26">
        <f t="shared" si="746"/>
        <v>0</v>
      </c>
      <c r="J139" s="26">
        <f t="shared" si="746"/>
        <v>0</v>
      </c>
      <c r="K139" s="26">
        <f t="shared" si="746"/>
        <v>0</v>
      </c>
      <c r="L139" s="26">
        <f t="shared" si="746"/>
        <v>0</v>
      </c>
      <c r="M139" s="26">
        <f t="shared" si="746"/>
        <v>0</v>
      </c>
      <c r="N139" s="26">
        <f t="shared" si="746"/>
        <v>0</v>
      </c>
      <c r="O139" s="26">
        <f t="shared" si="746"/>
        <v>0</v>
      </c>
      <c r="P139" s="26">
        <f t="shared" si="746"/>
        <v>0</v>
      </c>
      <c r="Q139" s="26">
        <f t="shared" si="746"/>
        <v>0</v>
      </c>
      <c r="R139" s="26">
        <f t="shared" ref="R139:S139" si="747">+R102</f>
        <v>0</v>
      </c>
      <c r="S139" s="26">
        <f t="shared" si="747"/>
        <v>0</v>
      </c>
      <c r="T139" s="26">
        <f t="shared" si="746"/>
        <v>0</v>
      </c>
      <c r="U139" s="26">
        <f t="shared" si="746"/>
        <v>0</v>
      </c>
      <c r="V139" s="26">
        <f t="shared" si="746"/>
        <v>0</v>
      </c>
      <c r="W139" s="26">
        <f t="shared" si="746"/>
        <v>0</v>
      </c>
      <c r="X139" s="26">
        <f t="shared" si="746"/>
        <v>0</v>
      </c>
      <c r="Y139" s="26">
        <f t="shared" si="746"/>
        <v>0</v>
      </c>
      <c r="Z139" s="26">
        <f t="shared" si="746"/>
        <v>0</v>
      </c>
      <c r="AA139" s="26">
        <f t="shared" ref="AA139:AB139" si="748">+AA102</f>
        <v>0</v>
      </c>
      <c r="AB139" s="26">
        <f t="shared" si="748"/>
        <v>0</v>
      </c>
      <c r="AC139" s="26">
        <f t="shared" ref="AC139" si="749">+AC102</f>
        <v>0</v>
      </c>
      <c r="AD139" s="31"/>
      <c r="AE139" s="26" t="str">
        <f t="shared" si="641"/>
        <v/>
      </c>
    </row>
    <row r="140" spans="1:31" x14ac:dyDescent="0.2">
      <c r="A140" s="13" t="s">
        <v>214</v>
      </c>
      <c r="B140" s="6" t="s">
        <v>215</v>
      </c>
      <c r="C140" s="26">
        <f t="shared" ref="C140:Z140" si="750">+C106</f>
        <v>0</v>
      </c>
      <c r="D140" s="26">
        <f t="shared" si="750"/>
        <v>0</v>
      </c>
      <c r="E140" s="26">
        <f t="shared" si="750"/>
        <v>0</v>
      </c>
      <c r="F140" s="26">
        <f t="shared" si="750"/>
        <v>0</v>
      </c>
      <c r="G140" s="26">
        <f t="shared" si="750"/>
        <v>0</v>
      </c>
      <c r="H140" s="26">
        <f t="shared" si="750"/>
        <v>0</v>
      </c>
      <c r="I140" s="26">
        <f t="shared" si="750"/>
        <v>0</v>
      </c>
      <c r="J140" s="26">
        <f t="shared" si="750"/>
        <v>0</v>
      </c>
      <c r="K140" s="26">
        <f t="shared" si="750"/>
        <v>0</v>
      </c>
      <c r="L140" s="26">
        <f t="shared" si="750"/>
        <v>0</v>
      </c>
      <c r="M140" s="26">
        <f t="shared" si="750"/>
        <v>0</v>
      </c>
      <c r="N140" s="26">
        <f t="shared" si="750"/>
        <v>0</v>
      </c>
      <c r="O140" s="26">
        <f t="shared" si="750"/>
        <v>0</v>
      </c>
      <c r="P140" s="26">
        <f t="shared" si="750"/>
        <v>0</v>
      </c>
      <c r="Q140" s="26">
        <f t="shared" si="750"/>
        <v>0</v>
      </c>
      <c r="R140" s="26">
        <f t="shared" ref="R140:S140" si="751">+R106</f>
        <v>0</v>
      </c>
      <c r="S140" s="26">
        <f t="shared" si="751"/>
        <v>0</v>
      </c>
      <c r="T140" s="26">
        <f t="shared" si="750"/>
        <v>0</v>
      </c>
      <c r="U140" s="26">
        <f t="shared" si="750"/>
        <v>0</v>
      </c>
      <c r="V140" s="26">
        <f t="shared" si="750"/>
        <v>0</v>
      </c>
      <c r="W140" s="26">
        <f t="shared" si="750"/>
        <v>0</v>
      </c>
      <c r="X140" s="26">
        <f t="shared" si="750"/>
        <v>0</v>
      </c>
      <c r="Y140" s="26">
        <f t="shared" si="750"/>
        <v>0</v>
      </c>
      <c r="Z140" s="26">
        <f t="shared" si="750"/>
        <v>0</v>
      </c>
      <c r="AA140" s="26">
        <f t="shared" ref="AA140:AB140" si="752">+AA106</f>
        <v>0</v>
      </c>
      <c r="AB140" s="26">
        <f t="shared" si="752"/>
        <v>0</v>
      </c>
      <c r="AC140" s="26">
        <f t="shared" ref="AC140" si="753">+AC106</f>
        <v>0</v>
      </c>
      <c r="AD140" s="31"/>
      <c r="AE140" s="26" t="str">
        <f t="shared" si="641"/>
        <v/>
      </c>
    </row>
    <row r="141" spans="1:31" x14ac:dyDescent="0.2">
      <c r="A141" s="11" t="s">
        <v>220</v>
      </c>
      <c r="B141" s="6" t="s">
        <v>187</v>
      </c>
      <c r="C141" s="26">
        <f t="shared" ref="C141:Z141" si="754">+C109</f>
        <v>0</v>
      </c>
      <c r="D141" s="26">
        <f t="shared" si="754"/>
        <v>0</v>
      </c>
      <c r="E141" s="26">
        <f t="shared" si="754"/>
        <v>0</v>
      </c>
      <c r="F141" s="26">
        <f t="shared" si="754"/>
        <v>0</v>
      </c>
      <c r="G141" s="26">
        <f t="shared" si="754"/>
        <v>0</v>
      </c>
      <c r="H141" s="26">
        <f t="shared" si="754"/>
        <v>0</v>
      </c>
      <c r="I141" s="26">
        <f t="shared" si="754"/>
        <v>0</v>
      </c>
      <c r="J141" s="26">
        <f t="shared" si="754"/>
        <v>0</v>
      </c>
      <c r="K141" s="26">
        <f t="shared" si="754"/>
        <v>0</v>
      </c>
      <c r="L141" s="26">
        <f t="shared" si="754"/>
        <v>0</v>
      </c>
      <c r="M141" s="26">
        <f t="shared" si="754"/>
        <v>0</v>
      </c>
      <c r="N141" s="26">
        <f t="shared" si="754"/>
        <v>0</v>
      </c>
      <c r="O141" s="26">
        <f t="shared" si="754"/>
        <v>0</v>
      </c>
      <c r="P141" s="26">
        <f t="shared" si="754"/>
        <v>0</v>
      </c>
      <c r="Q141" s="26">
        <f t="shared" si="754"/>
        <v>0</v>
      </c>
      <c r="R141" s="26">
        <f t="shared" ref="R141:S141" si="755">+R109</f>
        <v>0</v>
      </c>
      <c r="S141" s="26">
        <f t="shared" si="755"/>
        <v>0</v>
      </c>
      <c r="T141" s="26">
        <f t="shared" si="754"/>
        <v>0</v>
      </c>
      <c r="U141" s="26">
        <f t="shared" si="754"/>
        <v>0</v>
      </c>
      <c r="V141" s="26">
        <f t="shared" si="754"/>
        <v>0</v>
      </c>
      <c r="W141" s="26">
        <f t="shared" si="754"/>
        <v>0</v>
      </c>
      <c r="X141" s="26">
        <f t="shared" si="754"/>
        <v>0</v>
      </c>
      <c r="Y141" s="26">
        <f t="shared" si="754"/>
        <v>0</v>
      </c>
      <c r="Z141" s="26">
        <f t="shared" si="754"/>
        <v>0</v>
      </c>
      <c r="AA141" s="26">
        <f t="shared" ref="AA141:AB141" si="756">+AA109</f>
        <v>0</v>
      </c>
      <c r="AB141" s="26">
        <f t="shared" si="756"/>
        <v>0</v>
      </c>
      <c r="AC141" s="26">
        <f t="shared" ref="AC141" si="757">+AC109</f>
        <v>0</v>
      </c>
      <c r="AD141" s="31"/>
      <c r="AE141" s="26" t="str">
        <f t="shared" si="641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31"/>
      <c r="AE143" s="26" t="str">
        <f t="shared" ref="AE143" si="758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 t="shared" ref="C144" si="759">+C145+C146</f>
        <v>932.68490184000007</v>
      </c>
      <c r="D144" s="26">
        <f t="shared" ref="D144" si="760">+D145+D146</f>
        <v>1205.787780635</v>
      </c>
      <c r="E144" s="26">
        <f t="shared" ref="E144" si="761">+E145+E146</f>
        <v>1248.1146209599999</v>
      </c>
      <c r="F144" s="26">
        <f t="shared" ref="F144" si="762">+F145+F146</f>
        <v>1374.2512754099998</v>
      </c>
      <c r="G144" s="26">
        <f t="shared" ref="G144" si="763">+G145+G146</f>
        <v>1731.578455525</v>
      </c>
      <c r="H144" s="26">
        <f t="shared" ref="H144" si="764">+H145+H146</f>
        <v>1827.1414295900001</v>
      </c>
      <c r="I144" s="26">
        <f t="shared" ref="I144" si="765">+I145+I146</f>
        <v>1532.3202214749999</v>
      </c>
      <c r="J144" s="26">
        <f t="shared" ref="J144" si="766">+J145+J146</f>
        <v>1959.517926085</v>
      </c>
      <c r="K144" s="26">
        <f t="shared" ref="K144" si="767">+K145+K146</f>
        <v>2402.8013810150005</v>
      </c>
      <c r="L144" s="26">
        <f t="shared" ref="L144" si="768">+L145+L146</f>
        <v>2483.0257593850001</v>
      </c>
      <c r="M144" s="26">
        <f t="shared" ref="M144" si="769">+M145+M146</f>
        <v>3111.3229315099998</v>
      </c>
      <c r="N144" s="26">
        <f t="shared" ref="N144" si="770">+N145+N146</f>
        <v>3327.7052226250003</v>
      </c>
      <c r="O144" s="26">
        <f t="shared" ref="O144" si="771">+O145+O146</f>
        <v>3661.32111807</v>
      </c>
      <c r="P144" s="26">
        <f t="shared" ref="P144" si="772">+P145+P146</f>
        <v>3982.7757586150001</v>
      </c>
      <c r="Q144" s="26">
        <f t="shared" ref="Q144:S144" si="773">+Q145+Q146</f>
        <v>4292.7436677450005</v>
      </c>
      <c r="R144" s="26">
        <f t="shared" si="773"/>
        <v>4567.05854576</v>
      </c>
      <c r="S144" s="26">
        <f t="shared" si="773"/>
        <v>5354.9224282700006</v>
      </c>
      <c r="T144" s="26">
        <f t="shared" ref="T144" si="774">+T145+T146</f>
        <v>5367.2072817150001</v>
      </c>
      <c r="U144" s="26">
        <f t="shared" ref="U144" si="775">+U145+U146</f>
        <v>5300.6598335649996</v>
      </c>
      <c r="V144" s="26">
        <f t="shared" ref="V144" si="776">+V145+V146</f>
        <v>4104.9099313299994</v>
      </c>
      <c r="W144" s="26">
        <f t="shared" ref="W144" si="777">+W145+W146</f>
        <v>3666.2091805849996</v>
      </c>
      <c r="X144" s="26">
        <f t="shared" ref="X144" si="778">+X145+X146</f>
        <v>3740.5515824450003</v>
      </c>
      <c r="Y144" s="26">
        <f t="shared" ref="Y144" si="779">+Y145+Y146</f>
        <v>2786.0848721450002</v>
      </c>
      <c r="Z144" s="26">
        <f t="shared" ref="Z144:AA144" si="780">+Z145+Z146</f>
        <v>2620.5510665199999</v>
      </c>
      <c r="AA144" s="26">
        <f t="shared" si="780"/>
        <v>2601.0990511695063</v>
      </c>
      <c r="AB144" s="26">
        <f t="shared" ref="AB144" si="781">+AB145+AB146</f>
        <v>2316.9957069586021</v>
      </c>
      <c r="AC144" s="26">
        <f t="shared" ref="AC144" si="782">+AC145+AC146</f>
        <v>2269.3505112222833</v>
      </c>
      <c r="AD144" s="31"/>
      <c r="AE144" s="26">
        <f t="shared" ref="AE144:AE148" si="783">+IF(C144=0,"",IF(C144&lt;0,IF(AC144&lt;0,(AC144-C144)/C144,(AC144-C144)/ABS(C144)),(AC144-C144)/C144))</f>
        <v>1.4331373937171175</v>
      </c>
    </row>
    <row r="145" spans="1:31" x14ac:dyDescent="0.2">
      <c r="A145" s="13" t="s">
        <v>225</v>
      </c>
      <c r="B145" s="6" t="s">
        <v>226</v>
      </c>
      <c r="C145" s="26">
        <f t="shared" ref="C145:Z145" si="784">+C113</f>
        <v>337.45912698000001</v>
      </c>
      <c r="D145" s="26">
        <f t="shared" si="784"/>
        <v>560.30972514500002</v>
      </c>
      <c r="E145" s="26">
        <f t="shared" si="784"/>
        <v>573.68080429999998</v>
      </c>
      <c r="F145" s="26">
        <f t="shared" si="784"/>
        <v>596.28393470999993</v>
      </c>
      <c r="G145" s="26">
        <f t="shared" si="784"/>
        <v>661.22845523499996</v>
      </c>
      <c r="H145" s="26">
        <f t="shared" si="784"/>
        <v>646.90265954000006</v>
      </c>
      <c r="I145" s="26">
        <f t="shared" si="784"/>
        <v>647.53937759500002</v>
      </c>
      <c r="J145" s="26">
        <f t="shared" si="784"/>
        <v>749.09554682500004</v>
      </c>
      <c r="K145" s="26">
        <f t="shared" si="784"/>
        <v>1076.3671849250002</v>
      </c>
      <c r="L145" s="26">
        <f t="shared" si="784"/>
        <v>1105.6562154549999</v>
      </c>
      <c r="M145" s="26">
        <f t="shared" si="784"/>
        <v>1055.35548911</v>
      </c>
      <c r="N145" s="26">
        <f t="shared" si="784"/>
        <v>1055.9922071649999</v>
      </c>
      <c r="O145" s="26">
        <f t="shared" si="784"/>
        <v>1200.45509715</v>
      </c>
      <c r="P145" s="26">
        <f t="shared" si="784"/>
        <v>1081.189801405</v>
      </c>
      <c r="Q145" s="26">
        <f t="shared" si="784"/>
        <v>1142.0320693650001</v>
      </c>
      <c r="R145" s="26">
        <f t="shared" ref="R145:S145" si="785">+R113</f>
        <v>1117.1380519100001</v>
      </c>
      <c r="S145" s="26">
        <f t="shared" si="785"/>
        <v>1221.8222878700001</v>
      </c>
      <c r="T145" s="26">
        <f t="shared" si="784"/>
        <v>1371.9557902949998</v>
      </c>
      <c r="U145" s="26">
        <f t="shared" si="784"/>
        <v>1431.723641605</v>
      </c>
      <c r="V145" s="26">
        <f t="shared" si="784"/>
        <v>1340.9037069400001</v>
      </c>
      <c r="W145" s="26">
        <f t="shared" si="784"/>
        <v>1347.5441787049999</v>
      </c>
      <c r="X145" s="26">
        <f t="shared" si="784"/>
        <v>1449.9137318149999</v>
      </c>
      <c r="Y145" s="26">
        <f t="shared" si="784"/>
        <v>1387.8542723749999</v>
      </c>
      <c r="Z145" s="26">
        <f t="shared" si="784"/>
        <v>1386.2325522099998</v>
      </c>
      <c r="AA145" s="26">
        <f t="shared" ref="AA145:AB145" si="786">+AA113</f>
        <v>1401.4417666450954</v>
      </c>
      <c r="AB145" s="26">
        <f t="shared" si="786"/>
        <v>1412.5576883743593</v>
      </c>
      <c r="AC145" s="26">
        <f t="shared" ref="AC145" si="787">+AC113</f>
        <v>1492.2824861536942</v>
      </c>
      <c r="AD145" s="31"/>
      <c r="AE145" s="26">
        <f t="shared" si="783"/>
        <v>3.4221132778611625</v>
      </c>
    </row>
    <row r="146" spans="1:31" x14ac:dyDescent="0.2">
      <c r="A146" s="13" t="s">
        <v>227</v>
      </c>
      <c r="B146" s="6" t="s">
        <v>228</v>
      </c>
      <c r="C146" s="26">
        <f t="shared" ref="C146:Z146" si="788">+C114</f>
        <v>595.22577486</v>
      </c>
      <c r="D146" s="26">
        <f t="shared" si="788"/>
        <v>645.47805548999997</v>
      </c>
      <c r="E146" s="26">
        <f t="shared" si="788"/>
        <v>674.43381665999993</v>
      </c>
      <c r="F146" s="26">
        <f t="shared" si="788"/>
        <v>777.96734070000002</v>
      </c>
      <c r="G146" s="26">
        <f t="shared" si="788"/>
        <v>1070.35000029</v>
      </c>
      <c r="H146" s="26">
        <f t="shared" si="788"/>
        <v>1180.2387700500001</v>
      </c>
      <c r="I146" s="26">
        <f t="shared" si="788"/>
        <v>884.78084388000002</v>
      </c>
      <c r="J146" s="26">
        <f t="shared" si="788"/>
        <v>1210.4223792600001</v>
      </c>
      <c r="K146" s="26">
        <f t="shared" si="788"/>
        <v>1326.4341960900001</v>
      </c>
      <c r="L146" s="26">
        <f t="shared" si="788"/>
        <v>1377.36954393</v>
      </c>
      <c r="M146" s="26">
        <f t="shared" si="788"/>
        <v>2055.9674424</v>
      </c>
      <c r="N146" s="26">
        <f t="shared" si="788"/>
        <v>2271.7130154600004</v>
      </c>
      <c r="O146" s="26">
        <f t="shared" si="788"/>
        <v>2460.8660209200002</v>
      </c>
      <c r="P146" s="26">
        <f t="shared" si="788"/>
        <v>2901.5859572100003</v>
      </c>
      <c r="Q146" s="26">
        <f t="shared" si="788"/>
        <v>3150.7115983800004</v>
      </c>
      <c r="R146" s="26">
        <f t="shared" ref="R146:S146" si="789">+R114</f>
        <v>3449.9204938500002</v>
      </c>
      <c r="S146" s="26">
        <f t="shared" si="789"/>
        <v>4133.1001404000008</v>
      </c>
      <c r="T146" s="26">
        <f t="shared" si="788"/>
        <v>3995.2514914200001</v>
      </c>
      <c r="U146" s="26">
        <f t="shared" si="788"/>
        <v>3868.9361919600001</v>
      </c>
      <c r="V146" s="26">
        <f t="shared" si="788"/>
        <v>2764.0062243899993</v>
      </c>
      <c r="W146" s="26">
        <f t="shared" si="788"/>
        <v>2318.6650018799996</v>
      </c>
      <c r="X146" s="26">
        <f t="shared" si="788"/>
        <v>2290.6378506300002</v>
      </c>
      <c r="Y146" s="26">
        <f t="shared" si="788"/>
        <v>1398.23059977</v>
      </c>
      <c r="Z146" s="26">
        <f t="shared" si="788"/>
        <v>1234.31851431</v>
      </c>
      <c r="AA146" s="26">
        <f t="shared" ref="AA146:AB146" si="790">+AA114</f>
        <v>1199.6572845244111</v>
      </c>
      <c r="AB146" s="26">
        <f t="shared" si="790"/>
        <v>904.43801858424274</v>
      </c>
      <c r="AC146" s="26">
        <f t="shared" ref="AC146" si="791">+AC114</f>
        <v>777.06802506858924</v>
      </c>
      <c r="AD146" s="31"/>
      <c r="AE146" s="26">
        <f t="shared" si="783"/>
        <v>0.30550130368826756</v>
      </c>
    </row>
    <row r="147" spans="1:31" x14ac:dyDescent="0.2">
      <c r="A147" s="13" t="s">
        <v>229</v>
      </c>
      <c r="B147" s="6" t="s">
        <v>144</v>
      </c>
      <c r="C147" s="26">
        <f t="shared" ref="C147:Z147" si="792">+C115</f>
        <v>0</v>
      </c>
      <c r="D147" s="26">
        <f t="shared" si="792"/>
        <v>0</v>
      </c>
      <c r="E147" s="26">
        <f t="shared" si="792"/>
        <v>0</v>
      </c>
      <c r="F147" s="26">
        <f t="shared" si="792"/>
        <v>0</v>
      </c>
      <c r="G147" s="26">
        <f t="shared" si="792"/>
        <v>0</v>
      </c>
      <c r="H147" s="26">
        <f t="shared" si="792"/>
        <v>0</v>
      </c>
      <c r="I147" s="26">
        <f t="shared" si="792"/>
        <v>0</v>
      </c>
      <c r="J147" s="26">
        <f t="shared" si="792"/>
        <v>0</v>
      </c>
      <c r="K147" s="26">
        <f t="shared" si="792"/>
        <v>0</v>
      </c>
      <c r="L147" s="26">
        <f t="shared" si="792"/>
        <v>0</v>
      </c>
      <c r="M147" s="26">
        <f t="shared" si="792"/>
        <v>0</v>
      </c>
      <c r="N147" s="26">
        <f t="shared" si="792"/>
        <v>0</v>
      </c>
      <c r="O147" s="26">
        <f t="shared" si="792"/>
        <v>0</v>
      </c>
      <c r="P147" s="26">
        <f t="shared" si="792"/>
        <v>0</v>
      </c>
      <c r="Q147" s="26">
        <f t="shared" si="792"/>
        <v>0</v>
      </c>
      <c r="R147" s="26">
        <f t="shared" ref="R147:S147" si="793">+R115</f>
        <v>0</v>
      </c>
      <c r="S147" s="26">
        <f t="shared" si="793"/>
        <v>0</v>
      </c>
      <c r="T147" s="26">
        <f t="shared" si="792"/>
        <v>0</v>
      </c>
      <c r="U147" s="26">
        <f t="shared" si="792"/>
        <v>0</v>
      </c>
      <c r="V147" s="26">
        <f t="shared" si="792"/>
        <v>0</v>
      </c>
      <c r="W147" s="26">
        <f t="shared" si="792"/>
        <v>0</v>
      </c>
      <c r="X147" s="26">
        <f t="shared" si="792"/>
        <v>0</v>
      </c>
      <c r="Y147" s="26">
        <f t="shared" si="792"/>
        <v>0</v>
      </c>
      <c r="Z147" s="26">
        <f t="shared" si="792"/>
        <v>0</v>
      </c>
      <c r="AA147" s="26">
        <f t="shared" ref="AA147:AB147" si="794">+AA115</f>
        <v>0</v>
      </c>
      <c r="AB147" s="26">
        <f t="shared" si="794"/>
        <v>0</v>
      </c>
      <c r="AC147" s="26">
        <f t="shared" ref="AC147" si="795">+AC115</f>
        <v>0</v>
      </c>
      <c r="AD147" s="31"/>
      <c r="AE147" s="26" t="str">
        <f t="shared" si="783"/>
        <v/>
      </c>
    </row>
    <row r="148" spans="1:31" x14ac:dyDescent="0.2">
      <c r="A148" s="13" t="s">
        <v>230</v>
      </c>
      <c r="B148" s="17" t="s">
        <v>231</v>
      </c>
      <c r="C148" s="26">
        <f>+C116</f>
        <v>12001.109904000001</v>
      </c>
      <c r="D148" s="26">
        <f>+D116</f>
        <v>13238.193920000002</v>
      </c>
      <c r="E148" s="26">
        <f>+E116</f>
        <v>14697.12731872</v>
      </c>
      <c r="F148" s="26">
        <f t="shared" ref="F148:Z148" si="796">+F116</f>
        <v>13579.431299840002</v>
      </c>
      <c r="G148" s="26">
        <f t="shared" si="796"/>
        <v>14268.579360000002</v>
      </c>
      <c r="H148" s="26">
        <f t="shared" si="796"/>
        <v>15280.699839999997</v>
      </c>
      <c r="I148" s="26">
        <f t="shared" si="796"/>
        <v>16382.362080000001</v>
      </c>
      <c r="J148" s="26">
        <f t="shared" si="796"/>
        <v>16309.088319999999</v>
      </c>
      <c r="K148" s="26">
        <f t="shared" si="796"/>
        <v>17506.296639999997</v>
      </c>
      <c r="L148" s="26">
        <f t="shared" si="796"/>
        <v>18142.435359999999</v>
      </c>
      <c r="M148" s="26">
        <f t="shared" si="796"/>
        <v>18952.557119999998</v>
      </c>
      <c r="N148" s="26">
        <f t="shared" si="796"/>
        <v>18915.923040000001</v>
      </c>
      <c r="O148" s="26">
        <f t="shared" si="796"/>
        <v>19216.522080000002</v>
      </c>
      <c r="P148" s="26">
        <f t="shared" si="796"/>
        <v>18154.8377187968</v>
      </c>
      <c r="Q148" s="26">
        <f t="shared" si="796"/>
        <v>19205.045439999998</v>
      </c>
      <c r="R148" s="26">
        <f t="shared" ref="R148:S148" si="797">+R116</f>
        <v>20486.317600000002</v>
      </c>
      <c r="S148" s="26">
        <f t="shared" si="797"/>
        <v>21071.439200000001</v>
      </c>
      <c r="T148" s="26">
        <f t="shared" si="796"/>
        <v>22202.967359999995</v>
      </c>
      <c r="U148" s="26">
        <f t="shared" si="796"/>
        <v>22794.79552</v>
      </c>
      <c r="V148" s="26">
        <f t="shared" si="796"/>
        <v>22843.979200000002</v>
      </c>
      <c r="W148" s="26">
        <f t="shared" si="796"/>
        <v>15830.066559999999</v>
      </c>
      <c r="X148" s="26">
        <f t="shared" si="796"/>
        <v>17668.56784</v>
      </c>
      <c r="Y148" s="26">
        <f t="shared" si="796"/>
        <v>31636.618719999999</v>
      </c>
      <c r="Z148" s="26">
        <f t="shared" si="796"/>
        <v>35893.225886</v>
      </c>
      <c r="AA148" s="26">
        <f t="shared" ref="AA148:AB148" si="798">+AA116</f>
        <v>39703.688178000004</v>
      </c>
      <c r="AB148" s="26">
        <f t="shared" si="798"/>
        <v>32672.453785999998</v>
      </c>
      <c r="AC148" s="26">
        <f t="shared" ref="AC148" si="799">+AC116</f>
        <v>35042.330526000005</v>
      </c>
      <c r="AD148" s="31"/>
      <c r="AE148" s="26">
        <f t="shared" si="783"/>
        <v>1.9199241408763623</v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26">
        <f t="shared" ref="C159" si="800">+C160+C161+C162</f>
        <v>33679.749938096145</v>
      </c>
      <c r="D159" s="26">
        <f t="shared" ref="D159" si="801">+D160+D161+D162</f>
        <v>31861.544930450204</v>
      </c>
      <c r="E159" s="26">
        <f t="shared" ref="E159" si="802">+E160+E161+E162</f>
        <v>32752.036747230268</v>
      </c>
      <c r="F159" s="26">
        <f t="shared" ref="F159" si="803">+F160+F161+F162</f>
        <v>34975.178133433386</v>
      </c>
      <c r="G159" s="26">
        <f t="shared" ref="G159" si="804">+G160+G161+G162</f>
        <v>37460.274051972636</v>
      </c>
      <c r="H159" s="26">
        <f t="shared" ref="H159" si="805">+H160+H161+H162</f>
        <v>40297.886962228164</v>
      </c>
      <c r="I159" s="26">
        <f t="shared" ref="I159" si="806">+I160+I161+I162</f>
        <v>46121.036650962218</v>
      </c>
      <c r="J159" s="26">
        <f t="shared" ref="J159" si="807">+J160+J161+J162</f>
        <v>52785.02966682952</v>
      </c>
      <c r="K159" s="26">
        <f t="shared" ref="K159" si="808">+K160+K161+K162</f>
        <v>53256.812459006156</v>
      </c>
      <c r="L159" s="26">
        <f t="shared" ref="L159" si="809">+L160+L161+L162</f>
        <v>55980.170281964522</v>
      </c>
      <c r="M159" s="26">
        <f t="shared" ref="M159" si="810">+M160+M161+M162</f>
        <v>52511.897312416106</v>
      </c>
      <c r="N159" s="26">
        <f t="shared" ref="N159" si="811">+N160+N161+N162</f>
        <v>50412.021942639811</v>
      </c>
      <c r="O159" s="26">
        <f t="shared" ref="O159" si="812">+O160+O161+O162</f>
        <v>51147.127568080679</v>
      </c>
      <c r="P159" s="26">
        <f t="shared" ref="P159" si="813">+P160+P161+P162</f>
        <v>51806.063454971933</v>
      </c>
      <c r="Q159" s="26">
        <f t="shared" ref="Q159:S159" si="814">+Q160+Q161+Q162</f>
        <v>56475.397012538255</v>
      </c>
      <c r="R159" s="26">
        <f t="shared" si="814"/>
        <v>57962.290377441568</v>
      </c>
      <c r="S159" s="26">
        <f t="shared" si="814"/>
        <v>58808.145347107537</v>
      </c>
      <c r="T159" s="26">
        <f t="shared" ref="T159" si="815">+T160+T161+T162</f>
        <v>68352.298595933768</v>
      </c>
      <c r="U159" s="26">
        <f t="shared" ref="U159" si="816">+U160+U161+U162</f>
        <v>69664.947149806409</v>
      </c>
      <c r="V159" s="26">
        <f t="shared" ref="V159" si="817">+V160+V161+V162</f>
        <v>67517.730129147574</v>
      </c>
      <c r="W159" s="26">
        <f t="shared" ref="W159" si="818">+W160+W161+W162</f>
        <v>68623.517291938013</v>
      </c>
      <c r="X159" s="26">
        <f t="shared" ref="X159" si="819">+X160+X161+X162</f>
        <v>76288.277784990292</v>
      </c>
      <c r="Y159" s="26">
        <f t="shared" ref="Y159" si="820">+Y160+Y161+Y162</f>
        <v>80323.052312599422</v>
      </c>
      <c r="Z159" s="26">
        <f t="shared" ref="Z159:AA159" si="821">+Z160+Z161+Z162</f>
        <v>79993.652074144993</v>
      </c>
      <c r="AA159" s="26">
        <f t="shared" si="821"/>
        <v>77417.01281825667</v>
      </c>
      <c r="AB159" s="26">
        <f t="shared" ref="AB159" si="822">+AB160+AB161+AB162</f>
        <v>83713.41450868969</v>
      </c>
      <c r="AC159" s="26">
        <f t="shared" ref="AC159" si="823">+AC160+AC161+AC162</f>
        <v>87135.569534547321</v>
      </c>
      <c r="AD159" s="31"/>
      <c r="AE159" s="26">
        <f>+IF(C159=0,"",IF(C159&lt;0,IF(AC160&lt;0,(AC160-C159)/C159,(AC160-C159)/ABS(C159)),(AC160-C159)/C159))</f>
        <v>1.5574399546133755</v>
      </c>
    </row>
    <row r="160" spans="1:31" x14ac:dyDescent="0.2">
      <c r="A160" s="11" t="s">
        <v>26</v>
      </c>
      <c r="B160" s="6" t="s">
        <v>27</v>
      </c>
      <c r="C160" s="26">
        <f t="shared" ref="C160:Z160" si="824">+C6</f>
        <v>31425.038975456719</v>
      </c>
      <c r="D160" s="26">
        <f t="shared" si="824"/>
        <v>29970.551715460202</v>
      </c>
      <c r="E160" s="26">
        <f t="shared" si="824"/>
        <v>31025.092846450269</v>
      </c>
      <c r="F160" s="26">
        <f t="shared" si="824"/>
        <v>33357.856667773383</v>
      </c>
      <c r="G160" s="26">
        <f t="shared" si="824"/>
        <v>35871.823839602635</v>
      </c>
      <c r="H160" s="26">
        <f t="shared" si="824"/>
        <v>38941.843047778166</v>
      </c>
      <c r="I160" s="26">
        <f t="shared" si="824"/>
        <v>44850.79464408222</v>
      </c>
      <c r="J160" s="26">
        <f t="shared" si="824"/>
        <v>51546.639105426722</v>
      </c>
      <c r="K160" s="26">
        <f t="shared" si="824"/>
        <v>52055.254880941153</v>
      </c>
      <c r="L160" s="26">
        <f t="shared" si="824"/>
        <v>54646.821432984521</v>
      </c>
      <c r="M160" s="26">
        <f t="shared" si="824"/>
        <v>50970.317726276109</v>
      </c>
      <c r="N160" s="26">
        <f t="shared" si="824"/>
        <v>48808.600900819809</v>
      </c>
      <c r="O160" s="26">
        <f t="shared" si="824"/>
        <v>49599.697311440679</v>
      </c>
      <c r="P160" s="26">
        <f t="shared" si="824"/>
        <v>50367.282661841935</v>
      </c>
      <c r="Q160" s="26">
        <f t="shared" si="824"/>
        <v>55017.988884223516</v>
      </c>
      <c r="R160" s="26">
        <f t="shared" ref="R160:S160" si="825">+R6</f>
        <v>56476.115914863869</v>
      </c>
      <c r="S160" s="26">
        <f t="shared" si="825"/>
        <v>57413.093312526311</v>
      </c>
      <c r="T160" s="26">
        <f t="shared" si="824"/>
        <v>67210.896498049537</v>
      </c>
      <c r="U160" s="26">
        <f t="shared" si="824"/>
        <v>68630.723856664277</v>
      </c>
      <c r="V160" s="26">
        <f t="shared" si="824"/>
        <v>66285.069565347017</v>
      </c>
      <c r="W160" s="26">
        <f t="shared" si="824"/>
        <v>67414.007279473226</v>
      </c>
      <c r="X160" s="26">
        <f t="shared" si="824"/>
        <v>75162.903356940558</v>
      </c>
      <c r="Y160" s="26">
        <f t="shared" si="824"/>
        <v>79251.528772168254</v>
      </c>
      <c r="Z160" s="26">
        <f t="shared" si="824"/>
        <v>78929.697287514718</v>
      </c>
      <c r="AA160" s="26">
        <f t="shared" ref="AA160:AB160" si="826">+AA6</f>
        <v>76420.988013518858</v>
      </c>
      <c r="AB160" s="26">
        <f t="shared" si="826"/>
        <v>82758.250908460366</v>
      </c>
      <c r="AC160" s="26">
        <f>+AC6</f>
        <v>86133.938153074443</v>
      </c>
      <c r="AD160" s="31"/>
      <c r="AE160" s="26">
        <f>+IF(C160=0,"",IF(C160&lt;0,IF(AC161&lt;0,(AC161-C160)/C160,(AC161-C160)/ABS(C160)),(AC161-C160)/C160))</f>
        <v>-0.96812632810876831</v>
      </c>
    </row>
    <row r="161" spans="1:31" x14ac:dyDescent="0.2">
      <c r="A161" s="13" t="s">
        <v>145</v>
      </c>
      <c r="B161" s="6" t="s">
        <v>146</v>
      </c>
      <c r="C161" s="26">
        <f>+C66</f>
        <v>2254.710962639424</v>
      </c>
      <c r="D161" s="26">
        <f t="shared" ref="D161:Z161" si="827">+D66</f>
        <v>1890.9932149900001</v>
      </c>
      <c r="E161" s="26">
        <f t="shared" si="827"/>
        <v>1726.9439007800001</v>
      </c>
      <c r="F161" s="26">
        <f t="shared" si="827"/>
        <v>1617.3214656599998</v>
      </c>
      <c r="G161" s="26">
        <f t="shared" si="827"/>
        <v>1588.4502123699999</v>
      </c>
      <c r="H161" s="26">
        <f t="shared" si="827"/>
        <v>1356.0439144499999</v>
      </c>
      <c r="I161" s="26">
        <f t="shared" si="827"/>
        <v>1270.24200688</v>
      </c>
      <c r="J161" s="26">
        <f t="shared" si="827"/>
        <v>1238.3905614027999</v>
      </c>
      <c r="K161" s="26">
        <f t="shared" si="827"/>
        <v>1201.5575780649999</v>
      </c>
      <c r="L161" s="26">
        <f t="shared" si="827"/>
        <v>1333.34884898</v>
      </c>
      <c r="M161" s="26">
        <f t="shared" si="827"/>
        <v>1541.5795861399999</v>
      </c>
      <c r="N161" s="26">
        <f t="shared" si="827"/>
        <v>1603.4210418200003</v>
      </c>
      <c r="O161" s="26">
        <f t="shared" si="827"/>
        <v>1547.4302566399999</v>
      </c>
      <c r="P161" s="26">
        <f t="shared" si="827"/>
        <v>1438.7807931299999</v>
      </c>
      <c r="Q161" s="26">
        <f t="shared" si="827"/>
        <v>1457.4081283147405</v>
      </c>
      <c r="R161" s="26">
        <f t="shared" ref="R161:S161" si="828">+R66</f>
        <v>1486.1744625777008</v>
      </c>
      <c r="S161" s="26">
        <f t="shared" si="828"/>
        <v>1395.0520345812279</v>
      </c>
      <c r="T161" s="26">
        <f t="shared" si="827"/>
        <v>1141.4020978842282</v>
      </c>
      <c r="U161" s="26">
        <f t="shared" si="827"/>
        <v>1034.2232931421308</v>
      </c>
      <c r="V161" s="26">
        <f t="shared" si="827"/>
        <v>1232.6605638005603</v>
      </c>
      <c r="W161" s="26">
        <f t="shared" si="827"/>
        <v>1209.5100124647872</v>
      </c>
      <c r="X161" s="26">
        <f t="shared" si="827"/>
        <v>1125.3744280497335</v>
      </c>
      <c r="Y161" s="26">
        <f t="shared" si="827"/>
        <v>1071.5235404311611</v>
      </c>
      <c r="Z161" s="26">
        <f t="shared" si="827"/>
        <v>1063.9547866302687</v>
      </c>
      <c r="AA161" s="26">
        <f t="shared" ref="AA161:AB161" si="829">+AA66</f>
        <v>996.02480473781577</v>
      </c>
      <c r="AB161" s="26">
        <f t="shared" si="829"/>
        <v>955.16360022932201</v>
      </c>
      <c r="AC161" s="26">
        <f t="shared" ref="AC161" si="830">+AC66</f>
        <v>1001.6313814728761</v>
      </c>
      <c r="AD161" s="31"/>
      <c r="AE161" s="26">
        <f>+IF(C161=0,"",IF(C161&lt;0,IF(AC162&lt;0,(AC162-C161)/C161,(AC162-C161)/ABS(C161)),(AC162-C161)/C161))</f>
        <v>-1</v>
      </c>
    </row>
    <row r="162" spans="1:31" x14ac:dyDescent="0.2">
      <c r="A162" s="13" t="s">
        <v>204</v>
      </c>
      <c r="B162" s="6" t="s">
        <v>205</v>
      </c>
      <c r="C162" s="26">
        <f t="shared" ref="C162:Z162" si="831">+C101</f>
        <v>0</v>
      </c>
      <c r="D162" s="26">
        <f t="shared" si="831"/>
        <v>0</v>
      </c>
      <c r="E162" s="26">
        <f t="shared" si="831"/>
        <v>0</v>
      </c>
      <c r="F162" s="26">
        <f t="shared" si="831"/>
        <v>0</v>
      </c>
      <c r="G162" s="26">
        <f t="shared" si="831"/>
        <v>0</v>
      </c>
      <c r="H162" s="26">
        <f t="shared" si="831"/>
        <v>0</v>
      </c>
      <c r="I162" s="26">
        <f t="shared" si="831"/>
        <v>0</v>
      </c>
      <c r="J162" s="26">
        <f t="shared" si="831"/>
        <v>0</v>
      </c>
      <c r="K162" s="26">
        <f t="shared" si="831"/>
        <v>0</v>
      </c>
      <c r="L162" s="26">
        <f t="shared" si="831"/>
        <v>0</v>
      </c>
      <c r="M162" s="26">
        <f t="shared" si="831"/>
        <v>0</v>
      </c>
      <c r="N162" s="26">
        <f t="shared" si="831"/>
        <v>0</v>
      </c>
      <c r="O162" s="26">
        <f t="shared" si="831"/>
        <v>0</v>
      </c>
      <c r="P162" s="26">
        <f t="shared" si="831"/>
        <v>0</v>
      </c>
      <c r="Q162" s="26">
        <f t="shared" si="831"/>
        <v>0</v>
      </c>
      <c r="R162" s="26">
        <f t="shared" ref="R162:S162" si="832">+R101</f>
        <v>0</v>
      </c>
      <c r="S162" s="26">
        <f t="shared" si="832"/>
        <v>0</v>
      </c>
      <c r="T162" s="26">
        <f t="shared" si="831"/>
        <v>0</v>
      </c>
      <c r="U162" s="26">
        <f t="shared" si="831"/>
        <v>0</v>
      </c>
      <c r="V162" s="26">
        <f t="shared" si="831"/>
        <v>0</v>
      </c>
      <c r="W162" s="26">
        <f t="shared" si="831"/>
        <v>0</v>
      </c>
      <c r="X162" s="26">
        <f t="shared" si="831"/>
        <v>0</v>
      </c>
      <c r="Y162" s="26">
        <f t="shared" si="831"/>
        <v>0</v>
      </c>
      <c r="Z162" s="26">
        <f t="shared" si="831"/>
        <v>0</v>
      </c>
      <c r="AA162" s="26">
        <f t="shared" ref="AA162:AB162" si="833">+AA101</f>
        <v>0</v>
      </c>
      <c r="AB162" s="26">
        <f t="shared" si="833"/>
        <v>0</v>
      </c>
      <c r="AC162" s="26">
        <f t="shared" ref="AC162" si="834">+AC101</f>
        <v>0</v>
      </c>
      <c r="AD162" s="31"/>
      <c r="AE162" s="26" t="str">
        <f>+IF(C162=0,"",IF(C162&lt;0,IF(#REF!&lt;0,(#REF!-C162)/C162,(#REF!-C162)/ABS(C162)),(#REF!-C162)/C162))</f>
        <v/>
      </c>
    </row>
    <row r="163" spans="1:31" x14ac:dyDescent="0.2">
      <c r="A163" s="14"/>
      <c r="B163" s="15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1"/>
      <c r="AE163" s="30"/>
    </row>
    <row r="164" spans="1:31" x14ac:dyDescent="0.2">
      <c r="A164" s="16" t="s">
        <v>221</v>
      </c>
      <c r="B164" s="10" t="s">
        <v>222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31"/>
      <c r="AE164" s="32" t="str">
        <f t="shared" ref="AE164" si="835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26">
        <f t="shared" ref="C165" si="836">+C166+C167</f>
        <v>932.68490184000007</v>
      </c>
      <c r="D165" s="26">
        <f t="shared" ref="D165" si="837">+D166+D167</f>
        <v>1205.787780635</v>
      </c>
      <c r="E165" s="26">
        <f t="shared" ref="E165" si="838">+E166+E167</f>
        <v>1248.1146209599999</v>
      </c>
      <c r="F165" s="26">
        <f t="shared" ref="F165" si="839">+F166+F167</f>
        <v>1374.2512754099998</v>
      </c>
      <c r="G165" s="26">
        <f t="shared" ref="G165" si="840">+G166+G167</f>
        <v>1731.578455525</v>
      </c>
      <c r="H165" s="26">
        <f t="shared" ref="H165" si="841">+H166+H167</f>
        <v>1827.1414295900001</v>
      </c>
      <c r="I165" s="26">
        <f t="shared" ref="I165" si="842">+I166+I167</f>
        <v>1532.3202214749999</v>
      </c>
      <c r="J165" s="26">
        <f t="shared" ref="J165" si="843">+J166+J167</f>
        <v>1959.517926085</v>
      </c>
      <c r="K165" s="26">
        <f t="shared" ref="K165" si="844">+K166+K167</f>
        <v>2402.8013810150005</v>
      </c>
      <c r="L165" s="26">
        <f t="shared" ref="L165" si="845">+L166+L167</f>
        <v>2483.0257593850001</v>
      </c>
      <c r="M165" s="26">
        <f t="shared" ref="M165" si="846">+M166+M167</f>
        <v>3111.3229315099998</v>
      </c>
      <c r="N165" s="26">
        <f t="shared" ref="N165" si="847">+N166+N167</f>
        <v>3327.7052226250003</v>
      </c>
      <c r="O165" s="26">
        <f t="shared" ref="O165" si="848">+O166+O167</f>
        <v>3661.32111807</v>
      </c>
      <c r="P165" s="26">
        <f t="shared" ref="P165" si="849">+P166+P167</f>
        <v>3982.7757586150001</v>
      </c>
      <c r="Q165" s="26">
        <f t="shared" ref="Q165:S165" si="850">+Q166+Q167</f>
        <v>4292.7436677450005</v>
      </c>
      <c r="R165" s="26">
        <f t="shared" si="850"/>
        <v>4567.05854576</v>
      </c>
      <c r="S165" s="26">
        <f t="shared" si="850"/>
        <v>5354.9224282700006</v>
      </c>
      <c r="T165" s="26">
        <f t="shared" ref="T165" si="851">+T166+T167</f>
        <v>5367.2072817150001</v>
      </c>
      <c r="U165" s="26">
        <f t="shared" ref="U165" si="852">+U166+U167</f>
        <v>5300.6598335649996</v>
      </c>
      <c r="V165" s="26">
        <f t="shared" ref="V165" si="853">+V166+V167</f>
        <v>4104.9099313299994</v>
      </c>
      <c r="W165" s="26">
        <f t="shared" ref="W165" si="854">+W166+W167</f>
        <v>3666.2091805849996</v>
      </c>
      <c r="X165" s="26">
        <f t="shared" ref="X165" si="855">+X166+X167</f>
        <v>3740.5515824450003</v>
      </c>
      <c r="Y165" s="26">
        <f t="shared" ref="Y165" si="856">+Y166+Y167</f>
        <v>2786.0848721450002</v>
      </c>
      <c r="Z165" s="26">
        <f t="shared" ref="Z165:AA165" si="857">+Z166+Z167</f>
        <v>2620.5510665199999</v>
      </c>
      <c r="AA165" s="26">
        <f t="shared" si="857"/>
        <v>2601.0990511695063</v>
      </c>
      <c r="AB165" s="26">
        <f t="shared" ref="AB165" si="858">+AB166+AB167</f>
        <v>2316.9957069586021</v>
      </c>
      <c r="AC165" s="26">
        <f t="shared" ref="AC165" si="859">+AC166+AC167</f>
        <v>2269.3505112222833</v>
      </c>
      <c r="AD165" s="31"/>
      <c r="AE165" s="26">
        <f t="shared" ref="AE165:AE169" si="860">+IF(C165=0,"",IF(C165&lt;0,IF(AC165&lt;0,(AC165-C165)/C165,(AC165-C165)/ABS(C165)),(AC165-C165)/C165))</f>
        <v>1.4331373937171175</v>
      </c>
    </row>
    <row r="166" spans="1:31" x14ac:dyDescent="0.2">
      <c r="A166" s="13" t="s">
        <v>225</v>
      </c>
      <c r="B166" s="6" t="s">
        <v>226</v>
      </c>
      <c r="C166" s="26">
        <f t="shared" ref="C166:Z166" si="861">+C113</f>
        <v>337.45912698000001</v>
      </c>
      <c r="D166" s="26">
        <f t="shared" si="861"/>
        <v>560.30972514500002</v>
      </c>
      <c r="E166" s="26">
        <f t="shared" si="861"/>
        <v>573.68080429999998</v>
      </c>
      <c r="F166" s="26">
        <f t="shared" si="861"/>
        <v>596.28393470999993</v>
      </c>
      <c r="G166" s="26">
        <f t="shared" si="861"/>
        <v>661.22845523499996</v>
      </c>
      <c r="H166" s="26">
        <f t="shared" si="861"/>
        <v>646.90265954000006</v>
      </c>
      <c r="I166" s="26">
        <f t="shared" si="861"/>
        <v>647.53937759500002</v>
      </c>
      <c r="J166" s="26">
        <f t="shared" si="861"/>
        <v>749.09554682500004</v>
      </c>
      <c r="K166" s="26">
        <f t="shared" si="861"/>
        <v>1076.3671849250002</v>
      </c>
      <c r="L166" s="26">
        <f t="shared" si="861"/>
        <v>1105.6562154549999</v>
      </c>
      <c r="M166" s="26">
        <f t="shared" si="861"/>
        <v>1055.35548911</v>
      </c>
      <c r="N166" s="26">
        <f t="shared" si="861"/>
        <v>1055.9922071649999</v>
      </c>
      <c r="O166" s="26">
        <f t="shared" si="861"/>
        <v>1200.45509715</v>
      </c>
      <c r="P166" s="26">
        <f t="shared" si="861"/>
        <v>1081.189801405</v>
      </c>
      <c r="Q166" s="26">
        <f t="shared" si="861"/>
        <v>1142.0320693650001</v>
      </c>
      <c r="R166" s="26">
        <f t="shared" ref="R166:S166" si="862">+R113</f>
        <v>1117.1380519100001</v>
      </c>
      <c r="S166" s="26">
        <f t="shared" si="862"/>
        <v>1221.8222878700001</v>
      </c>
      <c r="T166" s="26">
        <f t="shared" si="861"/>
        <v>1371.9557902949998</v>
      </c>
      <c r="U166" s="26">
        <f t="shared" si="861"/>
        <v>1431.723641605</v>
      </c>
      <c r="V166" s="26">
        <f t="shared" si="861"/>
        <v>1340.9037069400001</v>
      </c>
      <c r="W166" s="26">
        <f t="shared" si="861"/>
        <v>1347.5441787049999</v>
      </c>
      <c r="X166" s="26">
        <f t="shared" si="861"/>
        <v>1449.9137318149999</v>
      </c>
      <c r="Y166" s="26">
        <f t="shared" si="861"/>
        <v>1387.8542723749999</v>
      </c>
      <c r="Z166" s="26">
        <f t="shared" si="861"/>
        <v>1386.2325522099998</v>
      </c>
      <c r="AA166" s="26">
        <f t="shared" ref="AA166:AB166" si="863">+AA113</f>
        <v>1401.4417666450954</v>
      </c>
      <c r="AB166" s="26">
        <f t="shared" si="863"/>
        <v>1412.5576883743593</v>
      </c>
      <c r="AC166" s="26">
        <f t="shared" ref="AC166" si="864">+AC113</f>
        <v>1492.2824861536942</v>
      </c>
      <c r="AD166" s="31"/>
      <c r="AE166" s="26">
        <f t="shared" si="860"/>
        <v>3.4221132778611625</v>
      </c>
    </row>
    <row r="167" spans="1:31" x14ac:dyDescent="0.2">
      <c r="A167" s="13" t="s">
        <v>227</v>
      </c>
      <c r="B167" s="6" t="s">
        <v>228</v>
      </c>
      <c r="C167" s="26">
        <f t="shared" ref="C167:Z167" si="865">+C114</f>
        <v>595.22577486</v>
      </c>
      <c r="D167" s="26">
        <f t="shared" si="865"/>
        <v>645.47805548999997</v>
      </c>
      <c r="E167" s="26">
        <f t="shared" si="865"/>
        <v>674.43381665999993</v>
      </c>
      <c r="F167" s="26">
        <f t="shared" si="865"/>
        <v>777.96734070000002</v>
      </c>
      <c r="G167" s="26">
        <f t="shared" si="865"/>
        <v>1070.35000029</v>
      </c>
      <c r="H167" s="26">
        <f t="shared" si="865"/>
        <v>1180.2387700500001</v>
      </c>
      <c r="I167" s="26">
        <f t="shared" si="865"/>
        <v>884.78084388000002</v>
      </c>
      <c r="J167" s="26">
        <f t="shared" si="865"/>
        <v>1210.4223792600001</v>
      </c>
      <c r="K167" s="26">
        <f t="shared" si="865"/>
        <v>1326.4341960900001</v>
      </c>
      <c r="L167" s="26">
        <f t="shared" si="865"/>
        <v>1377.36954393</v>
      </c>
      <c r="M167" s="26">
        <f t="shared" si="865"/>
        <v>2055.9674424</v>
      </c>
      <c r="N167" s="26">
        <f t="shared" si="865"/>
        <v>2271.7130154600004</v>
      </c>
      <c r="O167" s="26">
        <f t="shared" si="865"/>
        <v>2460.8660209200002</v>
      </c>
      <c r="P167" s="26">
        <f t="shared" si="865"/>
        <v>2901.5859572100003</v>
      </c>
      <c r="Q167" s="26">
        <f t="shared" si="865"/>
        <v>3150.7115983800004</v>
      </c>
      <c r="R167" s="26">
        <f t="shared" ref="R167:S167" si="866">+R114</f>
        <v>3449.9204938500002</v>
      </c>
      <c r="S167" s="26">
        <f t="shared" si="866"/>
        <v>4133.1001404000008</v>
      </c>
      <c r="T167" s="26">
        <f t="shared" si="865"/>
        <v>3995.2514914200001</v>
      </c>
      <c r="U167" s="26">
        <f t="shared" si="865"/>
        <v>3868.9361919600001</v>
      </c>
      <c r="V167" s="26">
        <f t="shared" si="865"/>
        <v>2764.0062243899993</v>
      </c>
      <c r="W167" s="26">
        <f t="shared" si="865"/>
        <v>2318.6650018799996</v>
      </c>
      <c r="X167" s="26">
        <f t="shared" si="865"/>
        <v>2290.6378506300002</v>
      </c>
      <c r="Y167" s="26">
        <f t="shared" si="865"/>
        <v>1398.23059977</v>
      </c>
      <c r="Z167" s="26">
        <f t="shared" si="865"/>
        <v>1234.31851431</v>
      </c>
      <c r="AA167" s="26">
        <f t="shared" ref="AA167:AB167" si="867">+AA114</f>
        <v>1199.6572845244111</v>
      </c>
      <c r="AB167" s="26">
        <f t="shared" si="867"/>
        <v>904.43801858424274</v>
      </c>
      <c r="AC167" s="26">
        <f t="shared" ref="AC167" si="868">+AC114</f>
        <v>777.06802506858924</v>
      </c>
      <c r="AD167" s="31"/>
      <c r="AE167" s="26">
        <f t="shared" si="860"/>
        <v>0.30550130368826756</v>
      </c>
    </row>
    <row r="168" spans="1:31" x14ac:dyDescent="0.2">
      <c r="A168" s="13" t="s">
        <v>229</v>
      </c>
      <c r="B168" s="6" t="s">
        <v>144</v>
      </c>
      <c r="C168" s="26">
        <f t="shared" ref="C168:Z168" si="869">+C115</f>
        <v>0</v>
      </c>
      <c r="D168" s="26">
        <f t="shared" si="869"/>
        <v>0</v>
      </c>
      <c r="E168" s="26">
        <f t="shared" si="869"/>
        <v>0</v>
      </c>
      <c r="F168" s="26">
        <f t="shared" si="869"/>
        <v>0</v>
      </c>
      <c r="G168" s="26">
        <f t="shared" si="869"/>
        <v>0</v>
      </c>
      <c r="H168" s="26">
        <f t="shared" si="869"/>
        <v>0</v>
      </c>
      <c r="I168" s="26">
        <f t="shared" si="869"/>
        <v>0</v>
      </c>
      <c r="J168" s="26">
        <f t="shared" si="869"/>
        <v>0</v>
      </c>
      <c r="K168" s="26">
        <f t="shared" si="869"/>
        <v>0</v>
      </c>
      <c r="L168" s="26">
        <f t="shared" si="869"/>
        <v>0</v>
      </c>
      <c r="M168" s="26">
        <f t="shared" si="869"/>
        <v>0</v>
      </c>
      <c r="N168" s="26">
        <f t="shared" si="869"/>
        <v>0</v>
      </c>
      <c r="O168" s="26">
        <f t="shared" si="869"/>
        <v>0</v>
      </c>
      <c r="P168" s="26">
        <f t="shared" si="869"/>
        <v>0</v>
      </c>
      <c r="Q168" s="26">
        <f t="shared" si="869"/>
        <v>0</v>
      </c>
      <c r="R168" s="26">
        <f t="shared" ref="R168:S168" si="870">+R115</f>
        <v>0</v>
      </c>
      <c r="S168" s="26">
        <f t="shared" si="870"/>
        <v>0</v>
      </c>
      <c r="T168" s="26">
        <f t="shared" si="869"/>
        <v>0</v>
      </c>
      <c r="U168" s="26">
        <f t="shared" si="869"/>
        <v>0</v>
      </c>
      <c r="V168" s="26">
        <f t="shared" si="869"/>
        <v>0</v>
      </c>
      <c r="W168" s="26">
        <f t="shared" si="869"/>
        <v>0</v>
      </c>
      <c r="X168" s="26">
        <f t="shared" si="869"/>
        <v>0</v>
      </c>
      <c r="Y168" s="26">
        <f t="shared" si="869"/>
        <v>0</v>
      </c>
      <c r="Z168" s="26">
        <f t="shared" si="869"/>
        <v>0</v>
      </c>
      <c r="AA168" s="26">
        <f t="shared" ref="AA168:AB168" si="871">+AA115</f>
        <v>0</v>
      </c>
      <c r="AB168" s="26">
        <f t="shared" si="871"/>
        <v>0</v>
      </c>
      <c r="AC168" s="26">
        <f t="shared" ref="AC168" si="872">+AC115</f>
        <v>0</v>
      </c>
      <c r="AD168" s="31"/>
      <c r="AE168" s="26" t="str">
        <f t="shared" si="860"/>
        <v/>
      </c>
    </row>
    <row r="169" spans="1:31" x14ac:dyDescent="0.2">
      <c r="A169" s="13" t="s">
        <v>230</v>
      </c>
      <c r="B169" s="17" t="s">
        <v>231</v>
      </c>
      <c r="C169" s="26">
        <f>+C148</f>
        <v>12001.109904000001</v>
      </c>
      <c r="D169" s="26">
        <f t="shared" ref="D169:Z169" si="873">+D148</f>
        <v>13238.193920000002</v>
      </c>
      <c r="E169" s="26">
        <f t="shared" si="873"/>
        <v>14697.12731872</v>
      </c>
      <c r="F169" s="26">
        <f t="shared" si="873"/>
        <v>13579.431299840002</v>
      </c>
      <c r="G169" s="26">
        <f t="shared" si="873"/>
        <v>14268.579360000002</v>
      </c>
      <c r="H169" s="26">
        <f t="shared" si="873"/>
        <v>15280.699839999997</v>
      </c>
      <c r="I169" s="26">
        <f t="shared" si="873"/>
        <v>16382.362080000001</v>
      </c>
      <c r="J169" s="26">
        <f t="shared" si="873"/>
        <v>16309.088319999999</v>
      </c>
      <c r="K169" s="26">
        <f t="shared" si="873"/>
        <v>17506.296639999997</v>
      </c>
      <c r="L169" s="26">
        <f t="shared" si="873"/>
        <v>18142.435359999999</v>
      </c>
      <c r="M169" s="26">
        <f t="shared" si="873"/>
        <v>18952.557119999998</v>
      </c>
      <c r="N169" s="26">
        <f t="shared" si="873"/>
        <v>18915.923040000001</v>
      </c>
      <c r="O169" s="26">
        <f t="shared" si="873"/>
        <v>19216.522080000002</v>
      </c>
      <c r="P169" s="26">
        <f t="shared" si="873"/>
        <v>18154.8377187968</v>
      </c>
      <c r="Q169" s="26">
        <f t="shared" si="873"/>
        <v>19205.045439999998</v>
      </c>
      <c r="R169" s="26">
        <f t="shared" ref="R169:S169" si="874">+R148</f>
        <v>20486.317600000002</v>
      </c>
      <c r="S169" s="26">
        <f t="shared" si="874"/>
        <v>21071.439200000001</v>
      </c>
      <c r="T169" s="26">
        <f t="shared" si="873"/>
        <v>22202.967359999995</v>
      </c>
      <c r="U169" s="26">
        <f t="shared" si="873"/>
        <v>22794.79552</v>
      </c>
      <c r="V169" s="26">
        <f t="shared" si="873"/>
        <v>22843.979200000002</v>
      </c>
      <c r="W169" s="26">
        <f t="shared" si="873"/>
        <v>15830.066559999999</v>
      </c>
      <c r="X169" s="26">
        <f t="shared" si="873"/>
        <v>17668.56784</v>
      </c>
      <c r="Y169" s="26">
        <f t="shared" si="873"/>
        <v>31636.618719999999</v>
      </c>
      <c r="Z169" s="26">
        <f t="shared" si="873"/>
        <v>35893.225886</v>
      </c>
      <c r="AA169" s="26">
        <f t="shared" ref="AA169:AB169" si="875">+AA148</f>
        <v>39703.688178000004</v>
      </c>
      <c r="AB169" s="26">
        <f t="shared" si="875"/>
        <v>32672.453785999998</v>
      </c>
      <c r="AC169" s="26">
        <f t="shared" ref="AC169" si="876">+AC148</f>
        <v>35042.330526000005</v>
      </c>
      <c r="AD169" s="31"/>
      <c r="AE169" s="26">
        <f t="shared" si="860"/>
        <v>1.9199241408763623</v>
      </c>
    </row>
  </sheetData>
  <conditionalFormatting sqref="C2:AC2">
    <cfRule type="cellIs" dxfId="5" priority="1" operator="equal">
      <formula>0</formula>
    </cfRule>
  </conditionalFormatting>
  <dataValidations count="1">
    <dataValidation allowBlank="1" showInputMessage="1" showErrorMessage="1" sqref="A164:B169 A143:B148 A111:B116" xr:uid="{00000000-0002-0000-2400-000000000000}"/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E169"/>
  <sheetViews>
    <sheetView showGridLines="0" topLeftCell="K1" zoomScale="70" zoomScaleNormal="70" workbookViewId="0">
      <selection activeCell="AI32" sqref="AI32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296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123</v>
      </c>
      <c r="D4" s="26">
        <f>+D6+D66+D101</f>
        <v>101.44435839709632</v>
      </c>
      <c r="E4" s="26">
        <f t="shared" ref="E4:AC4" si="0">+E6+E66+E101</f>
        <v>100.15780236649493</v>
      </c>
      <c r="F4" s="26">
        <f t="shared" si="0"/>
        <v>108.57764902369759</v>
      </c>
      <c r="G4" s="26">
        <f t="shared" si="0"/>
        <v>97.821107263866693</v>
      </c>
      <c r="H4" s="26">
        <f t="shared" si="0"/>
        <v>114.96817754741325</v>
      </c>
      <c r="I4" s="26">
        <f t="shared" si="0"/>
        <v>151.50683829921996</v>
      </c>
      <c r="J4" s="26">
        <f t="shared" si="0"/>
        <v>169.93745926283219</v>
      </c>
      <c r="K4" s="26">
        <f t="shared" si="0"/>
        <v>175.10188636238877</v>
      </c>
      <c r="L4" s="26">
        <f t="shared" si="0"/>
        <v>170.35518127517992</v>
      </c>
      <c r="M4" s="26">
        <f t="shared" si="0"/>
        <v>156.41977971476663</v>
      </c>
      <c r="N4" s="26">
        <f t="shared" si="0"/>
        <v>144.90453880907739</v>
      </c>
      <c r="O4" s="26">
        <f t="shared" si="0"/>
        <v>148.49199801478068</v>
      </c>
      <c r="P4" s="26">
        <f t="shared" si="0"/>
        <v>147.47028257019505</v>
      </c>
      <c r="Q4" s="26">
        <f t="shared" si="0"/>
        <v>171.03787521886102</v>
      </c>
      <c r="R4" s="26">
        <f t="shared" si="0"/>
        <v>179.32987920511894</v>
      </c>
      <c r="S4" s="26">
        <f t="shared" si="0"/>
        <v>188.4569941938436</v>
      </c>
      <c r="T4" s="26">
        <f t="shared" si="0"/>
        <v>219.77063118367917</v>
      </c>
      <c r="U4" s="26">
        <f t="shared" si="0"/>
        <v>226.23722713832979</v>
      </c>
      <c r="V4" s="26">
        <f t="shared" si="0"/>
        <v>220.57246334729558</v>
      </c>
      <c r="W4" s="26">
        <f t="shared" si="0"/>
        <v>195.29459327445147</v>
      </c>
      <c r="X4" s="26">
        <f t="shared" si="0"/>
        <v>223.9834921011963</v>
      </c>
      <c r="Y4" s="26">
        <f t="shared" si="0"/>
        <v>247.43209350545914</v>
      </c>
      <c r="Z4" s="26">
        <f t="shared" si="0"/>
        <v>253.94763838057318</v>
      </c>
      <c r="AA4" s="26">
        <f t="shared" si="0"/>
        <v>265.76569771962659</v>
      </c>
      <c r="AB4" s="26">
        <f t="shared" si="0"/>
        <v>271.21147799408038</v>
      </c>
      <c r="AC4" s="26">
        <f t="shared" si="0"/>
        <v>288.04868895817049</v>
      </c>
      <c r="AD4" s="31"/>
      <c r="AE4" s="26">
        <f>+IF(C4=0,"",IF(C4&lt;0,IF(AC4&lt;0,(AC4-C4)/C4,(AC4-C4)/ABS(C4)),(AC4-C4)/C4))</f>
        <v>1.3418592598225243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1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>+C7+C16+C30+C52+C59</f>
        <v>120.07000000000001</v>
      </c>
      <c r="D6" s="26">
        <f>+D7+D16+D30+D52+D59</f>
        <v>99.014358397096316</v>
      </c>
      <c r="E6" s="26">
        <f t="shared" ref="E6:AC6" si="2">+E7+E16+E30+E52+E59</f>
        <v>99.477802366494927</v>
      </c>
      <c r="F6" s="26">
        <f t="shared" si="2"/>
        <v>105.90764902369759</v>
      </c>
      <c r="G6" s="26">
        <f t="shared" si="2"/>
        <v>97.051107263866697</v>
      </c>
      <c r="H6" s="26">
        <f t="shared" si="2"/>
        <v>112.04817754741325</v>
      </c>
      <c r="I6" s="26">
        <f t="shared" si="2"/>
        <v>148.53683829921997</v>
      </c>
      <c r="J6" s="26">
        <f t="shared" si="2"/>
        <v>166.81745926283219</v>
      </c>
      <c r="K6" s="26">
        <f t="shared" si="2"/>
        <v>172.15188636238878</v>
      </c>
      <c r="L6" s="26">
        <f t="shared" si="2"/>
        <v>167.08518127517991</v>
      </c>
      <c r="M6" s="26">
        <f t="shared" si="2"/>
        <v>152.95977971476663</v>
      </c>
      <c r="N6" s="26">
        <f t="shared" si="2"/>
        <v>141.3045388090774</v>
      </c>
      <c r="O6" s="26">
        <f t="shared" si="2"/>
        <v>144.93199801478067</v>
      </c>
      <c r="P6" s="26">
        <f t="shared" si="2"/>
        <v>144.21028257019506</v>
      </c>
      <c r="Q6" s="26">
        <f t="shared" si="2"/>
        <v>167.85787521886101</v>
      </c>
      <c r="R6" s="26">
        <f t="shared" si="2"/>
        <v>178.22987920511895</v>
      </c>
      <c r="S6" s="26">
        <f t="shared" si="2"/>
        <v>185.12699419384359</v>
      </c>
      <c r="T6" s="26">
        <f t="shared" si="2"/>
        <v>216.68063118367917</v>
      </c>
      <c r="U6" s="26">
        <f t="shared" si="2"/>
        <v>223.05722713832978</v>
      </c>
      <c r="V6" s="26">
        <f t="shared" si="2"/>
        <v>217.02246334729557</v>
      </c>
      <c r="W6" s="26">
        <f t="shared" si="2"/>
        <v>192.47459327445148</v>
      </c>
      <c r="X6" s="26">
        <f t="shared" si="2"/>
        <v>221.50349210119631</v>
      </c>
      <c r="Y6" s="26">
        <f t="shared" si="2"/>
        <v>245.31209350545913</v>
      </c>
      <c r="Z6" s="26">
        <f t="shared" si="2"/>
        <v>251.96763838057319</v>
      </c>
      <c r="AA6" s="26">
        <f t="shared" si="2"/>
        <v>263.83569771962658</v>
      </c>
      <c r="AB6" s="26">
        <f t="shared" si="2"/>
        <v>269.30147799408036</v>
      </c>
      <c r="AC6" s="26">
        <f t="shared" si="2"/>
        <v>285.94868895817046</v>
      </c>
      <c r="AD6" s="31"/>
      <c r="AE6" s="26">
        <f t="shared" si="1"/>
        <v>1.3815165233461353</v>
      </c>
    </row>
    <row r="7" spans="1:31" x14ac:dyDescent="0.2">
      <c r="A7" s="11" t="s">
        <v>28</v>
      </c>
      <c r="B7" s="6" t="s">
        <v>29</v>
      </c>
      <c r="C7" s="26">
        <f>+C8+C12+C13</f>
        <v>30.259999999999998</v>
      </c>
      <c r="D7" s="26">
        <f>+D8+D12+D13</f>
        <v>9.879999999999999</v>
      </c>
      <c r="E7" s="26">
        <f t="shared" ref="E7:AC7" si="3">+E8+E12+E13</f>
        <v>4.09</v>
      </c>
      <c r="F7" s="26">
        <f t="shared" si="3"/>
        <v>8.1999999999999993</v>
      </c>
      <c r="G7" s="26">
        <f t="shared" si="3"/>
        <v>9.7199999999999989</v>
      </c>
      <c r="H7" s="26">
        <f t="shared" si="3"/>
        <v>20.5</v>
      </c>
      <c r="I7" s="26">
        <f t="shared" si="3"/>
        <v>32.9</v>
      </c>
      <c r="J7" s="26">
        <f t="shared" si="3"/>
        <v>38.369999999999997</v>
      </c>
      <c r="K7" s="26">
        <f t="shared" si="3"/>
        <v>43.300000000000004</v>
      </c>
      <c r="L7" s="26">
        <f t="shared" si="3"/>
        <v>47.559999999999995</v>
      </c>
      <c r="M7" s="26">
        <f t="shared" si="3"/>
        <v>36.6</v>
      </c>
      <c r="N7" s="26">
        <f t="shared" si="3"/>
        <v>28.13</v>
      </c>
      <c r="O7" s="26">
        <f t="shared" si="3"/>
        <v>31.189999999999998</v>
      </c>
      <c r="P7" s="26">
        <f t="shared" si="3"/>
        <v>33.989999999999995</v>
      </c>
      <c r="Q7" s="26">
        <f t="shared" si="3"/>
        <v>41.790000000000006</v>
      </c>
      <c r="R7" s="26">
        <f t="shared" si="3"/>
        <v>40.879999999999995</v>
      </c>
      <c r="S7" s="26">
        <f t="shared" si="3"/>
        <v>46.160000000000004</v>
      </c>
      <c r="T7" s="26">
        <f t="shared" si="3"/>
        <v>56.62</v>
      </c>
      <c r="U7" s="26">
        <f t="shared" si="3"/>
        <v>59.49</v>
      </c>
      <c r="V7" s="26">
        <f t="shared" si="3"/>
        <v>57.370000000000005</v>
      </c>
      <c r="W7" s="26">
        <f t="shared" si="3"/>
        <v>62.55</v>
      </c>
      <c r="X7" s="26">
        <f t="shared" si="3"/>
        <v>80.080000000000013</v>
      </c>
      <c r="Y7" s="26">
        <f t="shared" si="3"/>
        <v>90.52</v>
      </c>
      <c r="Z7" s="26">
        <f t="shared" si="3"/>
        <v>89.02</v>
      </c>
      <c r="AA7" s="26">
        <f t="shared" si="3"/>
        <v>83.710000000000008</v>
      </c>
      <c r="AB7" s="26">
        <f t="shared" si="3"/>
        <v>99.14</v>
      </c>
      <c r="AC7" s="26">
        <f t="shared" si="3"/>
        <v>104.81</v>
      </c>
      <c r="AD7" s="31"/>
      <c r="AE7" s="26">
        <f t="shared" si="1"/>
        <v>2.4636483807005956</v>
      </c>
    </row>
    <row r="8" spans="1:31" x14ac:dyDescent="0.2">
      <c r="A8" s="11" t="s">
        <v>30</v>
      </c>
      <c r="B8" s="6" t="s">
        <v>31</v>
      </c>
      <c r="C8" s="26">
        <f>+C9+C10+C11</f>
        <v>26.56</v>
      </c>
      <c r="D8" s="26">
        <f>+D9+D10+D11</f>
        <v>7.62</v>
      </c>
      <c r="E8" s="26">
        <f t="shared" ref="E8:AC8" si="4">+E9+E10+E11</f>
        <v>1.72</v>
      </c>
      <c r="F8" s="26">
        <f t="shared" si="4"/>
        <v>5.74</v>
      </c>
      <c r="G8" s="26">
        <f t="shared" si="4"/>
        <v>7.55</v>
      </c>
      <c r="H8" s="26">
        <f t="shared" si="4"/>
        <v>18.43</v>
      </c>
      <c r="I8" s="26">
        <f t="shared" si="4"/>
        <v>30.55</v>
      </c>
      <c r="J8" s="26">
        <f t="shared" si="4"/>
        <v>36.409999999999997</v>
      </c>
      <c r="K8" s="26">
        <f t="shared" si="4"/>
        <v>40.840000000000003</v>
      </c>
      <c r="L8" s="26">
        <f t="shared" si="4"/>
        <v>45.48</v>
      </c>
      <c r="M8" s="26">
        <f t="shared" si="4"/>
        <v>35.17</v>
      </c>
      <c r="N8" s="26">
        <f t="shared" si="4"/>
        <v>26.4</v>
      </c>
      <c r="O8" s="26">
        <f t="shared" si="4"/>
        <v>29.18</v>
      </c>
      <c r="P8" s="26">
        <f t="shared" si="4"/>
        <v>32.049999999999997</v>
      </c>
      <c r="Q8" s="26">
        <f t="shared" si="4"/>
        <v>39.700000000000003</v>
      </c>
      <c r="R8" s="26">
        <f t="shared" si="4"/>
        <v>38.47</v>
      </c>
      <c r="S8" s="26">
        <f t="shared" si="4"/>
        <v>44.03</v>
      </c>
      <c r="T8" s="26">
        <f t="shared" si="4"/>
        <v>55.46</v>
      </c>
      <c r="U8" s="26">
        <f t="shared" si="4"/>
        <v>58.27</v>
      </c>
      <c r="V8" s="26">
        <f t="shared" si="4"/>
        <v>56.17</v>
      </c>
      <c r="W8" s="26">
        <f t="shared" si="4"/>
        <v>61.58</v>
      </c>
      <c r="X8" s="26">
        <f t="shared" si="4"/>
        <v>78.930000000000007</v>
      </c>
      <c r="Y8" s="26">
        <f t="shared" si="4"/>
        <v>89.74</v>
      </c>
      <c r="Z8" s="26">
        <f t="shared" si="4"/>
        <v>87.05</v>
      </c>
      <c r="AA8" s="26">
        <f t="shared" si="4"/>
        <v>82.7</v>
      </c>
      <c r="AB8" s="26">
        <f t="shared" si="4"/>
        <v>98.58</v>
      </c>
      <c r="AC8" s="26">
        <f t="shared" si="4"/>
        <v>104.43</v>
      </c>
      <c r="AD8" s="31"/>
      <c r="AE8" s="26">
        <f t="shared" si="1"/>
        <v>2.9318524096385543</v>
      </c>
    </row>
    <row r="9" spans="1:31" x14ac:dyDescent="0.2">
      <c r="A9" s="11" t="s">
        <v>32</v>
      </c>
      <c r="B9" s="6" t="s">
        <v>33</v>
      </c>
      <c r="C9" s="26">
        <f>+'1990'!$K9</f>
        <v>26.56</v>
      </c>
      <c r="D9" s="26">
        <f>+'1991'!$K9</f>
        <v>7.62</v>
      </c>
      <c r="E9" s="26">
        <f>+'1992'!$K9</f>
        <v>1.72</v>
      </c>
      <c r="F9" s="26">
        <f>+'1993'!$K9</f>
        <v>5.74</v>
      </c>
      <c r="G9" s="26">
        <f>+'1994'!$K9</f>
        <v>7.55</v>
      </c>
      <c r="H9" s="26">
        <f>+'1995'!$K9</f>
        <v>18.43</v>
      </c>
      <c r="I9" s="26">
        <f>+'1996'!$K9</f>
        <v>30.55</v>
      </c>
      <c r="J9" s="26">
        <f>+'1997'!$K9</f>
        <v>36.409999999999997</v>
      </c>
      <c r="K9" s="26">
        <f>+'1998'!$K9</f>
        <v>40.840000000000003</v>
      </c>
      <c r="L9" s="26">
        <f>+'1999'!$K9</f>
        <v>45.48</v>
      </c>
      <c r="M9" s="26">
        <f>+'2000'!$K9</f>
        <v>35.17</v>
      </c>
      <c r="N9" s="26">
        <f>+'2001'!$K9</f>
        <v>26.4</v>
      </c>
      <c r="O9" s="26">
        <f>+'2002'!$K9</f>
        <v>29.18</v>
      </c>
      <c r="P9" s="26">
        <f>+'2003'!$K9</f>
        <v>32.049999999999997</v>
      </c>
      <c r="Q9" s="26">
        <f>+'2004'!$K9</f>
        <v>39.700000000000003</v>
      </c>
      <c r="R9" s="26">
        <f>+'2005'!$K9</f>
        <v>38.47</v>
      </c>
      <c r="S9" s="26">
        <f>+'2006'!$K9</f>
        <v>44.03</v>
      </c>
      <c r="T9" s="26">
        <f>+'2007'!$K9</f>
        <v>55.46</v>
      </c>
      <c r="U9" s="26">
        <f>+'2008'!$K9</f>
        <v>58.27</v>
      </c>
      <c r="V9" s="26">
        <f>+'2009'!$K9</f>
        <v>56.17</v>
      </c>
      <c r="W9" s="26">
        <f>+'2010'!$K9</f>
        <v>61.58</v>
      </c>
      <c r="X9" s="26">
        <f>+'2011'!$K9</f>
        <v>78.930000000000007</v>
      </c>
      <c r="Y9" s="26">
        <f>+'2012'!$K9</f>
        <v>89.74</v>
      </c>
      <c r="Z9" s="26">
        <f>+'2013'!$K9</f>
        <v>87.05</v>
      </c>
      <c r="AA9" s="26">
        <f>+'2014'!$K9</f>
        <v>82.7</v>
      </c>
      <c r="AB9" s="26">
        <f>+'2015'!$K9</f>
        <v>98.58</v>
      </c>
      <c r="AC9" s="26">
        <f>+'2016'!$K9</f>
        <v>104.43</v>
      </c>
      <c r="AD9" s="31"/>
      <c r="AE9" s="26">
        <f t="shared" si="1"/>
        <v>2.9318524096385543</v>
      </c>
    </row>
    <row r="10" spans="1:31" x14ac:dyDescent="0.2">
      <c r="A10" s="11" t="s">
        <v>34</v>
      </c>
      <c r="B10" s="6" t="s">
        <v>35</v>
      </c>
      <c r="C10" s="26">
        <f>+'1990'!$K10</f>
        <v>0</v>
      </c>
      <c r="D10" s="26">
        <f>+'1991'!$K10</f>
        <v>0</v>
      </c>
      <c r="E10" s="26">
        <f>+'1992'!$K10</f>
        <v>0</v>
      </c>
      <c r="F10" s="26">
        <f>+'1993'!$K10</f>
        <v>0</v>
      </c>
      <c r="G10" s="26">
        <f>+'1994'!$K10</f>
        <v>0</v>
      </c>
      <c r="H10" s="26">
        <f>+'1995'!$K10</f>
        <v>0</v>
      </c>
      <c r="I10" s="26">
        <f>+'1996'!$K10</f>
        <v>0</v>
      </c>
      <c r="J10" s="26">
        <f>+'1997'!$K10</f>
        <v>0</v>
      </c>
      <c r="K10" s="26">
        <f>+'1998'!$K10</f>
        <v>0</v>
      </c>
      <c r="L10" s="26">
        <f>+'1999'!$K10</f>
        <v>0</v>
      </c>
      <c r="M10" s="26">
        <f>+'2000'!$K10</f>
        <v>0</v>
      </c>
      <c r="N10" s="26">
        <f>+'2001'!$K10</f>
        <v>0</v>
      </c>
      <c r="O10" s="26">
        <f>+'2002'!$K10</f>
        <v>0</v>
      </c>
      <c r="P10" s="26">
        <f>+'2003'!$K10</f>
        <v>0</v>
      </c>
      <c r="Q10" s="26">
        <f>+'2004'!$K10</f>
        <v>0</v>
      </c>
      <c r="R10" s="26">
        <f>+'2005'!$K10</f>
        <v>0</v>
      </c>
      <c r="S10" s="26">
        <f>+'2006'!$K10</f>
        <v>0</v>
      </c>
      <c r="T10" s="26">
        <f>+'2007'!$K10</f>
        <v>0</v>
      </c>
      <c r="U10" s="26">
        <f>+'2008'!$K10</f>
        <v>0</v>
      </c>
      <c r="V10" s="26">
        <f>+'2009'!$K10</f>
        <v>0</v>
      </c>
      <c r="W10" s="26">
        <f>+'2010'!$K10</f>
        <v>0</v>
      </c>
      <c r="X10" s="26">
        <f>+'2011'!$K10</f>
        <v>0</v>
      </c>
      <c r="Y10" s="26">
        <f>+'2012'!$K10</f>
        <v>0</v>
      </c>
      <c r="Z10" s="26">
        <f>+'2013'!$K10</f>
        <v>0</v>
      </c>
      <c r="AA10" s="26">
        <f>+'2014'!$K10</f>
        <v>0</v>
      </c>
      <c r="AB10" s="26">
        <f>+'2015'!$K10</f>
        <v>0</v>
      </c>
      <c r="AC10" s="26">
        <f>+'2016'!$K10</f>
        <v>0</v>
      </c>
      <c r="AD10" s="31"/>
      <c r="AE10" s="26" t="str">
        <f t="shared" si="1"/>
        <v/>
      </c>
    </row>
    <row r="11" spans="1:31" x14ac:dyDescent="0.2">
      <c r="A11" s="11" t="s">
        <v>36</v>
      </c>
      <c r="B11" s="6" t="s">
        <v>37</v>
      </c>
      <c r="C11" s="26">
        <f>+'1990'!$K11</f>
        <v>0</v>
      </c>
      <c r="D11" s="26">
        <f>+'1991'!$K11</f>
        <v>0</v>
      </c>
      <c r="E11" s="26">
        <f>+'1992'!$K11</f>
        <v>0</v>
      </c>
      <c r="F11" s="26">
        <f>+'1993'!$K11</f>
        <v>0</v>
      </c>
      <c r="G11" s="26">
        <f>+'1994'!$K11</f>
        <v>0</v>
      </c>
      <c r="H11" s="26">
        <f>+'1995'!$K11</f>
        <v>0</v>
      </c>
      <c r="I11" s="26">
        <f>+'1996'!$K11</f>
        <v>0</v>
      </c>
      <c r="J11" s="26">
        <f>+'1997'!$K11</f>
        <v>0</v>
      </c>
      <c r="K11" s="26">
        <f>+'1998'!$K11</f>
        <v>0</v>
      </c>
      <c r="L11" s="26">
        <f>+'1999'!$K11</f>
        <v>0</v>
      </c>
      <c r="M11" s="26">
        <f>+'2000'!$K11</f>
        <v>0</v>
      </c>
      <c r="N11" s="26">
        <f>+'2001'!$K11</f>
        <v>0</v>
      </c>
      <c r="O11" s="26">
        <f>+'2002'!$K11</f>
        <v>0</v>
      </c>
      <c r="P11" s="26">
        <f>+'2003'!$K11</f>
        <v>0</v>
      </c>
      <c r="Q11" s="26">
        <f>+'2004'!$K11</f>
        <v>0</v>
      </c>
      <c r="R11" s="26">
        <f>+'2005'!$K11</f>
        <v>0</v>
      </c>
      <c r="S11" s="26">
        <f>+'2006'!$K11</f>
        <v>0</v>
      </c>
      <c r="T11" s="26">
        <f>+'2007'!$K11</f>
        <v>0</v>
      </c>
      <c r="U11" s="26">
        <f>+'2008'!$K11</f>
        <v>0</v>
      </c>
      <c r="V11" s="26">
        <f>+'2009'!$K11</f>
        <v>0</v>
      </c>
      <c r="W11" s="26">
        <f>+'2010'!$K11</f>
        <v>0</v>
      </c>
      <c r="X11" s="26">
        <f>+'2011'!$K11</f>
        <v>0</v>
      </c>
      <c r="Y11" s="26">
        <f>+'2012'!$K11</f>
        <v>0</v>
      </c>
      <c r="Z11" s="26">
        <f>+'2013'!$K11</f>
        <v>0</v>
      </c>
      <c r="AA11" s="26">
        <f>+'2014'!$K11</f>
        <v>0</v>
      </c>
      <c r="AB11" s="26">
        <f>+'2015'!$K11</f>
        <v>0</v>
      </c>
      <c r="AC11" s="26">
        <f>+'2016'!$K11</f>
        <v>0</v>
      </c>
      <c r="AD11" s="31"/>
      <c r="AE11" s="26" t="str">
        <f t="shared" si="1"/>
        <v/>
      </c>
    </row>
    <row r="12" spans="1:31" x14ac:dyDescent="0.2">
      <c r="A12" s="11" t="s">
        <v>38</v>
      </c>
      <c r="B12" s="6" t="s">
        <v>39</v>
      </c>
      <c r="C12" s="26">
        <f>+'1990'!$K12</f>
        <v>2.96</v>
      </c>
      <c r="D12" s="26">
        <f>+'1991'!$K12</f>
        <v>2.2599999999999998</v>
      </c>
      <c r="E12" s="26">
        <f>+'1992'!$K12</f>
        <v>2.37</v>
      </c>
      <c r="F12" s="26">
        <f>+'1993'!$K12</f>
        <v>2.46</v>
      </c>
      <c r="G12" s="26">
        <f>+'1994'!$K12</f>
        <v>2.17</v>
      </c>
      <c r="H12" s="26">
        <f>+'1995'!$K12</f>
        <v>2.0699999999999998</v>
      </c>
      <c r="I12" s="26">
        <f>+'1996'!$K12</f>
        <v>2.35</v>
      </c>
      <c r="J12" s="26">
        <f>+'1997'!$K12</f>
        <v>1.96</v>
      </c>
      <c r="K12" s="26">
        <f>+'1998'!$K12</f>
        <v>2.46</v>
      </c>
      <c r="L12" s="26">
        <f>+'1999'!$K12</f>
        <v>2.08</v>
      </c>
      <c r="M12" s="26">
        <f>+'2000'!$K12</f>
        <v>1.43</v>
      </c>
      <c r="N12" s="26">
        <f>+'2001'!$K12</f>
        <v>1.73</v>
      </c>
      <c r="O12" s="26">
        <f>+'2002'!$K12</f>
        <v>2.0099999999999998</v>
      </c>
      <c r="P12" s="26">
        <f>+'2003'!$K12</f>
        <v>1.94</v>
      </c>
      <c r="Q12" s="26">
        <f>+'2004'!$K12</f>
        <v>2.09</v>
      </c>
      <c r="R12" s="26">
        <f>+'2005'!$K12</f>
        <v>2.41</v>
      </c>
      <c r="S12" s="26">
        <f>+'2006'!$K12</f>
        <v>2.13</v>
      </c>
      <c r="T12" s="26">
        <f>+'2007'!$K12</f>
        <v>1.1599999999999999</v>
      </c>
      <c r="U12" s="26">
        <f>+'2008'!$K12</f>
        <v>1.22</v>
      </c>
      <c r="V12" s="26">
        <f>+'2009'!$K12</f>
        <v>1.2</v>
      </c>
      <c r="W12" s="26">
        <f>+'2010'!$K12</f>
        <v>0.97</v>
      </c>
      <c r="X12" s="26">
        <f>+'2011'!$K12</f>
        <v>1.1499999999999999</v>
      </c>
      <c r="Y12" s="26">
        <f>+'2012'!$K12</f>
        <v>0.78</v>
      </c>
      <c r="Z12" s="26">
        <f>+'2013'!$K12</f>
        <v>1.97</v>
      </c>
      <c r="AA12" s="26">
        <f>+'2014'!$K12</f>
        <v>1.01</v>
      </c>
      <c r="AB12" s="26">
        <f>+'2015'!$K12</f>
        <v>0.56000000000000005</v>
      </c>
      <c r="AC12" s="26">
        <f>+'2016'!$K12</f>
        <v>0.38</v>
      </c>
      <c r="AD12" s="31"/>
      <c r="AE12" s="26">
        <f t="shared" si="1"/>
        <v>-0.8716216216216216</v>
      </c>
    </row>
    <row r="13" spans="1:31" x14ac:dyDescent="0.2">
      <c r="A13" s="11" t="s">
        <v>40</v>
      </c>
      <c r="B13" s="6" t="s">
        <v>41</v>
      </c>
      <c r="C13" s="26">
        <f>+C14+C15</f>
        <v>0.74</v>
      </c>
      <c r="D13" s="26">
        <f>+D14+D15</f>
        <v>0</v>
      </c>
      <c r="E13" s="26">
        <f t="shared" ref="E13:AC13" si="5">+E14+E15</f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 t="shared" si="5"/>
        <v>0</v>
      </c>
      <c r="J13" s="26">
        <f t="shared" si="5"/>
        <v>0</v>
      </c>
      <c r="K13" s="26">
        <f t="shared" si="5"/>
        <v>0</v>
      </c>
      <c r="L13" s="26">
        <f t="shared" si="5"/>
        <v>0</v>
      </c>
      <c r="M13" s="26">
        <f t="shared" si="5"/>
        <v>0</v>
      </c>
      <c r="N13" s="26">
        <f t="shared" si="5"/>
        <v>0</v>
      </c>
      <c r="O13" s="26">
        <f t="shared" si="5"/>
        <v>0</v>
      </c>
      <c r="P13" s="26">
        <f t="shared" si="5"/>
        <v>0</v>
      </c>
      <c r="Q13" s="26">
        <f t="shared" si="5"/>
        <v>0</v>
      </c>
      <c r="R13" s="26">
        <f t="shared" si="5"/>
        <v>0</v>
      </c>
      <c r="S13" s="26">
        <f t="shared" si="5"/>
        <v>0</v>
      </c>
      <c r="T13" s="26">
        <f t="shared" si="5"/>
        <v>0</v>
      </c>
      <c r="U13" s="26">
        <f t="shared" si="5"/>
        <v>0</v>
      </c>
      <c r="V13" s="26">
        <f t="shared" si="5"/>
        <v>0</v>
      </c>
      <c r="W13" s="26">
        <f t="shared" si="5"/>
        <v>0</v>
      </c>
      <c r="X13" s="26">
        <f t="shared" si="5"/>
        <v>0</v>
      </c>
      <c r="Y13" s="26">
        <f t="shared" si="5"/>
        <v>0</v>
      </c>
      <c r="Z13" s="26">
        <f t="shared" si="5"/>
        <v>0</v>
      </c>
      <c r="AA13" s="26">
        <f t="shared" si="5"/>
        <v>0</v>
      </c>
      <c r="AB13" s="26">
        <f t="shared" si="5"/>
        <v>0</v>
      </c>
      <c r="AC13" s="26">
        <f t="shared" si="5"/>
        <v>0</v>
      </c>
      <c r="AD13" s="31"/>
      <c r="AE13" s="26">
        <f t="shared" si="1"/>
        <v>-1</v>
      </c>
    </row>
    <row r="14" spans="1:31" x14ac:dyDescent="0.2">
      <c r="A14" s="11" t="s">
        <v>42</v>
      </c>
      <c r="B14" s="6" t="s">
        <v>43</v>
      </c>
      <c r="C14" s="26">
        <f>+'1990'!$K14</f>
        <v>0.18</v>
      </c>
      <c r="D14" s="26">
        <f>+'1991'!$K14</f>
        <v>0</v>
      </c>
      <c r="E14" s="26">
        <f>+'1992'!$K14</f>
        <v>0</v>
      </c>
      <c r="F14" s="26">
        <f>+'1993'!$K14</f>
        <v>0</v>
      </c>
      <c r="G14" s="26">
        <f>+'1994'!$K14</f>
        <v>0</v>
      </c>
      <c r="H14" s="26">
        <f>+'1995'!$K14</f>
        <v>0</v>
      </c>
      <c r="I14" s="26">
        <f>+'1996'!$K14</f>
        <v>0</v>
      </c>
      <c r="J14" s="26">
        <f>+'1997'!$K14</f>
        <v>0</v>
      </c>
      <c r="K14" s="26">
        <f>+'1998'!$K14</f>
        <v>0</v>
      </c>
      <c r="L14" s="26">
        <f>+'1999'!$K14</f>
        <v>0</v>
      </c>
      <c r="M14" s="26">
        <f>+'2000'!$K14</f>
        <v>0</v>
      </c>
      <c r="N14" s="26">
        <f>+'2001'!$K14</f>
        <v>0</v>
      </c>
      <c r="O14" s="26">
        <f>+'2002'!$K14</f>
        <v>0</v>
      </c>
      <c r="P14" s="26">
        <f>+'2003'!$K14</f>
        <v>0</v>
      </c>
      <c r="Q14" s="26">
        <f>+'2004'!$K14</f>
        <v>0</v>
      </c>
      <c r="R14" s="26">
        <f>+'2005'!$K14</f>
        <v>0</v>
      </c>
      <c r="S14" s="26">
        <f>+'2006'!$K14</f>
        <v>0</v>
      </c>
      <c r="T14" s="26">
        <f>+'2007'!$K14</f>
        <v>0</v>
      </c>
      <c r="U14" s="26">
        <f>+'2008'!$K14</f>
        <v>0</v>
      </c>
      <c r="V14" s="26">
        <f>+'2009'!$K14</f>
        <v>0</v>
      </c>
      <c r="W14" s="26">
        <f>+'2010'!$K14</f>
        <v>0</v>
      </c>
      <c r="X14" s="26">
        <f>+'2011'!$K14</f>
        <v>0</v>
      </c>
      <c r="Y14" s="26">
        <f>+'2012'!$K14</f>
        <v>0</v>
      </c>
      <c r="Z14" s="26">
        <f>+'2013'!$K14</f>
        <v>0</v>
      </c>
      <c r="AA14" s="26">
        <f>+'2014'!$K14</f>
        <v>0</v>
      </c>
      <c r="AB14" s="26">
        <f>+'2015'!$K14</f>
        <v>0</v>
      </c>
      <c r="AC14" s="26">
        <f>+'2016'!$K14</f>
        <v>0</v>
      </c>
      <c r="AD14" s="31"/>
      <c r="AE14" s="26">
        <f t="shared" si="1"/>
        <v>-1</v>
      </c>
    </row>
    <row r="15" spans="1:31" x14ac:dyDescent="0.2">
      <c r="A15" s="11" t="s">
        <v>44</v>
      </c>
      <c r="B15" s="6" t="s">
        <v>45</v>
      </c>
      <c r="C15" s="26">
        <f>+'1990'!$K15</f>
        <v>0.56000000000000005</v>
      </c>
      <c r="D15" s="26">
        <f>+'1991'!$K15</f>
        <v>0</v>
      </c>
      <c r="E15" s="26">
        <f>+'1992'!$K15</f>
        <v>0</v>
      </c>
      <c r="F15" s="26">
        <f>+'1993'!$K15</f>
        <v>0</v>
      </c>
      <c r="G15" s="26">
        <f>+'1994'!$K15</f>
        <v>0</v>
      </c>
      <c r="H15" s="26">
        <f>+'1995'!$K15</f>
        <v>0</v>
      </c>
      <c r="I15" s="26">
        <f>+'1996'!$K15</f>
        <v>0</v>
      </c>
      <c r="J15" s="26">
        <f>+'1997'!$K15</f>
        <v>0</v>
      </c>
      <c r="K15" s="26">
        <f>+'1998'!$K15</f>
        <v>0</v>
      </c>
      <c r="L15" s="26">
        <f>+'1999'!$K15</f>
        <v>0</v>
      </c>
      <c r="M15" s="26">
        <f>+'2000'!$K15</f>
        <v>0</v>
      </c>
      <c r="N15" s="26">
        <f>+'2001'!$K15</f>
        <v>0</v>
      </c>
      <c r="O15" s="26">
        <f>+'2002'!$K15</f>
        <v>0</v>
      </c>
      <c r="P15" s="26">
        <f>+'2003'!$K15</f>
        <v>0</v>
      </c>
      <c r="Q15" s="26">
        <f>+'2004'!$K15</f>
        <v>0</v>
      </c>
      <c r="R15" s="26">
        <f>+'2005'!$K15</f>
        <v>0</v>
      </c>
      <c r="S15" s="26">
        <f>+'2006'!$K15</f>
        <v>0</v>
      </c>
      <c r="T15" s="26">
        <f>+'2007'!$K15</f>
        <v>0</v>
      </c>
      <c r="U15" s="26">
        <f>+'2008'!$K15</f>
        <v>0</v>
      </c>
      <c r="V15" s="26">
        <f>+'2009'!$K15</f>
        <v>0</v>
      </c>
      <c r="W15" s="26">
        <f>+'2010'!$K15</f>
        <v>0</v>
      </c>
      <c r="X15" s="26">
        <f>+'2011'!$K15</f>
        <v>0</v>
      </c>
      <c r="Y15" s="26">
        <f>+'2012'!$K15</f>
        <v>0</v>
      </c>
      <c r="Z15" s="26">
        <f>+'2013'!$K15</f>
        <v>0</v>
      </c>
      <c r="AA15" s="26">
        <f>+'2014'!$K15</f>
        <v>0</v>
      </c>
      <c r="AB15" s="26">
        <f>+'2015'!$K15</f>
        <v>0</v>
      </c>
      <c r="AC15" s="26">
        <f>+'2016'!$K15</f>
        <v>0</v>
      </c>
      <c r="AD15" s="31"/>
      <c r="AE15" s="26">
        <f t="shared" si="1"/>
        <v>-1</v>
      </c>
    </row>
    <row r="16" spans="1:31" x14ac:dyDescent="0.2">
      <c r="A16" s="11" t="s">
        <v>46</v>
      </c>
      <c r="B16" s="6" t="s">
        <v>47</v>
      </c>
      <c r="C16" s="26">
        <f>+C17+C18+C19+C20+C21+C22+C23+C24+C25+C26+C27+C28+C29</f>
        <v>13.170000000000002</v>
      </c>
      <c r="D16" s="26">
        <f>+D17+D18+D19+D20+D21+D22+D23+D24+D25+D26+D27+D28+D29</f>
        <v>32.85</v>
      </c>
      <c r="E16" s="26">
        <f t="shared" ref="E16:AC16" si="6">+E17+E18+E19+E20+E21+E22+E23+E24+E25+E26+E27+E28+E29</f>
        <v>36.83</v>
      </c>
      <c r="F16" s="26">
        <f t="shared" si="6"/>
        <v>36.160000000000004</v>
      </c>
      <c r="G16" s="26">
        <f t="shared" si="6"/>
        <v>38.650000000000006</v>
      </c>
      <c r="H16" s="26">
        <f t="shared" si="6"/>
        <v>38.83</v>
      </c>
      <c r="I16" s="26">
        <f t="shared" si="6"/>
        <v>43.900000000000006</v>
      </c>
      <c r="J16" s="26">
        <f t="shared" si="6"/>
        <v>52.29</v>
      </c>
      <c r="K16" s="26">
        <f t="shared" si="6"/>
        <v>50.269999999999996</v>
      </c>
      <c r="L16" s="26">
        <f t="shared" si="6"/>
        <v>48.480000000000004</v>
      </c>
      <c r="M16" s="26">
        <f t="shared" si="6"/>
        <v>46.64</v>
      </c>
      <c r="N16" s="26">
        <f t="shared" si="6"/>
        <v>51.150000000000006</v>
      </c>
      <c r="O16" s="26">
        <f t="shared" si="6"/>
        <v>49.57</v>
      </c>
      <c r="P16" s="26">
        <f t="shared" si="6"/>
        <v>48.510000000000005</v>
      </c>
      <c r="Q16" s="26">
        <f t="shared" si="6"/>
        <v>49.789999999999992</v>
      </c>
      <c r="R16" s="26">
        <f t="shared" si="6"/>
        <v>52.910000000000004</v>
      </c>
      <c r="S16" s="26">
        <f t="shared" si="6"/>
        <v>60.480000000000004</v>
      </c>
      <c r="T16" s="26">
        <f t="shared" si="6"/>
        <v>69.72</v>
      </c>
      <c r="U16" s="26">
        <f t="shared" si="6"/>
        <v>70.260000000000005</v>
      </c>
      <c r="V16" s="26">
        <f t="shared" si="6"/>
        <v>68.58</v>
      </c>
      <c r="W16" s="26">
        <f t="shared" si="6"/>
        <v>66.13</v>
      </c>
      <c r="X16" s="26">
        <f t="shared" si="6"/>
        <v>70.55</v>
      </c>
      <c r="Y16" s="26">
        <f t="shared" si="6"/>
        <v>88.789999999999992</v>
      </c>
      <c r="Z16" s="26">
        <f t="shared" si="6"/>
        <v>87.84</v>
      </c>
      <c r="AA16" s="26">
        <f t="shared" si="6"/>
        <v>106.73</v>
      </c>
      <c r="AB16" s="26">
        <f t="shared" si="6"/>
        <v>98.95</v>
      </c>
      <c r="AC16" s="26">
        <f t="shared" si="6"/>
        <v>97.97999999999999</v>
      </c>
      <c r="AD16" s="31"/>
      <c r="AE16" s="26">
        <f t="shared" si="1"/>
        <v>6.4396355353075156</v>
      </c>
    </row>
    <row r="17" spans="1:31" x14ac:dyDescent="0.2">
      <c r="A17" s="11" t="s">
        <v>48</v>
      </c>
      <c r="B17" s="6" t="s">
        <v>49</v>
      </c>
      <c r="C17" s="26">
        <f>+'1990'!$K17</f>
        <v>1.54</v>
      </c>
      <c r="D17" s="26">
        <f>+'1991'!$K17</f>
        <v>2.94</v>
      </c>
      <c r="E17" s="26">
        <f>+'1992'!$K17</f>
        <v>3.42</v>
      </c>
      <c r="F17" s="26">
        <f>+'1993'!$K17</f>
        <v>3.7</v>
      </c>
      <c r="G17" s="26">
        <f>+'1994'!$K17</f>
        <v>3.47</v>
      </c>
      <c r="H17" s="26">
        <f>+'1995'!$K17</f>
        <v>3.51</v>
      </c>
      <c r="I17" s="26">
        <f>+'1996'!$K17</f>
        <v>3.59</v>
      </c>
      <c r="J17" s="26">
        <f>+'1997'!$K17</f>
        <v>3.68</v>
      </c>
      <c r="K17" s="26">
        <f>+'1998'!$K17</f>
        <v>3.74</v>
      </c>
      <c r="L17" s="26">
        <f>+'1999'!$K17</f>
        <v>3.81</v>
      </c>
      <c r="M17" s="26">
        <f>+'2000'!$K17</f>
        <v>3.84</v>
      </c>
      <c r="N17" s="26">
        <f>+'2001'!$K17</f>
        <v>3.82</v>
      </c>
      <c r="O17" s="26">
        <f>+'2002'!$K17</f>
        <v>3.73</v>
      </c>
      <c r="P17" s="26">
        <f>+'2003'!$K17</f>
        <v>3.83</v>
      </c>
      <c r="Q17" s="26">
        <f>+'2004'!$K17</f>
        <v>2.86</v>
      </c>
      <c r="R17" s="26">
        <f>+'2005'!$K17</f>
        <v>3.27</v>
      </c>
      <c r="S17" s="26">
        <f>+'2006'!$K17</f>
        <v>3.47</v>
      </c>
      <c r="T17" s="26">
        <f>+'2007'!$K17</f>
        <v>3.44</v>
      </c>
      <c r="U17" s="26">
        <f>+'2008'!$K17</f>
        <v>3.32</v>
      </c>
      <c r="V17" s="26">
        <f>+'2009'!$K17</f>
        <v>3.1</v>
      </c>
      <c r="W17" s="26">
        <f>+'2010'!$K17</f>
        <v>1.1599999999999999</v>
      </c>
      <c r="X17" s="26">
        <f>+'2011'!$K17</f>
        <v>1.58</v>
      </c>
      <c r="Y17" s="26">
        <f>+'2012'!$K17</f>
        <v>1.9</v>
      </c>
      <c r="Z17" s="26">
        <f>+'2013'!$K17</f>
        <v>1.46</v>
      </c>
      <c r="AA17" s="26">
        <f>+'2014'!$K17</f>
        <v>1.25</v>
      </c>
      <c r="AB17" s="26">
        <f>+'2015'!$K17</f>
        <v>1.28</v>
      </c>
      <c r="AC17" s="26">
        <f>+'2016'!$K17</f>
        <v>1.44</v>
      </c>
      <c r="AD17" s="31"/>
      <c r="AE17" s="26">
        <f t="shared" si="1"/>
        <v>-6.4935064935064984E-2</v>
      </c>
    </row>
    <row r="18" spans="1:31" x14ac:dyDescent="0.2">
      <c r="A18" s="13" t="s">
        <v>50</v>
      </c>
      <c r="B18" s="6" t="s">
        <v>51</v>
      </c>
      <c r="C18" s="26">
        <f>+'1990'!$K18</f>
        <v>0</v>
      </c>
      <c r="D18" s="26">
        <f>+'1991'!$K18</f>
        <v>0</v>
      </c>
      <c r="E18" s="26">
        <f>+'1992'!$K18</f>
        <v>0</v>
      </c>
      <c r="F18" s="26">
        <f>+'1993'!$K18</f>
        <v>0</v>
      </c>
      <c r="G18" s="26">
        <f>+'1994'!$K18</f>
        <v>0</v>
      </c>
      <c r="H18" s="26">
        <f>+'1995'!$K18</f>
        <v>0</v>
      </c>
      <c r="I18" s="26">
        <f>+'1996'!$K18</f>
        <v>0</v>
      </c>
      <c r="J18" s="26">
        <f>+'1997'!$K18</f>
        <v>0</v>
      </c>
      <c r="K18" s="26">
        <f>+'1998'!$K18</f>
        <v>0</v>
      </c>
      <c r="L18" s="26">
        <f>+'1999'!$K18</f>
        <v>0</v>
      </c>
      <c r="M18" s="26">
        <f>+'2000'!$K18</f>
        <v>0</v>
      </c>
      <c r="N18" s="26">
        <f>+'2001'!$K18</f>
        <v>0</v>
      </c>
      <c r="O18" s="26">
        <f>+'2002'!$K18</f>
        <v>0</v>
      </c>
      <c r="P18" s="26">
        <f>+'2003'!$K18</f>
        <v>0</v>
      </c>
      <c r="Q18" s="26">
        <f>+'2004'!$K18</f>
        <v>0</v>
      </c>
      <c r="R18" s="26">
        <f>+'2005'!$K18</f>
        <v>0</v>
      </c>
      <c r="S18" s="26">
        <f>+'2006'!$K18</f>
        <v>0</v>
      </c>
      <c r="T18" s="26">
        <f>+'2007'!$K18</f>
        <v>0</v>
      </c>
      <c r="U18" s="26">
        <f>+'2008'!$K18</f>
        <v>0</v>
      </c>
      <c r="V18" s="26">
        <f>+'2009'!$K18</f>
        <v>0</v>
      </c>
      <c r="W18" s="26">
        <f>+'2010'!$K18</f>
        <v>0</v>
      </c>
      <c r="X18" s="26">
        <f>+'2011'!$K18</f>
        <v>0</v>
      </c>
      <c r="Y18" s="26">
        <f>+'2012'!$K18</f>
        <v>0</v>
      </c>
      <c r="Z18" s="26">
        <f>+'2013'!$K18</f>
        <v>0</v>
      </c>
      <c r="AA18" s="26">
        <f>+'2014'!$K18</f>
        <v>0</v>
      </c>
      <c r="AB18" s="26">
        <f>+'2015'!$K18</f>
        <v>0</v>
      </c>
      <c r="AC18" s="26">
        <f>+'2016'!$K18</f>
        <v>0</v>
      </c>
      <c r="AD18" s="31"/>
      <c r="AE18" s="26" t="str">
        <f t="shared" si="1"/>
        <v/>
      </c>
    </row>
    <row r="19" spans="1:31" x14ac:dyDescent="0.2">
      <c r="A19" s="13" t="s">
        <v>52</v>
      </c>
      <c r="B19" s="6" t="s">
        <v>53</v>
      </c>
      <c r="C19" s="26">
        <f>+'1990'!$K19</f>
        <v>0</v>
      </c>
      <c r="D19" s="26">
        <f>+'1991'!$K19</f>
        <v>0.18</v>
      </c>
      <c r="E19" s="26">
        <f>+'1992'!$K19</f>
        <v>0.24</v>
      </c>
      <c r="F19" s="26">
        <f>+'1993'!$K19</f>
        <v>0.21</v>
      </c>
      <c r="G19" s="26">
        <f>+'1994'!$K19</f>
        <v>0.21</v>
      </c>
      <c r="H19" s="26">
        <f>+'1995'!$K19</f>
        <v>0.2</v>
      </c>
      <c r="I19" s="26">
        <f>+'1996'!$K19</f>
        <v>0.18</v>
      </c>
      <c r="J19" s="26">
        <f>+'1997'!$K19</f>
        <v>0.39</v>
      </c>
      <c r="K19" s="26">
        <f>+'1998'!$K19</f>
        <v>0.47</v>
      </c>
      <c r="L19" s="26">
        <f>+'1999'!$K19</f>
        <v>0.6</v>
      </c>
      <c r="M19" s="26">
        <f>+'2000'!$K19</f>
        <v>0.64</v>
      </c>
      <c r="N19" s="26">
        <f>+'2001'!$K19</f>
        <v>0.66</v>
      </c>
      <c r="O19" s="26">
        <f>+'2002'!$K19</f>
        <v>0.57999999999999996</v>
      </c>
      <c r="P19" s="26">
        <f>+'2003'!$K19</f>
        <v>0.73</v>
      </c>
      <c r="Q19" s="26">
        <f>+'2004'!$K19</f>
        <v>0.48</v>
      </c>
      <c r="R19" s="26">
        <f>+'2005'!$K19</f>
        <v>2.59</v>
      </c>
      <c r="S19" s="26">
        <f>+'2006'!$K19</f>
        <v>0.8</v>
      </c>
      <c r="T19" s="26">
        <f>+'2007'!$K19</f>
        <v>0.38</v>
      </c>
      <c r="U19" s="26">
        <f>+'2008'!$K19</f>
        <v>0.28000000000000003</v>
      </c>
      <c r="V19" s="26">
        <f>+'2009'!$K19</f>
        <v>0.26</v>
      </c>
      <c r="W19" s="26">
        <f>+'2010'!$K19</f>
        <v>1.86</v>
      </c>
      <c r="X19" s="26">
        <f>+'2011'!$K19</f>
        <v>0.59</v>
      </c>
      <c r="Y19" s="26">
        <f>+'2012'!$K19</f>
        <v>4.6399999999999997</v>
      </c>
      <c r="Z19" s="26">
        <f>+'2013'!$K19</f>
        <v>3.99</v>
      </c>
      <c r="AA19" s="26">
        <f>+'2014'!$K19</f>
        <v>4.8899999999999997</v>
      </c>
      <c r="AB19" s="26">
        <f>+'2015'!$K19</f>
        <v>3.71</v>
      </c>
      <c r="AC19" s="26">
        <f>+'2016'!$K19</f>
        <v>0.53</v>
      </c>
      <c r="AD19" s="31"/>
      <c r="AE19" s="26" t="str">
        <f t="shared" si="1"/>
        <v/>
      </c>
    </row>
    <row r="20" spans="1:31" x14ac:dyDescent="0.2">
      <c r="A20" s="13" t="s">
        <v>54</v>
      </c>
      <c r="B20" s="6" t="s">
        <v>55</v>
      </c>
      <c r="C20" s="26">
        <f>+'1990'!$K20</f>
        <v>3.19</v>
      </c>
      <c r="D20" s="26">
        <f>+'1991'!$K20</f>
        <v>3.8</v>
      </c>
      <c r="E20" s="26">
        <f>+'1992'!$K20</f>
        <v>7.1</v>
      </c>
      <c r="F20" s="26">
        <f>+'1993'!$K20</f>
        <v>2.93</v>
      </c>
      <c r="G20" s="26">
        <f>+'1994'!$K20</f>
        <v>3.22</v>
      </c>
      <c r="H20" s="26">
        <f>+'1995'!$K20</f>
        <v>3.37</v>
      </c>
      <c r="I20" s="26">
        <f>+'1996'!$K20</f>
        <v>3.41</v>
      </c>
      <c r="J20" s="26">
        <f>+'1997'!$K20</f>
        <v>2.88</v>
      </c>
      <c r="K20" s="26">
        <f>+'1998'!$K20</f>
        <v>3.94</v>
      </c>
      <c r="L20" s="26">
        <f>+'1999'!$K20</f>
        <v>4.43</v>
      </c>
      <c r="M20" s="26">
        <f>+'2000'!$K20</f>
        <v>4.9000000000000004</v>
      </c>
      <c r="N20" s="26">
        <f>+'2001'!$K20</f>
        <v>4.33</v>
      </c>
      <c r="O20" s="26">
        <f>+'2002'!$K20</f>
        <v>4.71</v>
      </c>
      <c r="P20" s="26">
        <f>+'2003'!$K20</f>
        <v>3.77</v>
      </c>
      <c r="Q20" s="26">
        <f>+'2004'!$K20</f>
        <v>4.59</v>
      </c>
      <c r="R20" s="26">
        <f>+'2005'!$K20</f>
        <v>5.6</v>
      </c>
      <c r="S20" s="26">
        <f>+'2006'!$K20</f>
        <v>6.25</v>
      </c>
      <c r="T20" s="26">
        <f>+'2007'!$K20</f>
        <v>7.5</v>
      </c>
      <c r="U20" s="26">
        <f>+'2008'!$K20</f>
        <v>7.75</v>
      </c>
      <c r="V20" s="26">
        <f>+'2009'!$K20</f>
        <v>8</v>
      </c>
      <c r="W20" s="26">
        <f>+'2010'!$K20</f>
        <v>6.61</v>
      </c>
      <c r="X20" s="26">
        <f>+'2011'!$K20</f>
        <v>7.67</v>
      </c>
      <c r="Y20" s="26">
        <f>+'2012'!$K20</f>
        <v>19.41</v>
      </c>
      <c r="Z20" s="26">
        <f>+'2013'!$K20</f>
        <v>19.55</v>
      </c>
      <c r="AA20" s="26">
        <f>+'2014'!$K20</f>
        <v>22.5</v>
      </c>
      <c r="AB20" s="26">
        <f>+'2015'!$K20</f>
        <v>16.29</v>
      </c>
      <c r="AC20" s="26">
        <f>+'2016'!$K20</f>
        <v>18.489999999999998</v>
      </c>
      <c r="AD20" s="31"/>
      <c r="AE20" s="26">
        <f t="shared" si="1"/>
        <v>4.7962382445141065</v>
      </c>
    </row>
    <row r="21" spans="1:31" x14ac:dyDescent="0.2">
      <c r="A21" s="13" t="s">
        <v>56</v>
      </c>
      <c r="B21" s="6" t="s">
        <v>57</v>
      </c>
      <c r="C21" s="26">
        <f>+'1990'!$K21</f>
        <v>0.56999999999999995</v>
      </c>
      <c r="D21" s="26">
        <f>+'1991'!$K21</f>
        <v>4.9000000000000004</v>
      </c>
      <c r="E21" s="26">
        <f>+'1992'!$K21</f>
        <v>5.59</v>
      </c>
      <c r="F21" s="26">
        <f>+'1993'!$K21</f>
        <v>3.61</v>
      </c>
      <c r="G21" s="26">
        <f>+'1994'!$K21</f>
        <v>5.68</v>
      </c>
      <c r="H21" s="26">
        <f>+'1995'!$K21</f>
        <v>1.02</v>
      </c>
      <c r="I21" s="26">
        <f>+'1996'!$K21</f>
        <v>0.88</v>
      </c>
      <c r="J21" s="26">
        <f>+'1997'!$K21</f>
        <v>0.78</v>
      </c>
      <c r="K21" s="26">
        <f>+'1998'!$K21</f>
        <v>0.91</v>
      </c>
      <c r="L21" s="26">
        <f>+'1999'!$K21</f>
        <v>0.88</v>
      </c>
      <c r="M21" s="26">
        <f>+'2000'!$K21</f>
        <v>0.82</v>
      </c>
      <c r="N21" s="26">
        <f>+'2001'!$K21</f>
        <v>0.83</v>
      </c>
      <c r="O21" s="26">
        <f>+'2002'!$K21</f>
        <v>0.88</v>
      </c>
      <c r="P21" s="26">
        <f>+'2003'!$K21</f>
        <v>0.56999999999999995</v>
      </c>
      <c r="Q21" s="26">
        <f>+'2004'!$K21</f>
        <v>0.68</v>
      </c>
      <c r="R21" s="26">
        <f>+'2005'!$K21</f>
        <v>0.73</v>
      </c>
      <c r="S21" s="26">
        <f>+'2006'!$K21</f>
        <v>0.63</v>
      </c>
      <c r="T21" s="26">
        <f>+'2007'!$K21</f>
        <v>0.56999999999999995</v>
      </c>
      <c r="U21" s="26">
        <f>+'2008'!$K21</f>
        <v>0.39</v>
      </c>
      <c r="V21" s="26">
        <f>+'2009'!$K21</f>
        <v>0.31</v>
      </c>
      <c r="W21" s="26">
        <f>+'2010'!$K21</f>
        <v>0.5</v>
      </c>
      <c r="X21" s="26">
        <f>+'2011'!$K21</f>
        <v>0.73</v>
      </c>
      <c r="Y21" s="26">
        <f>+'2012'!$K21</f>
        <v>0.56000000000000005</v>
      </c>
      <c r="Z21" s="26">
        <f>+'2013'!$K21</f>
        <v>0.52</v>
      </c>
      <c r="AA21" s="26">
        <f>+'2014'!$K21</f>
        <v>0.54</v>
      </c>
      <c r="AB21" s="26">
        <f>+'2015'!$K21</f>
        <v>0.54</v>
      </c>
      <c r="AC21" s="26">
        <f>+'2016'!$K21</f>
        <v>0.6</v>
      </c>
      <c r="AD21" s="31"/>
      <c r="AE21" s="26">
        <f t="shared" si="1"/>
        <v>5.2631578947368474E-2</v>
      </c>
    </row>
    <row r="22" spans="1:31" x14ac:dyDescent="0.2">
      <c r="A22" s="13" t="s">
        <v>58</v>
      </c>
      <c r="B22" s="6" t="s">
        <v>59</v>
      </c>
      <c r="C22" s="26">
        <f>+'1990'!$K22</f>
        <v>0.84</v>
      </c>
      <c r="D22" s="26">
        <f>+'1991'!$K22</f>
        <v>0.96</v>
      </c>
      <c r="E22" s="26">
        <f>+'1992'!$K22</f>
        <v>1.3</v>
      </c>
      <c r="F22" s="26">
        <f>+'1993'!$K22</f>
        <v>1.32</v>
      </c>
      <c r="G22" s="26">
        <f>+'1994'!$K22</f>
        <v>1.43</v>
      </c>
      <c r="H22" s="26">
        <f>+'1995'!$K22</f>
        <v>1.7</v>
      </c>
      <c r="I22" s="26">
        <f>+'1996'!$K22</f>
        <v>1.51</v>
      </c>
      <c r="J22" s="26">
        <f>+'1997'!$K22</f>
        <v>1.58</v>
      </c>
      <c r="K22" s="26">
        <f>+'1998'!$K22</f>
        <v>1.35</v>
      </c>
      <c r="L22" s="26">
        <f>+'1999'!$K22</f>
        <v>1.42</v>
      </c>
      <c r="M22" s="26">
        <f>+'2000'!$K22</f>
        <v>1.46</v>
      </c>
      <c r="N22" s="26">
        <f>+'2001'!$K22</f>
        <v>1.4</v>
      </c>
      <c r="O22" s="26">
        <f>+'2002'!$K22</f>
        <v>1.25</v>
      </c>
      <c r="P22" s="26">
        <f>+'2003'!$K22</f>
        <v>1.6</v>
      </c>
      <c r="Q22" s="26">
        <f>+'2004'!$K22</f>
        <v>1.72</v>
      </c>
      <c r="R22" s="26">
        <f>+'2005'!$K22</f>
        <v>1.55</v>
      </c>
      <c r="S22" s="26">
        <f>+'2006'!$K22</f>
        <v>1.55</v>
      </c>
      <c r="T22" s="26">
        <f>+'2007'!$K22</f>
        <v>1.74</v>
      </c>
      <c r="U22" s="26">
        <f>+'2008'!$K22</f>
        <v>2.1</v>
      </c>
      <c r="V22" s="26">
        <f>+'2009'!$K22</f>
        <v>1.96</v>
      </c>
      <c r="W22" s="26">
        <f>+'2010'!$K22</f>
        <v>1.8</v>
      </c>
      <c r="X22" s="26">
        <f>+'2011'!$K22</f>
        <v>1.54</v>
      </c>
      <c r="Y22" s="26">
        <f>+'2012'!$K22</f>
        <v>1.65</v>
      </c>
      <c r="Z22" s="26">
        <f>+'2013'!$K22</f>
        <v>1.71</v>
      </c>
      <c r="AA22" s="26">
        <f>+'2014'!$K22</f>
        <v>1.55</v>
      </c>
      <c r="AB22" s="26">
        <f>+'2015'!$K22</f>
        <v>1.62</v>
      </c>
      <c r="AC22" s="26">
        <f>+'2016'!$K22</f>
        <v>1.79</v>
      </c>
      <c r="AD22" s="31"/>
      <c r="AE22" s="26">
        <f t="shared" si="1"/>
        <v>1.1309523809523812</v>
      </c>
    </row>
    <row r="23" spans="1:31" x14ac:dyDescent="0.2">
      <c r="A23" s="13" t="s">
        <v>60</v>
      </c>
      <c r="B23" s="6" t="s">
        <v>61</v>
      </c>
      <c r="C23" s="26">
        <f>+'1990'!$K23</f>
        <v>0</v>
      </c>
      <c r="D23" s="26">
        <f>+'1991'!$K23</f>
        <v>0</v>
      </c>
      <c r="E23" s="26">
        <f>+'1992'!$K23</f>
        <v>0</v>
      </c>
      <c r="F23" s="26">
        <f>+'1993'!$K23</f>
        <v>0</v>
      </c>
      <c r="G23" s="26">
        <f>+'1994'!$K23</f>
        <v>0</v>
      </c>
      <c r="H23" s="26">
        <f>+'1995'!$K23</f>
        <v>0</v>
      </c>
      <c r="I23" s="26">
        <f>+'1996'!$K23</f>
        <v>0</v>
      </c>
      <c r="J23" s="26">
        <f>+'1997'!$K23</f>
        <v>0</v>
      </c>
      <c r="K23" s="26">
        <f>+'1998'!$K23</f>
        <v>0</v>
      </c>
      <c r="L23" s="26">
        <f>+'1999'!$K23</f>
        <v>0</v>
      </c>
      <c r="M23" s="26">
        <f>+'2000'!$K23</f>
        <v>0</v>
      </c>
      <c r="N23" s="26">
        <f>+'2001'!$K23</f>
        <v>0</v>
      </c>
      <c r="O23" s="26">
        <f>+'2002'!$K23</f>
        <v>0</v>
      </c>
      <c r="P23" s="26">
        <f>+'2003'!$K23</f>
        <v>0</v>
      </c>
      <c r="Q23" s="26">
        <f>+'2004'!$K23</f>
        <v>0</v>
      </c>
      <c r="R23" s="26">
        <f>+'2005'!$K23</f>
        <v>0</v>
      </c>
      <c r="S23" s="26">
        <f>+'2006'!$K23</f>
        <v>0</v>
      </c>
      <c r="T23" s="26">
        <f>+'2007'!$K23</f>
        <v>0</v>
      </c>
      <c r="U23" s="26">
        <f>+'2008'!$K23</f>
        <v>0</v>
      </c>
      <c r="V23" s="26">
        <f>+'2009'!$K23</f>
        <v>0</v>
      </c>
      <c r="W23" s="26">
        <f>+'2010'!$K23</f>
        <v>0</v>
      </c>
      <c r="X23" s="26">
        <f>+'2011'!$K23</f>
        <v>0</v>
      </c>
      <c r="Y23" s="26">
        <f>+'2012'!$K23</f>
        <v>0</v>
      </c>
      <c r="Z23" s="26">
        <f>+'2013'!$K23</f>
        <v>0</v>
      </c>
      <c r="AA23" s="26">
        <f>+'2014'!$K23</f>
        <v>0</v>
      </c>
      <c r="AB23" s="26">
        <f>+'2015'!$K23</f>
        <v>0</v>
      </c>
      <c r="AC23" s="26">
        <f>+'2016'!$K23</f>
        <v>0</v>
      </c>
      <c r="AD23" s="31"/>
      <c r="AE23" s="26" t="str">
        <f t="shared" si="1"/>
        <v/>
      </c>
    </row>
    <row r="24" spans="1:31" x14ac:dyDescent="0.2">
      <c r="A24" s="13" t="s">
        <v>62</v>
      </c>
      <c r="B24" s="6" t="s">
        <v>63</v>
      </c>
      <c r="C24" s="26">
        <f>+'1990'!$K24</f>
        <v>0</v>
      </c>
      <c r="D24" s="26">
        <f>+'1991'!$K24</f>
        <v>0</v>
      </c>
      <c r="E24" s="26">
        <f>+'1992'!$K24</f>
        <v>0</v>
      </c>
      <c r="F24" s="26">
        <f>+'1993'!$K24</f>
        <v>0</v>
      </c>
      <c r="G24" s="26">
        <f>+'1994'!$K24</f>
        <v>0</v>
      </c>
      <c r="H24" s="26">
        <f>+'1995'!$K24</f>
        <v>0</v>
      </c>
      <c r="I24" s="26">
        <f>+'1996'!$K24</f>
        <v>0</v>
      </c>
      <c r="J24" s="26">
        <f>+'1997'!$K24</f>
        <v>0</v>
      </c>
      <c r="K24" s="26">
        <f>+'1998'!$K24</f>
        <v>0</v>
      </c>
      <c r="L24" s="26">
        <f>+'1999'!$K24</f>
        <v>0</v>
      </c>
      <c r="M24" s="26">
        <f>+'2000'!$K24</f>
        <v>0</v>
      </c>
      <c r="N24" s="26">
        <f>+'2001'!$K24</f>
        <v>0</v>
      </c>
      <c r="O24" s="26">
        <f>+'2002'!$K24</f>
        <v>0</v>
      </c>
      <c r="P24" s="26">
        <f>+'2003'!$K24</f>
        <v>0</v>
      </c>
      <c r="Q24" s="26">
        <f>+'2004'!$K24</f>
        <v>0</v>
      </c>
      <c r="R24" s="26">
        <f>+'2005'!$K24</f>
        <v>0</v>
      </c>
      <c r="S24" s="26">
        <f>+'2006'!$K24</f>
        <v>0</v>
      </c>
      <c r="T24" s="26">
        <f>+'2007'!$K24</f>
        <v>0</v>
      </c>
      <c r="U24" s="26">
        <f>+'2008'!$K24</f>
        <v>0</v>
      </c>
      <c r="V24" s="26">
        <f>+'2009'!$K24</f>
        <v>0</v>
      </c>
      <c r="W24" s="26">
        <f>+'2010'!$K24</f>
        <v>0</v>
      </c>
      <c r="X24" s="26">
        <f>+'2011'!$K24</f>
        <v>0</v>
      </c>
      <c r="Y24" s="26">
        <f>+'2012'!$K24</f>
        <v>0</v>
      </c>
      <c r="Z24" s="26">
        <f>+'2013'!$K24</f>
        <v>0</v>
      </c>
      <c r="AA24" s="26">
        <f>+'2014'!$K24</f>
        <v>0</v>
      </c>
      <c r="AB24" s="26">
        <f>+'2015'!$K24</f>
        <v>0</v>
      </c>
      <c r="AC24" s="26">
        <f>+'2016'!$K24</f>
        <v>0</v>
      </c>
      <c r="AD24" s="31"/>
      <c r="AE24" s="26" t="str">
        <f t="shared" si="1"/>
        <v/>
      </c>
    </row>
    <row r="25" spans="1:31" x14ac:dyDescent="0.2">
      <c r="A25" s="13" t="s">
        <v>64</v>
      </c>
      <c r="B25" s="6" t="s">
        <v>65</v>
      </c>
      <c r="C25" s="26">
        <f>+'1990'!$K25</f>
        <v>2.87</v>
      </c>
      <c r="D25" s="26">
        <f>+'1991'!$K25</f>
        <v>10.76</v>
      </c>
      <c r="E25" s="26">
        <f>+'1992'!$K25</f>
        <v>9.93</v>
      </c>
      <c r="F25" s="26">
        <f>+'1993'!$K25</f>
        <v>11.65</v>
      </c>
      <c r="G25" s="26">
        <f>+'1994'!$K25</f>
        <v>12.48</v>
      </c>
      <c r="H25" s="26">
        <f>+'1995'!$K25</f>
        <v>13.71</v>
      </c>
      <c r="I25" s="26">
        <f>+'1996'!$K25</f>
        <v>15.63</v>
      </c>
      <c r="J25" s="26">
        <f>+'1997'!$K25</f>
        <v>17.63</v>
      </c>
      <c r="K25" s="26">
        <f>+'1998'!$K25</f>
        <v>18.239999999999998</v>
      </c>
      <c r="L25" s="26">
        <f>+'1999'!$K25</f>
        <v>18.899999999999999</v>
      </c>
      <c r="M25" s="26">
        <f>+'2000'!$K25</f>
        <v>19.829999999999998</v>
      </c>
      <c r="N25" s="26">
        <f>+'2001'!$K25</f>
        <v>20.94</v>
      </c>
      <c r="O25" s="26">
        <f>+'2002'!$K25</f>
        <v>22.07</v>
      </c>
      <c r="P25" s="26">
        <f>+'2003'!$K25</f>
        <v>19.37</v>
      </c>
      <c r="Q25" s="26">
        <f>+'2004'!$K25</f>
        <v>20.399999999999999</v>
      </c>
      <c r="R25" s="26">
        <f>+'2005'!$K25</f>
        <v>22.57</v>
      </c>
      <c r="S25" s="26">
        <f>+'2006'!$K25</f>
        <v>25.23</v>
      </c>
      <c r="T25" s="26">
        <f>+'2007'!$K25</f>
        <v>28.04</v>
      </c>
      <c r="U25" s="26">
        <f>+'2008'!$K25</f>
        <v>28.55</v>
      </c>
      <c r="V25" s="26">
        <f>+'2009'!$K25</f>
        <v>31.86</v>
      </c>
      <c r="W25" s="26">
        <f>+'2010'!$K25</f>
        <v>37.71</v>
      </c>
      <c r="X25" s="26">
        <f>+'2011'!$K25</f>
        <v>37.08</v>
      </c>
      <c r="Y25" s="26">
        <f>+'2012'!$K25</f>
        <v>33.49</v>
      </c>
      <c r="Z25" s="26">
        <f>+'2013'!$K25</f>
        <v>34.86</v>
      </c>
      <c r="AA25" s="26">
        <f>+'2014'!$K25</f>
        <v>45.11</v>
      </c>
      <c r="AB25" s="26">
        <f>+'2015'!$K25</f>
        <v>47.53</v>
      </c>
      <c r="AC25" s="26">
        <f>+'2016'!$K25</f>
        <v>48.23</v>
      </c>
      <c r="AD25" s="31"/>
      <c r="AE25" s="26">
        <f t="shared" si="1"/>
        <v>15.804878048780488</v>
      </c>
    </row>
    <row r="26" spans="1:31" x14ac:dyDescent="0.2">
      <c r="A26" s="13" t="s">
        <v>66</v>
      </c>
      <c r="B26" s="6" t="s">
        <v>67</v>
      </c>
      <c r="C26" s="26">
        <f>+'1990'!$K26</f>
        <v>0</v>
      </c>
      <c r="D26" s="26">
        <f>+'1991'!$K26</f>
        <v>0</v>
      </c>
      <c r="E26" s="26">
        <f>+'1992'!$K26</f>
        <v>0</v>
      </c>
      <c r="F26" s="26">
        <f>+'1993'!$K26</f>
        <v>0</v>
      </c>
      <c r="G26" s="26">
        <f>+'1994'!$K26</f>
        <v>0</v>
      </c>
      <c r="H26" s="26">
        <f>+'1995'!$K26</f>
        <v>0</v>
      </c>
      <c r="I26" s="26">
        <f>+'1996'!$K26</f>
        <v>0</v>
      </c>
      <c r="J26" s="26">
        <f>+'1997'!$K26</f>
        <v>0</v>
      </c>
      <c r="K26" s="26">
        <f>+'1998'!$K26</f>
        <v>0</v>
      </c>
      <c r="L26" s="26">
        <f>+'1999'!$K26</f>
        <v>0</v>
      </c>
      <c r="M26" s="26">
        <f>+'2000'!$K26</f>
        <v>0</v>
      </c>
      <c r="N26" s="26">
        <f>+'2001'!$K26</f>
        <v>0</v>
      </c>
      <c r="O26" s="26">
        <f>+'2002'!$K26</f>
        <v>0</v>
      </c>
      <c r="P26" s="26">
        <f>+'2003'!$K26</f>
        <v>0</v>
      </c>
      <c r="Q26" s="26">
        <f>+'2004'!$K26</f>
        <v>0</v>
      </c>
      <c r="R26" s="26">
        <f>+'2005'!$K26</f>
        <v>0</v>
      </c>
      <c r="S26" s="26">
        <f>+'2006'!$K26</f>
        <v>0</v>
      </c>
      <c r="T26" s="26">
        <f>+'2007'!$K26</f>
        <v>0</v>
      </c>
      <c r="U26" s="26">
        <f>+'2008'!$K26</f>
        <v>0</v>
      </c>
      <c r="V26" s="26">
        <f>+'2009'!$K26</f>
        <v>0</v>
      </c>
      <c r="W26" s="26">
        <f>+'2010'!$K26</f>
        <v>0</v>
      </c>
      <c r="X26" s="26">
        <f>+'2011'!$K26</f>
        <v>0</v>
      </c>
      <c r="Y26" s="26">
        <f>+'2012'!$K26</f>
        <v>0</v>
      </c>
      <c r="Z26" s="26">
        <f>+'2013'!$K26</f>
        <v>0</v>
      </c>
      <c r="AA26" s="26">
        <f>+'2014'!$K26</f>
        <v>0</v>
      </c>
      <c r="AB26" s="26">
        <f>+'2015'!$K26</f>
        <v>0</v>
      </c>
      <c r="AC26" s="26">
        <f>+'2016'!$K26</f>
        <v>0</v>
      </c>
      <c r="AD26" s="31"/>
      <c r="AE26" s="26" t="str">
        <f t="shared" si="1"/>
        <v/>
      </c>
    </row>
    <row r="27" spans="1:31" x14ac:dyDescent="0.2">
      <c r="A27" s="13" t="s">
        <v>68</v>
      </c>
      <c r="B27" s="6" t="s">
        <v>69</v>
      </c>
      <c r="C27" s="26">
        <f>+'1990'!$K27</f>
        <v>0</v>
      </c>
      <c r="D27" s="26">
        <f>+'1991'!$K27</f>
        <v>0</v>
      </c>
      <c r="E27" s="26">
        <f>+'1992'!$K27</f>
        <v>0</v>
      </c>
      <c r="F27" s="26">
        <f>+'1993'!$K27</f>
        <v>0</v>
      </c>
      <c r="G27" s="26">
        <f>+'1994'!$K27</f>
        <v>0</v>
      </c>
      <c r="H27" s="26">
        <f>+'1995'!$K27</f>
        <v>0</v>
      </c>
      <c r="I27" s="26">
        <f>+'1996'!$K27</f>
        <v>0</v>
      </c>
      <c r="J27" s="26">
        <f>+'1997'!$K27</f>
        <v>0</v>
      </c>
      <c r="K27" s="26">
        <f>+'1998'!$K27</f>
        <v>0</v>
      </c>
      <c r="L27" s="26">
        <f>+'1999'!$K27</f>
        <v>0</v>
      </c>
      <c r="M27" s="26">
        <f>+'2000'!$K27</f>
        <v>0</v>
      </c>
      <c r="N27" s="26">
        <f>+'2001'!$K27</f>
        <v>0</v>
      </c>
      <c r="O27" s="26">
        <f>+'2002'!$K27</f>
        <v>0</v>
      </c>
      <c r="P27" s="26">
        <f>+'2003'!$K27</f>
        <v>0</v>
      </c>
      <c r="Q27" s="26">
        <f>+'2004'!$K27</f>
        <v>0</v>
      </c>
      <c r="R27" s="26">
        <f>+'2005'!$K27</f>
        <v>0</v>
      </c>
      <c r="S27" s="26">
        <f>+'2006'!$K27</f>
        <v>0</v>
      </c>
      <c r="T27" s="26">
        <f>+'2007'!$K27</f>
        <v>0</v>
      </c>
      <c r="U27" s="26">
        <f>+'2008'!$K27</f>
        <v>0</v>
      </c>
      <c r="V27" s="26">
        <f>+'2009'!$K27</f>
        <v>0</v>
      </c>
      <c r="W27" s="26">
        <f>+'2010'!$K27</f>
        <v>0</v>
      </c>
      <c r="X27" s="26">
        <f>+'2011'!$K27</f>
        <v>0</v>
      </c>
      <c r="Y27" s="26">
        <f>+'2012'!$K27</f>
        <v>0</v>
      </c>
      <c r="Z27" s="26">
        <f>+'2013'!$K27</f>
        <v>0</v>
      </c>
      <c r="AA27" s="26">
        <f>+'2014'!$K27</f>
        <v>0</v>
      </c>
      <c r="AB27" s="26">
        <f>+'2015'!$K27</f>
        <v>0</v>
      </c>
      <c r="AC27" s="26">
        <f>+'2016'!$K27</f>
        <v>0</v>
      </c>
      <c r="AD27" s="31"/>
      <c r="AE27" s="26" t="str">
        <f t="shared" si="1"/>
        <v/>
      </c>
    </row>
    <row r="28" spans="1:31" x14ac:dyDescent="0.2">
      <c r="A28" s="13" t="s">
        <v>70</v>
      </c>
      <c r="B28" s="6" t="s">
        <v>71</v>
      </c>
      <c r="C28" s="26">
        <f>+'1990'!$K28</f>
        <v>0</v>
      </c>
      <c r="D28" s="26">
        <f>+'1991'!$K28</f>
        <v>0</v>
      </c>
      <c r="E28" s="26">
        <f>+'1992'!$K28</f>
        <v>0</v>
      </c>
      <c r="F28" s="26">
        <f>+'1993'!$K28</f>
        <v>0</v>
      </c>
      <c r="G28" s="26">
        <f>+'1994'!$K28</f>
        <v>0</v>
      </c>
      <c r="H28" s="26">
        <f>+'1995'!$K28</f>
        <v>0</v>
      </c>
      <c r="I28" s="26">
        <f>+'1996'!$K28</f>
        <v>0</v>
      </c>
      <c r="J28" s="26">
        <f>+'1997'!$K28</f>
        <v>0</v>
      </c>
      <c r="K28" s="26">
        <f>+'1998'!$K28</f>
        <v>0</v>
      </c>
      <c r="L28" s="26">
        <f>+'1999'!$K28</f>
        <v>0</v>
      </c>
      <c r="M28" s="26">
        <f>+'2000'!$K28</f>
        <v>0</v>
      </c>
      <c r="N28" s="26">
        <f>+'2001'!$K28</f>
        <v>0</v>
      </c>
      <c r="O28" s="26">
        <f>+'2002'!$K28</f>
        <v>0</v>
      </c>
      <c r="P28" s="26">
        <f>+'2003'!$K28</f>
        <v>0</v>
      </c>
      <c r="Q28" s="26">
        <f>+'2004'!$K28</f>
        <v>0</v>
      </c>
      <c r="R28" s="26">
        <f>+'2005'!$K28</f>
        <v>0</v>
      </c>
      <c r="S28" s="26">
        <f>+'2006'!$K28</f>
        <v>0</v>
      </c>
      <c r="T28" s="26">
        <f>+'2007'!$K28</f>
        <v>0</v>
      </c>
      <c r="U28" s="26">
        <f>+'2008'!$K28</f>
        <v>0</v>
      </c>
      <c r="V28" s="26">
        <f>+'2009'!$K28</f>
        <v>0</v>
      </c>
      <c r="W28" s="26">
        <f>+'2010'!$K28</f>
        <v>0</v>
      </c>
      <c r="X28" s="26">
        <f>+'2011'!$K28</f>
        <v>0</v>
      </c>
      <c r="Y28" s="26">
        <f>+'2012'!$K28</f>
        <v>0</v>
      </c>
      <c r="Z28" s="26">
        <f>+'2013'!$K28</f>
        <v>0</v>
      </c>
      <c r="AA28" s="26">
        <f>+'2014'!$K28</f>
        <v>0</v>
      </c>
      <c r="AB28" s="26">
        <f>+'2015'!$K28</f>
        <v>0</v>
      </c>
      <c r="AC28" s="26">
        <f>+'2016'!$K28</f>
        <v>0</v>
      </c>
      <c r="AD28" s="31"/>
      <c r="AE28" s="26" t="str">
        <f t="shared" si="1"/>
        <v/>
      </c>
    </row>
    <row r="29" spans="1:31" x14ac:dyDescent="0.2">
      <c r="A29" s="13" t="s">
        <v>72</v>
      </c>
      <c r="B29" s="6" t="s">
        <v>73</v>
      </c>
      <c r="C29" s="26">
        <f>+'1990'!$K29</f>
        <v>4.16</v>
      </c>
      <c r="D29" s="26">
        <f>+'1991'!$K29</f>
        <v>9.31</v>
      </c>
      <c r="E29" s="26">
        <f>+'1992'!$K29</f>
        <v>9.25</v>
      </c>
      <c r="F29" s="26">
        <f>+'1993'!$K29</f>
        <v>12.74</v>
      </c>
      <c r="G29" s="26">
        <f>+'1994'!$K29</f>
        <v>12.16</v>
      </c>
      <c r="H29" s="26">
        <f>+'1995'!$K29</f>
        <v>15.32</v>
      </c>
      <c r="I29" s="26">
        <f>+'1996'!$K29</f>
        <v>18.7</v>
      </c>
      <c r="J29" s="26">
        <f>+'1997'!$K29</f>
        <v>25.35</v>
      </c>
      <c r="K29" s="26">
        <f>+'1998'!$K29</f>
        <v>21.62</v>
      </c>
      <c r="L29" s="26">
        <f>+'1999'!$K29</f>
        <v>18.440000000000001</v>
      </c>
      <c r="M29" s="26">
        <f>+'2000'!$K29</f>
        <v>15.15</v>
      </c>
      <c r="N29" s="26">
        <f>+'2001'!$K29</f>
        <v>19.170000000000002</v>
      </c>
      <c r="O29" s="26">
        <f>+'2002'!$K29</f>
        <v>16.350000000000001</v>
      </c>
      <c r="P29" s="26">
        <f>+'2003'!$K29</f>
        <v>18.64</v>
      </c>
      <c r="Q29" s="26">
        <f>+'2004'!$K29</f>
        <v>19.059999999999999</v>
      </c>
      <c r="R29" s="26">
        <f>+'2005'!$K29</f>
        <v>16.600000000000001</v>
      </c>
      <c r="S29" s="26">
        <f>+'2006'!$K29</f>
        <v>22.55</v>
      </c>
      <c r="T29" s="26">
        <f>+'2007'!$K29</f>
        <v>28.05</v>
      </c>
      <c r="U29" s="26">
        <f>+'2008'!$K29</f>
        <v>27.87</v>
      </c>
      <c r="V29" s="26">
        <f>+'2009'!$K29</f>
        <v>23.09</v>
      </c>
      <c r="W29" s="26">
        <f>+'2010'!$K29</f>
        <v>16.489999999999998</v>
      </c>
      <c r="X29" s="26">
        <f>+'2011'!$K29</f>
        <v>21.36</v>
      </c>
      <c r="Y29" s="26">
        <f>+'2012'!$K29</f>
        <v>27.14</v>
      </c>
      <c r="Z29" s="26">
        <f>+'2013'!$K29</f>
        <v>25.75</v>
      </c>
      <c r="AA29" s="26">
        <f>+'2014'!$K29</f>
        <v>30.89</v>
      </c>
      <c r="AB29" s="26">
        <f>+'2015'!$K29</f>
        <v>27.98</v>
      </c>
      <c r="AC29" s="26">
        <f>+'2016'!$K29</f>
        <v>26.9</v>
      </c>
      <c r="AD29" s="31"/>
      <c r="AE29" s="26">
        <f t="shared" si="1"/>
        <v>5.4663461538461533</v>
      </c>
    </row>
    <row r="30" spans="1:31" x14ac:dyDescent="0.2">
      <c r="A30" s="13" t="s">
        <v>74</v>
      </c>
      <c r="B30" s="6" t="s">
        <v>75</v>
      </c>
      <c r="C30" s="26">
        <f>+C31+C34+C45+C46+C49</f>
        <v>60.88</v>
      </c>
      <c r="D30" s="26">
        <f>+D31+D34+D45+D46+D49</f>
        <v>46.134358397096307</v>
      </c>
      <c r="E30" s="26">
        <f t="shared" ref="E30:AC30" si="7">+E31+E34+E45+E46+E49</f>
        <v>47.567802366494931</v>
      </c>
      <c r="F30" s="26">
        <f t="shared" si="7"/>
        <v>51.257649023697581</v>
      </c>
      <c r="G30" s="26">
        <f t="shared" si="7"/>
        <v>36.651107263866685</v>
      </c>
      <c r="H30" s="26">
        <f t="shared" si="7"/>
        <v>40.738177547413244</v>
      </c>
      <c r="I30" s="26">
        <f t="shared" si="7"/>
        <v>58.656838299219935</v>
      </c>
      <c r="J30" s="26">
        <f t="shared" si="7"/>
        <v>61.357459262832194</v>
      </c>
      <c r="K30" s="26">
        <f t="shared" si="7"/>
        <v>66.611886362388788</v>
      </c>
      <c r="L30" s="26">
        <f t="shared" si="7"/>
        <v>58.655181275179935</v>
      </c>
      <c r="M30" s="26">
        <f t="shared" si="7"/>
        <v>56.729779714766593</v>
      </c>
      <c r="N30" s="26">
        <f t="shared" si="7"/>
        <v>49.614538809077416</v>
      </c>
      <c r="O30" s="26">
        <f t="shared" si="7"/>
        <v>51.291998014780688</v>
      </c>
      <c r="P30" s="26">
        <f t="shared" si="7"/>
        <v>48.99028257019507</v>
      </c>
      <c r="Q30" s="26">
        <f t="shared" si="7"/>
        <v>62.087875218861001</v>
      </c>
      <c r="R30" s="26">
        <f t="shared" si="7"/>
        <v>71.419879205118946</v>
      </c>
      <c r="S30" s="26">
        <f t="shared" si="7"/>
        <v>65.996994193843577</v>
      </c>
      <c r="T30" s="26">
        <f t="shared" si="7"/>
        <v>77.050631183679172</v>
      </c>
      <c r="U30" s="26">
        <f t="shared" si="7"/>
        <v>78.197227138329794</v>
      </c>
      <c r="V30" s="26">
        <f t="shared" si="7"/>
        <v>72.692463347295558</v>
      </c>
      <c r="W30" s="26">
        <f t="shared" si="7"/>
        <v>47.62459327445147</v>
      </c>
      <c r="X30" s="26">
        <f t="shared" si="7"/>
        <v>50.893492101196344</v>
      </c>
      <c r="Y30" s="26">
        <f t="shared" si="7"/>
        <v>49.822093505459129</v>
      </c>
      <c r="Z30" s="26">
        <f t="shared" si="7"/>
        <v>60.747638380573179</v>
      </c>
      <c r="AA30" s="26">
        <f t="shared" si="7"/>
        <v>59.11569771962661</v>
      </c>
      <c r="AB30" s="26">
        <f t="shared" si="7"/>
        <v>55.971477994080338</v>
      </c>
      <c r="AC30" s="26">
        <f t="shared" si="7"/>
        <v>64.778688958170449</v>
      </c>
      <c r="AD30" s="31"/>
      <c r="AE30" s="26">
        <f t="shared" si="1"/>
        <v>6.4038911927898262E-2</v>
      </c>
    </row>
    <row r="31" spans="1:31" x14ac:dyDescent="0.2">
      <c r="A31" s="13" t="s">
        <v>76</v>
      </c>
      <c r="B31" s="6" t="s">
        <v>77</v>
      </c>
      <c r="C31" s="26">
        <f>+C33</f>
        <v>0.82</v>
      </c>
      <c r="D31" s="26">
        <f>+D33</f>
        <v>1.04</v>
      </c>
      <c r="E31" s="26">
        <f t="shared" ref="E31:AC31" si="8">+E33</f>
        <v>1.43</v>
      </c>
      <c r="F31" s="26">
        <f t="shared" si="8"/>
        <v>1.85</v>
      </c>
      <c r="G31" s="26">
        <f t="shared" si="8"/>
        <v>1.43</v>
      </c>
      <c r="H31" s="26">
        <f t="shared" si="8"/>
        <v>2.09</v>
      </c>
      <c r="I31" s="26">
        <f t="shared" si="8"/>
        <v>2.41</v>
      </c>
      <c r="J31" s="26">
        <f t="shared" si="8"/>
        <v>3.27</v>
      </c>
      <c r="K31" s="26">
        <f t="shared" si="8"/>
        <v>3.16</v>
      </c>
      <c r="L31" s="26">
        <f t="shared" si="8"/>
        <v>2.61</v>
      </c>
      <c r="M31" s="26">
        <f t="shared" si="8"/>
        <v>2.1800000000000002</v>
      </c>
      <c r="N31" s="26">
        <f t="shared" si="8"/>
        <v>2.9</v>
      </c>
      <c r="O31" s="26">
        <f t="shared" si="8"/>
        <v>2.44</v>
      </c>
      <c r="P31" s="26">
        <f t="shared" si="8"/>
        <v>1.91</v>
      </c>
      <c r="Q31" s="26">
        <f t="shared" si="8"/>
        <v>2.25</v>
      </c>
      <c r="R31" s="26">
        <f t="shared" si="8"/>
        <v>2.75</v>
      </c>
      <c r="S31" s="26">
        <f t="shared" si="8"/>
        <v>2.83</v>
      </c>
      <c r="T31" s="26">
        <f t="shared" si="8"/>
        <v>3.14</v>
      </c>
      <c r="U31" s="26">
        <f t="shared" si="8"/>
        <v>2.78</v>
      </c>
      <c r="V31" s="26">
        <f t="shared" si="8"/>
        <v>2.87</v>
      </c>
      <c r="W31" s="26">
        <f t="shared" si="8"/>
        <v>2.5</v>
      </c>
      <c r="X31" s="26">
        <f t="shared" si="8"/>
        <v>2.58</v>
      </c>
      <c r="Y31" s="26">
        <f t="shared" si="8"/>
        <v>4.59</v>
      </c>
      <c r="Z31" s="26">
        <f t="shared" si="8"/>
        <v>4.16</v>
      </c>
      <c r="AA31" s="26">
        <f t="shared" si="8"/>
        <v>4.08</v>
      </c>
      <c r="AB31" s="26">
        <f t="shared" si="8"/>
        <v>5.34</v>
      </c>
      <c r="AC31" s="26">
        <f t="shared" si="8"/>
        <v>5.35</v>
      </c>
      <c r="AD31" s="31"/>
      <c r="AE31" s="26">
        <f t="shared" si="1"/>
        <v>5.5243902439024382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1"/>
        <v/>
      </c>
    </row>
    <row r="33" spans="1:31" x14ac:dyDescent="0.2">
      <c r="A33" s="13" t="s">
        <v>80</v>
      </c>
      <c r="B33" s="6" t="s">
        <v>81</v>
      </c>
      <c r="C33" s="26">
        <f>+'1990'!$K33</f>
        <v>0.82</v>
      </c>
      <c r="D33" s="26">
        <f>+'1991'!$K33</f>
        <v>1.04</v>
      </c>
      <c r="E33" s="26">
        <f>+'1992'!$K33</f>
        <v>1.43</v>
      </c>
      <c r="F33" s="26">
        <f>+'1993'!$K33</f>
        <v>1.85</v>
      </c>
      <c r="G33" s="26">
        <f>+'1994'!$K33</f>
        <v>1.43</v>
      </c>
      <c r="H33" s="26">
        <f>+'1995'!$K33</f>
        <v>2.09</v>
      </c>
      <c r="I33" s="26">
        <f>+'1996'!$K33</f>
        <v>2.41</v>
      </c>
      <c r="J33" s="26">
        <f>+'1997'!$K33</f>
        <v>3.27</v>
      </c>
      <c r="K33" s="26">
        <f>+'1998'!$K33</f>
        <v>3.16</v>
      </c>
      <c r="L33" s="26">
        <f>+'1999'!$K33</f>
        <v>2.61</v>
      </c>
      <c r="M33" s="26">
        <f>+'2000'!$K33</f>
        <v>2.1800000000000002</v>
      </c>
      <c r="N33" s="26">
        <f>+'2001'!$K33</f>
        <v>2.9</v>
      </c>
      <c r="O33" s="26">
        <f>+'2002'!$K33</f>
        <v>2.44</v>
      </c>
      <c r="P33" s="26">
        <f>+'2003'!$K33</f>
        <v>1.91</v>
      </c>
      <c r="Q33" s="26">
        <f>+'2004'!$K33</f>
        <v>2.25</v>
      </c>
      <c r="R33" s="26">
        <f>+'2005'!$K33</f>
        <v>2.75</v>
      </c>
      <c r="S33" s="26">
        <f>+'2006'!$K33</f>
        <v>2.83</v>
      </c>
      <c r="T33" s="26">
        <f>+'2007'!$K33</f>
        <v>3.14</v>
      </c>
      <c r="U33" s="26">
        <f>+'2008'!$K33</f>
        <v>2.78</v>
      </c>
      <c r="V33" s="26">
        <f>+'2009'!$K33</f>
        <v>2.87</v>
      </c>
      <c r="W33" s="26">
        <f>+'2010'!$K33</f>
        <v>2.5</v>
      </c>
      <c r="X33" s="26">
        <f>+'2011'!$K33</f>
        <v>2.58</v>
      </c>
      <c r="Y33" s="26">
        <f>+'2012'!$K33</f>
        <v>4.59</v>
      </c>
      <c r="Z33" s="26">
        <f>+'2013'!$K33</f>
        <v>4.16</v>
      </c>
      <c r="AA33" s="26">
        <f>+'2014'!$K33</f>
        <v>4.08</v>
      </c>
      <c r="AB33" s="26">
        <f>+'2015'!$K33</f>
        <v>5.34</v>
      </c>
      <c r="AC33" s="26">
        <f>+'2016'!$K33</f>
        <v>5.35</v>
      </c>
      <c r="AD33" s="31"/>
      <c r="AE33" s="26">
        <f t="shared" si="1"/>
        <v>5.5243902439024382</v>
      </c>
    </row>
    <row r="34" spans="1:31" x14ac:dyDescent="0.2">
      <c r="A34" s="13" t="s">
        <v>82</v>
      </c>
      <c r="B34" s="6" t="s">
        <v>83</v>
      </c>
      <c r="C34" s="26">
        <f>+C35+C38+C41+C42+C43+C44</f>
        <v>40.67</v>
      </c>
      <c r="D34" s="26">
        <f>+D35+D38+D41+D42+D43+D44</f>
        <v>15.904358397096308</v>
      </c>
      <c r="E34" s="26">
        <f t="shared" ref="E34:AC34" si="9">+E35+E38+E41+E42+E43+E44</f>
        <v>17.477802366494927</v>
      </c>
      <c r="F34" s="26">
        <f t="shared" si="9"/>
        <v>18.647649023697582</v>
      </c>
      <c r="G34" s="26">
        <f t="shared" si="9"/>
        <v>9.2011072638666853</v>
      </c>
      <c r="H34" s="26">
        <f t="shared" si="9"/>
        <v>10.018177547413242</v>
      </c>
      <c r="I34" s="26">
        <f t="shared" si="9"/>
        <v>24.396838299219933</v>
      </c>
      <c r="J34" s="26">
        <f t="shared" si="9"/>
        <v>25.417459262832196</v>
      </c>
      <c r="K34" s="26">
        <f t="shared" si="9"/>
        <v>26.521886362388791</v>
      </c>
      <c r="L34" s="26">
        <f t="shared" si="9"/>
        <v>27.225181275179935</v>
      </c>
      <c r="M34" s="26">
        <f t="shared" si="9"/>
        <v>27.489779714766595</v>
      </c>
      <c r="N34" s="26">
        <f t="shared" si="9"/>
        <v>25.304538809077421</v>
      </c>
      <c r="O34" s="26">
        <f t="shared" si="9"/>
        <v>25.451998014780688</v>
      </c>
      <c r="P34" s="26">
        <f t="shared" si="9"/>
        <v>24.910282570195072</v>
      </c>
      <c r="Q34" s="26">
        <f t="shared" si="9"/>
        <v>24.937875218860999</v>
      </c>
      <c r="R34" s="26">
        <f t="shared" si="9"/>
        <v>25.39987920511895</v>
      </c>
      <c r="S34" s="26">
        <f t="shared" si="9"/>
        <v>25.116994193843578</v>
      </c>
      <c r="T34" s="26">
        <f t="shared" si="9"/>
        <v>26.850631183679173</v>
      </c>
      <c r="U34" s="26">
        <f t="shared" si="9"/>
        <v>27.807227138329797</v>
      </c>
      <c r="V34" s="26">
        <f t="shared" si="9"/>
        <v>29.762463347295562</v>
      </c>
      <c r="W34" s="26">
        <f t="shared" si="9"/>
        <v>32.364593274451472</v>
      </c>
      <c r="X34" s="26">
        <f t="shared" si="9"/>
        <v>31.153492101196338</v>
      </c>
      <c r="Y34" s="26">
        <f t="shared" si="9"/>
        <v>31.87209350545913</v>
      </c>
      <c r="Z34" s="26">
        <f t="shared" si="9"/>
        <v>34.507638380573184</v>
      </c>
      <c r="AA34" s="26">
        <f t="shared" si="9"/>
        <v>35.805697719626608</v>
      </c>
      <c r="AB34" s="26">
        <f t="shared" si="9"/>
        <v>36.761477994080337</v>
      </c>
      <c r="AC34" s="26">
        <f t="shared" si="9"/>
        <v>39.17868895817044</v>
      </c>
      <c r="AD34" s="31"/>
      <c r="AE34" s="26">
        <f t="shared" si="1"/>
        <v>-3.6668577374712602E-2</v>
      </c>
    </row>
    <row r="35" spans="1:31" x14ac:dyDescent="0.2">
      <c r="A35" s="13" t="s">
        <v>84</v>
      </c>
      <c r="B35" s="6" t="s">
        <v>85</v>
      </c>
      <c r="C35" s="26">
        <f>+C36+C37</f>
        <v>17.309999999999999</v>
      </c>
      <c r="D35" s="26">
        <f>+D36+D37</f>
        <v>14.574358397096308</v>
      </c>
      <c r="E35" s="26">
        <f t="shared" ref="E35:AC35" si="10">+E36+E37</f>
        <v>16.057802366494929</v>
      </c>
      <c r="F35" s="26">
        <f t="shared" si="10"/>
        <v>16.977649023697584</v>
      </c>
      <c r="G35" s="26">
        <f t="shared" si="10"/>
        <v>7.3111072638666856</v>
      </c>
      <c r="H35" s="26">
        <f t="shared" si="10"/>
        <v>7.9181775474132419</v>
      </c>
      <c r="I35" s="26">
        <f t="shared" si="10"/>
        <v>22.106838299219934</v>
      </c>
      <c r="J35" s="26">
        <f t="shared" si="10"/>
        <v>22.997459262832198</v>
      </c>
      <c r="K35" s="26">
        <f t="shared" si="10"/>
        <v>23.941886362388789</v>
      </c>
      <c r="L35" s="26">
        <f t="shared" si="10"/>
        <v>24.455181275179935</v>
      </c>
      <c r="M35" s="26">
        <f t="shared" si="10"/>
        <v>24.549779714766593</v>
      </c>
      <c r="N35" s="26">
        <f t="shared" si="10"/>
        <v>22.484538809077421</v>
      </c>
      <c r="O35" s="26">
        <f t="shared" si="10"/>
        <v>22.401998014780688</v>
      </c>
      <c r="P35" s="26">
        <f t="shared" si="10"/>
        <v>21.790282570195071</v>
      </c>
      <c r="Q35" s="26">
        <f t="shared" si="10"/>
        <v>21.847875218860999</v>
      </c>
      <c r="R35" s="26">
        <f t="shared" si="10"/>
        <v>21.87987920511895</v>
      </c>
      <c r="S35" s="26">
        <f t="shared" si="10"/>
        <v>21.596994193843578</v>
      </c>
      <c r="T35" s="26">
        <f t="shared" si="10"/>
        <v>23.100631183679173</v>
      </c>
      <c r="U35" s="26">
        <f t="shared" si="10"/>
        <v>23.917227138329796</v>
      </c>
      <c r="V35" s="26">
        <f t="shared" si="10"/>
        <v>25.852463347295561</v>
      </c>
      <c r="W35" s="26">
        <f t="shared" si="10"/>
        <v>28.494593274451471</v>
      </c>
      <c r="X35" s="26">
        <f t="shared" si="10"/>
        <v>26.723492101196339</v>
      </c>
      <c r="Y35" s="26">
        <f t="shared" si="10"/>
        <v>27.342093505459129</v>
      </c>
      <c r="Z35" s="26">
        <f t="shared" si="10"/>
        <v>29.617638380573187</v>
      </c>
      <c r="AA35" s="26">
        <f t="shared" si="10"/>
        <v>31.625697719626604</v>
      </c>
      <c r="AB35" s="26">
        <f t="shared" si="10"/>
        <v>31.961477994080337</v>
      </c>
      <c r="AC35" s="26">
        <f t="shared" si="10"/>
        <v>34.128688958170443</v>
      </c>
      <c r="AD35" s="31"/>
      <c r="AE35" s="26">
        <f t="shared" si="1"/>
        <v>0.97161692421550816</v>
      </c>
    </row>
    <row r="36" spans="1:31" x14ac:dyDescent="0.2">
      <c r="A36" s="13" t="s">
        <v>86</v>
      </c>
      <c r="B36" s="6" t="s">
        <v>87</v>
      </c>
      <c r="C36" s="26">
        <f>+'1990'!$K36</f>
        <v>17.309999999999999</v>
      </c>
      <c r="D36" s="26">
        <f>+'1991'!$K36</f>
        <v>14.574358397096308</v>
      </c>
      <c r="E36" s="26">
        <f>+'1992'!$K36</f>
        <v>16.057802366494929</v>
      </c>
      <c r="F36" s="26">
        <f>+'1993'!$K36</f>
        <v>16.977649023697584</v>
      </c>
      <c r="G36" s="26">
        <f>+'1994'!$K36</f>
        <v>7.3111072638666856</v>
      </c>
      <c r="H36" s="26">
        <f>+'1995'!$K36</f>
        <v>7.9181775474132419</v>
      </c>
      <c r="I36" s="26">
        <f>+'1996'!$K36</f>
        <v>22.106838299219934</v>
      </c>
      <c r="J36" s="26">
        <f>+'1997'!$K36</f>
        <v>22.997459262832198</v>
      </c>
      <c r="K36" s="26">
        <f>+'1998'!$K36</f>
        <v>23.941886362388789</v>
      </c>
      <c r="L36" s="26">
        <f>+'1999'!$K36</f>
        <v>24.455181275179935</v>
      </c>
      <c r="M36" s="26">
        <f>+'2000'!$K36</f>
        <v>24.549779714766593</v>
      </c>
      <c r="N36" s="26">
        <f>+'2001'!$K36</f>
        <v>22.484538809077421</v>
      </c>
      <c r="O36" s="26">
        <f>+'2002'!$K36</f>
        <v>22.401998014780688</v>
      </c>
      <c r="P36" s="26">
        <f>+'2003'!$K36</f>
        <v>21.790282570195071</v>
      </c>
      <c r="Q36" s="26">
        <f>+'2004'!$K36</f>
        <v>21.847875218860999</v>
      </c>
      <c r="R36" s="26">
        <f>+'2005'!$K36</f>
        <v>21.87987920511895</v>
      </c>
      <c r="S36" s="26">
        <f>+'2006'!$K36</f>
        <v>21.596994193843578</v>
      </c>
      <c r="T36" s="26">
        <f>+'2007'!$K36</f>
        <v>23.100631183679173</v>
      </c>
      <c r="U36" s="26">
        <f>+'2008'!$K36</f>
        <v>23.917227138329796</v>
      </c>
      <c r="V36" s="26">
        <f>+'2009'!$K36</f>
        <v>25.852463347295561</v>
      </c>
      <c r="W36" s="26">
        <f>+'2010'!$K36</f>
        <v>28.494593274451471</v>
      </c>
      <c r="X36" s="26">
        <f>+'2011'!$K36</f>
        <v>26.723492101196339</v>
      </c>
      <c r="Y36" s="26">
        <f>+'2012'!$K36</f>
        <v>27.342093505459129</v>
      </c>
      <c r="Z36" s="26">
        <f>+'2013'!$K36</f>
        <v>29.617638380573187</v>
      </c>
      <c r="AA36" s="26">
        <f>+'2014'!$K36</f>
        <v>31.625697719626604</v>
      </c>
      <c r="AB36" s="26">
        <f>+'2015'!$K36</f>
        <v>31.961477994080337</v>
      </c>
      <c r="AC36" s="26">
        <f>+'2016'!$K36</f>
        <v>34.128688958170443</v>
      </c>
      <c r="AD36" s="31"/>
      <c r="AE36" s="26">
        <f t="shared" si="1"/>
        <v>0.97161692421550816</v>
      </c>
    </row>
    <row r="37" spans="1:31" x14ac:dyDescent="0.2">
      <c r="A37" s="13" t="s">
        <v>88</v>
      </c>
      <c r="B37" s="6" t="s">
        <v>89</v>
      </c>
      <c r="C37" s="26">
        <f>+'1990'!$K37</f>
        <v>0</v>
      </c>
      <c r="D37" s="26">
        <f>+'1991'!$K37</f>
        <v>0</v>
      </c>
      <c r="E37" s="26">
        <f>+'1992'!$K37</f>
        <v>0</v>
      </c>
      <c r="F37" s="26">
        <f>+'1993'!$K37</f>
        <v>0</v>
      </c>
      <c r="G37" s="26">
        <f>+'1994'!$K37</f>
        <v>0</v>
      </c>
      <c r="H37" s="26">
        <f>+'1995'!$K37</f>
        <v>0</v>
      </c>
      <c r="I37" s="26">
        <f>+'1996'!$K37</f>
        <v>0</v>
      </c>
      <c r="J37" s="26">
        <f>+'1997'!$K37</f>
        <v>0</v>
      </c>
      <c r="K37" s="26">
        <f>+'1998'!$K37</f>
        <v>0</v>
      </c>
      <c r="L37" s="26">
        <f>+'1999'!$K37</f>
        <v>0</v>
      </c>
      <c r="M37" s="26">
        <f>+'2000'!$K37</f>
        <v>0</v>
      </c>
      <c r="N37" s="26">
        <f>+'2001'!$K37</f>
        <v>0</v>
      </c>
      <c r="O37" s="26">
        <f>+'2002'!$K37</f>
        <v>0</v>
      </c>
      <c r="P37" s="26">
        <f>+'2003'!$K37</f>
        <v>0</v>
      </c>
      <c r="Q37" s="26">
        <f>+'2004'!$K37</f>
        <v>0</v>
      </c>
      <c r="R37" s="26">
        <f>+'2005'!$K37</f>
        <v>0</v>
      </c>
      <c r="S37" s="26">
        <f>+'2006'!$K37</f>
        <v>0</v>
      </c>
      <c r="T37" s="26">
        <f>+'2007'!$K37</f>
        <v>0</v>
      </c>
      <c r="U37" s="26">
        <f>+'2008'!$K37</f>
        <v>0</v>
      </c>
      <c r="V37" s="26">
        <f>+'2009'!$K37</f>
        <v>0</v>
      </c>
      <c r="W37" s="26">
        <f>+'2010'!$K37</f>
        <v>0</v>
      </c>
      <c r="X37" s="26">
        <f>+'2011'!$K37</f>
        <v>0</v>
      </c>
      <c r="Y37" s="26">
        <f>+'2012'!$K37</f>
        <v>0</v>
      </c>
      <c r="Z37" s="26">
        <f>+'2013'!$K37</f>
        <v>0</v>
      </c>
      <c r="AA37" s="26">
        <f>+'2014'!$K37</f>
        <v>0</v>
      </c>
      <c r="AB37" s="26">
        <f>+'2015'!$K37</f>
        <v>0</v>
      </c>
      <c r="AC37" s="26">
        <f>+'2016'!$K37</f>
        <v>0</v>
      </c>
      <c r="AD37" s="31"/>
      <c r="AE37" s="26" t="str">
        <f t="shared" si="1"/>
        <v/>
      </c>
    </row>
    <row r="38" spans="1:31" x14ac:dyDescent="0.2">
      <c r="A38" s="13" t="s">
        <v>90</v>
      </c>
      <c r="B38" s="6" t="s">
        <v>91</v>
      </c>
      <c r="C38" s="26">
        <f>+C39+C40</f>
        <v>0</v>
      </c>
      <c r="D38" s="26">
        <f>+D39+D40</f>
        <v>0</v>
      </c>
      <c r="E38" s="26">
        <f t="shared" ref="E38:AC38" si="11">+E39+E40</f>
        <v>0</v>
      </c>
      <c r="F38" s="26">
        <f t="shared" si="11"/>
        <v>0</v>
      </c>
      <c r="G38" s="26">
        <f t="shared" si="11"/>
        <v>0</v>
      </c>
      <c r="H38" s="26">
        <f t="shared" si="11"/>
        <v>0</v>
      </c>
      <c r="I38" s="26">
        <f t="shared" si="11"/>
        <v>0</v>
      </c>
      <c r="J38" s="26">
        <f t="shared" si="11"/>
        <v>0</v>
      </c>
      <c r="K38" s="26">
        <f t="shared" si="11"/>
        <v>0</v>
      </c>
      <c r="L38" s="26">
        <f t="shared" si="11"/>
        <v>0</v>
      </c>
      <c r="M38" s="26">
        <f t="shared" si="11"/>
        <v>0</v>
      </c>
      <c r="N38" s="26">
        <f t="shared" si="11"/>
        <v>0</v>
      </c>
      <c r="O38" s="26">
        <f t="shared" si="11"/>
        <v>0</v>
      </c>
      <c r="P38" s="26">
        <f t="shared" si="11"/>
        <v>0</v>
      </c>
      <c r="Q38" s="26">
        <f t="shared" si="11"/>
        <v>0</v>
      </c>
      <c r="R38" s="26">
        <f t="shared" si="11"/>
        <v>0</v>
      </c>
      <c r="S38" s="26">
        <f t="shared" si="11"/>
        <v>0</v>
      </c>
      <c r="T38" s="26">
        <f t="shared" si="11"/>
        <v>0</v>
      </c>
      <c r="U38" s="26">
        <f t="shared" si="11"/>
        <v>0</v>
      </c>
      <c r="V38" s="26">
        <f t="shared" si="11"/>
        <v>0</v>
      </c>
      <c r="W38" s="26">
        <f t="shared" si="11"/>
        <v>0</v>
      </c>
      <c r="X38" s="26">
        <f t="shared" si="11"/>
        <v>0</v>
      </c>
      <c r="Y38" s="26">
        <f t="shared" si="11"/>
        <v>0</v>
      </c>
      <c r="Z38" s="26">
        <f t="shared" si="11"/>
        <v>0</v>
      </c>
      <c r="AA38" s="26">
        <f t="shared" si="11"/>
        <v>0</v>
      </c>
      <c r="AB38" s="26">
        <f t="shared" si="11"/>
        <v>0</v>
      </c>
      <c r="AC38" s="26">
        <f t="shared" si="11"/>
        <v>0</v>
      </c>
      <c r="AD38" s="31"/>
      <c r="AE38" s="26" t="str">
        <f t="shared" si="1"/>
        <v/>
      </c>
    </row>
    <row r="39" spans="1:31" x14ac:dyDescent="0.2">
      <c r="A39" s="13" t="s">
        <v>92</v>
      </c>
      <c r="B39" s="6" t="s">
        <v>93</v>
      </c>
      <c r="C39" s="26">
        <f>+'1990'!$K39</f>
        <v>0</v>
      </c>
      <c r="D39" s="26">
        <f>+'1991'!$K39</f>
        <v>0</v>
      </c>
      <c r="E39" s="26">
        <f>+'1992'!$K39</f>
        <v>0</v>
      </c>
      <c r="F39" s="26">
        <f>+'1993'!$K39</f>
        <v>0</v>
      </c>
      <c r="G39" s="26">
        <f>+'1994'!$K39</f>
        <v>0</v>
      </c>
      <c r="H39" s="26">
        <f>+'1995'!$K39</f>
        <v>0</v>
      </c>
      <c r="I39" s="26">
        <f>+'1996'!$K39</f>
        <v>0</v>
      </c>
      <c r="J39" s="26">
        <f>+'1997'!$K39</f>
        <v>0</v>
      </c>
      <c r="K39" s="26">
        <f>+'1998'!$K39</f>
        <v>0</v>
      </c>
      <c r="L39" s="26">
        <f>+'1999'!$K39</f>
        <v>0</v>
      </c>
      <c r="M39" s="26">
        <f>+'2000'!$K39</f>
        <v>0</v>
      </c>
      <c r="N39" s="26">
        <f>+'2001'!$K39</f>
        <v>0</v>
      </c>
      <c r="O39" s="26">
        <f>+'2002'!$K39</f>
        <v>0</v>
      </c>
      <c r="P39" s="26">
        <f>+'2003'!$K39</f>
        <v>0</v>
      </c>
      <c r="Q39" s="26">
        <f>+'2004'!$K39</f>
        <v>0</v>
      </c>
      <c r="R39" s="26">
        <f>+'2005'!$K39</f>
        <v>0</v>
      </c>
      <c r="S39" s="26">
        <f>+'2006'!$K39</f>
        <v>0</v>
      </c>
      <c r="T39" s="26">
        <f>+'2007'!$K39</f>
        <v>0</v>
      </c>
      <c r="U39" s="26">
        <f>+'2008'!$K39</f>
        <v>0</v>
      </c>
      <c r="V39" s="26">
        <f>+'2009'!$K39</f>
        <v>0</v>
      </c>
      <c r="W39" s="26">
        <f>+'2010'!$K39</f>
        <v>0</v>
      </c>
      <c r="X39" s="26">
        <f>+'2011'!$K39</f>
        <v>0</v>
      </c>
      <c r="Y39" s="26">
        <f>+'2012'!$K39</f>
        <v>0</v>
      </c>
      <c r="Z39" s="26">
        <f>+'2013'!$K39</f>
        <v>0</v>
      </c>
      <c r="AA39" s="26">
        <f>+'2014'!$K39</f>
        <v>0</v>
      </c>
      <c r="AB39" s="26">
        <f>+'2015'!$K39</f>
        <v>0</v>
      </c>
      <c r="AC39" s="26">
        <f>+'2016'!$K39</f>
        <v>0</v>
      </c>
      <c r="AD39" s="31"/>
      <c r="AE39" s="26" t="str">
        <f t="shared" si="1"/>
        <v/>
      </c>
    </row>
    <row r="40" spans="1:31" x14ac:dyDescent="0.2">
      <c r="A40" s="13" t="s">
        <v>94</v>
      </c>
      <c r="B40" s="6" t="s">
        <v>95</v>
      </c>
      <c r="C40" s="26">
        <f>+'1990'!$K40</f>
        <v>0</v>
      </c>
      <c r="D40" s="26">
        <f>+'1991'!$K40</f>
        <v>0</v>
      </c>
      <c r="E40" s="26">
        <f>+'1992'!$K40</f>
        <v>0</v>
      </c>
      <c r="F40" s="26">
        <f>+'1993'!$K40</f>
        <v>0</v>
      </c>
      <c r="G40" s="26">
        <f>+'1994'!$K40</f>
        <v>0</v>
      </c>
      <c r="H40" s="26">
        <f>+'1995'!$K40</f>
        <v>0</v>
      </c>
      <c r="I40" s="26">
        <f>+'1996'!$K40</f>
        <v>0</v>
      </c>
      <c r="J40" s="26">
        <f>+'1997'!$K40</f>
        <v>0</v>
      </c>
      <c r="K40" s="26">
        <f>+'1998'!$K40</f>
        <v>0</v>
      </c>
      <c r="L40" s="26">
        <f>+'1999'!$K40</f>
        <v>0</v>
      </c>
      <c r="M40" s="26">
        <f>+'2000'!$K40</f>
        <v>0</v>
      </c>
      <c r="N40" s="26">
        <f>+'2001'!$K40</f>
        <v>0</v>
      </c>
      <c r="O40" s="26">
        <f>+'2002'!$K40</f>
        <v>0</v>
      </c>
      <c r="P40" s="26">
        <f>+'2003'!$K40</f>
        <v>0</v>
      </c>
      <c r="Q40" s="26">
        <f>+'2004'!$K40</f>
        <v>0</v>
      </c>
      <c r="R40" s="26">
        <f>+'2005'!$K40</f>
        <v>0</v>
      </c>
      <c r="S40" s="26">
        <f>+'2006'!$K40</f>
        <v>0</v>
      </c>
      <c r="T40" s="26">
        <f>+'2007'!$K40</f>
        <v>0</v>
      </c>
      <c r="U40" s="26">
        <f>+'2008'!$K40</f>
        <v>0</v>
      </c>
      <c r="V40" s="26">
        <f>+'2009'!$K40</f>
        <v>0</v>
      </c>
      <c r="W40" s="26">
        <f>+'2010'!$K40</f>
        <v>0</v>
      </c>
      <c r="X40" s="26">
        <f>+'2011'!$K40</f>
        <v>0</v>
      </c>
      <c r="Y40" s="26">
        <f>+'2012'!$K40</f>
        <v>0</v>
      </c>
      <c r="Z40" s="26">
        <f>+'2013'!$K40</f>
        <v>0</v>
      </c>
      <c r="AA40" s="26">
        <f>+'2014'!$K40</f>
        <v>0</v>
      </c>
      <c r="AB40" s="26">
        <f>+'2015'!$K40</f>
        <v>0</v>
      </c>
      <c r="AC40" s="26">
        <f>+'2016'!$K40</f>
        <v>0</v>
      </c>
      <c r="AD40" s="31"/>
      <c r="AE40" s="26" t="str">
        <f t="shared" si="1"/>
        <v/>
      </c>
    </row>
    <row r="41" spans="1:31" x14ac:dyDescent="0.2">
      <c r="A41" s="13" t="s">
        <v>96</v>
      </c>
      <c r="B41" s="6" t="s">
        <v>97</v>
      </c>
      <c r="C41" s="26">
        <f>+'1990'!$K41</f>
        <v>23.36</v>
      </c>
      <c r="D41" s="26">
        <f>+'1991'!$K41</f>
        <v>1.33</v>
      </c>
      <c r="E41" s="26">
        <f>+'1992'!$K41</f>
        <v>1.42</v>
      </c>
      <c r="F41" s="26">
        <f>+'1993'!$K41</f>
        <v>1.67</v>
      </c>
      <c r="G41" s="26">
        <f>+'1994'!$K41</f>
        <v>1.89</v>
      </c>
      <c r="H41" s="26">
        <f>+'1995'!$K41</f>
        <v>2.1</v>
      </c>
      <c r="I41" s="26">
        <f>+'1996'!$K41</f>
        <v>2.29</v>
      </c>
      <c r="J41" s="26">
        <f>+'1997'!$K41</f>
        <v>2.42</v>
      </c>
      <c r="K41" s="26">
        <f>+'1998'!$K41</f>
        <v>2.58</v>
      </c>
      <c r="L41" s="26">
        <f>+'1999'!$K41</f>
        <v>2.77</v>
      </c>
      <c r="M41" s="26">
        <f>+'2000'!$K41</f>
        <v>2.94</v>
      </c>
      <c r="N41" s="26">
        <f>+'2001'!$K41</f>
        <v>2.82</v>
      </c>
      <c r="O41" s="26">
        <f>+'2002'!$K41</f>
        <v>3.05</v>
      </c>
      <c r="P41" s="26">
        <f>+'2003'!$K41</f>
        <v>3.12</v>
      </c>
      <c r="Q41" s="26">
        <f>+'2004'!$K41</f>
        <v>3.09</v>
      </c>
      <c r="R41" s="26">
        <f>+'2005'!$K41</f>
        <v>3.52</v>
      </c>
      <c r="S41" s="26">
        <f>+'2006'!$K41</f>
        <v>3.52</v>
      </c>
      <c r="T41" s="26">
        <f>+'2007'!$K41</f>
        <v>3.75</v>
      </c>
      <c r="U41" s="26">
        <f>+'2008'!$K41</f>
        <v>3.89</v>
      </c>
      <c r="V41" s="26">
        <f>+'2009'!$K41</f>
        <v>3.91</v>
      </c>
      <c r="W41" s="26">
        <f>+'2010'!$K41</f>
        <v>3.87</v>
      </c>
      <c r="X41" s="26">
        <f>+'2011'!$K41</f>
        <v>4.43</v>
      </c>
      <c r="Y41" s="26">
        <f>+'2012'!$K41</f>
        <v>4.53</v>
      </c>
      <c r="Z41" s="26">
        <f>+'2013'!$K41</f>
        <v>4.8899999999999997</v>
      </c>
      <c r="AA41" s="26">
        <f>+'2014'!$K41</f>
        <v>4.18</v>
      </c>
      <c r="AB41" s="26">
        <f>+'2015'!$K41</f>
        <v>4.8</v>
      </c>
      <c r="AC41" s="26">
        <f>+'2016'!$K41</f>
        <v>5.05</v>
      </c>
      <c r="AD41" s="31"/>
      <c r="AE41" s="26">
        <f t="shared" si="1"/>
        <v>-0.78381849315068486</v>
      </c>
    </row>
    <row r="42" spans="1:31" x14ac:dyDescent="0.2">
      <c r="A42" s="13" t="s">
        <v>98</v>
      </c>
      <c r="B42" s="6" t="s">
        <v>99</v>
      </c>
      <c r="C42" s="26">
        <f>+'1990'!$K42</f>
        <v>0</v>
      </c>
      <c r="D42" s="26">
        <f>+'1991'!$K42</f>
        <v>0</v>
      </c>
      <c r="E42" s="26">
        <f>+'1992'!$K42</f>
        <v>0</v>
      </c>
      <c r="F42" s="26">
        <f>+'1993'!$K42</f>
        <v>0</v>
      </c>
      <c r="G42" s="26">
        <f>+'1994'!$K42</f>
        <v>0</v>
      </c>
      <c r="H42" s="26">
        <f>+'1995'!$K42</f>
        <v>0</v>
      </c>
      <c r="I42" s="26">
        <f>+'1996'!$K42</f>
        <v>0</v>
      </c>
      <c r="J42" s="26">
        <f>+'1997'!$K42</f>
        <v>0</v>
      </c>
      <c r="K42" s="26">
        <f>+'1998'!$K42</f>
        <v>0</v>
      </c>
      <c r="L42" s="26">
        <f>+'1999'!$K42</f>
        <v>0</v>
      </c>
      <c r="M42" s="26">
        <f>+'2000'!$K42</f>
        <v>0</v>
      </c>
      <c r="N42" s="26">
        <f>+'2001'!$K42</f>
        <v>0</v>
      </c>
      <c r="O42" s="26">
        <f>+'2002'!$K42</f>
        <v>0</v>
      </c>
      <c r="P42" s="26">
        <f>+'2003'!$K42</f>
        <v>0</v>
      </c>
      <c r="Q42" s="26">
        <f>+'2004'!$K42</f>
        <v>0</v>
      </c>
      <c r="R42" s="26">
        <f>+'2005'!$K42</f>
        <v>0</v>
      </c>
      <c r="S42" s="26">
        <f>+'2006'!$K42</f>
        <v>0</v>
      </c>
      <c r="T42" s="26">
        <f>+'2007'!$K42</f>
        <v>0</v>
      </c>
      <c r="U42" s="26">
        <f>+'2008'!$K42</f>
        <v>0</v>
      </c>
      <c r="V42" s="26">
        <f>+'2009'!$K42</f>
        <v>0</v>
      </c>
      <c r="W42" s="26">
        <f>+'2010'!$K42</f>
        <v>0</v>
      </c>
      <c r="X42" s="26">
        <f>+'2011'!$K42</f>
        <v>0</v>
      </c>
      <c r="Y42" s="26">
        <f>+'2012'!$K42</f>
        <v>0</v>
      </c>
      <c r="Z42" s="26">
        <f>+'2013'!$K42</f>
        <v>0</v>
      </c>
      <c r="AA42" s="26">
        <f>+'2014'!$K42</f>
        <v>0</v>
      </c>
      <c r="AB42" s="26">
        <f>+'2015'!$K42</f>
        <v>0</v>
      </c>
      <c r="AC42" s="26">
        <f>+'2016'!$K42</f>
        <v>0</v>
      </c>
      <c r="AD42" s="31"/>
      <c r="AE42" s="26" t="str">
        <f t="shared" si="1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1"/>
        <v/>
      </c>
    </row>
    <row r="44" spans="1:31" x14ac:dyDescent="0.2">
      <c r="A44" s="13" t="s">
        <v>102</v>
      </c>
      <c r="B44" s="6" t="s">
        <v>103</v>
      </c>
      <c r="C44" s="26">
        <f>+'1990'!$K44</f>
        <v>0</v>
      </c>
      <c r="D44" s="26">
        <f>+'1991'!$K44</f>
        <v>0</v>
      </c>
      <c r="E44" s="26">
        <f>+'1992'!$K44</f>
        <v>0</v>
      </c>
      <c r="F44" s="26">
        <f>+'1993'!$K44</f>
        <v>0</v>
      </c>
      <c r="G44" s="26">
        <f>+'1994'!$K44</f>
        <v>0</v>
      </c>
      <c r="H44" s="26">
        <f>+'1995'!$K44</f>
        <v>0</v>
      </c>
      <c r="I44" s="26">
        <f>+'1996'!$K44</f>
        <v>0</v>
      </c>
      <c r="J44" s="26">
        <f>+'1997'!$K44</f>
        <v>0</v>
      </c>
      <c r="K44" s="26">
        <f>+'1998'!$K44</f>
        <v>0</v>
      </c>
      <c r="L44" s="26">
        <f>+'1999'!$K44</f>
        <v>0</v>
      </c>
      <c r="M44" s="26">
        <f>+'2000'!$K44</f>
        <v>0</v>
      </c>
      <c r="N44" s="26">
        <f>+'2001'!$K44</f>
        <v>0</v>
      </c>
      <c r="O44" s="26">
        <f>+'2002'!$K44</f>
        <v>0</v>
      </c>
      <c r="P44" s="26">
        <f>+'2003'!$K44</f>
        <v>0</v>
      </c>
      <c r="Q44" s="26">
        <f>+'2004'!$K44</f>
        <v>0</v>
      </c>
      <c r="R44" s="26">
        <f>+'2005'!$K44</f>
        <v>0</v>
      </c>
      <c r="S44" s="26">
        <f>+'2006'!$K44</f>
        <v>0</v>
      </c>
      <c r="T44" s="26">
        <f>+'2007'!$K44</f>
        <v>0</v>
      </c>
      <c r="U44" s="26">
        <f>+'2008'!$K44</f>
        <v>0</v>
      </c>
      <c r="V44" s="26">
        <f>+'2009'!$K44</f>
        <v>0</v>
      </c>
      <c r="W44" s="26">
        <f>+'2010'!$K44</f>
        <v>0</v>
      </c>
      <c r="X44" s="26">
        <f>+'2011'!$K44</f>
        <v>0</v>
      </c>
      <c r="Y44" s="26">
        <f>+'2012'!$K44</f>
        <v>0</v>
      </c>
      <c r="Z44" s="26">
        <f>+'2013'!$K44</f>
        <v>0</v>
      </c>
      <c r="AA44" s="26">
        <f>+'2014'!$K44</f>
        <v>0</v>
      </c>
      <c r="AB44" s="26">
        <f>+'2015'!$K44</f>
        <v>0</v>
      </c>
      <c r="AC44" s="26">
        <f>+'2016'!$K44</f>
        <v>0</v>
      </c>
      <c r="AD44" s="31"/>
      <c r="AE44" s="26" t="str">
        <f t="shared" si="1"/>
        <v/>
      </c>
    </row>
    <row r="45" spans="1:31" x14ac:dyDescent="0.2">
      <c r="A45" s="13" t="s">
        <v>104</v>
      </c>
      <c r="B45" s="6" t="s">
        <v>105</v>
      </c>
      <c r="C45" s="26">
        <f>+'1990'!$K45</f>
        <v>0.93</v>
      </c>
      <c r="D45" s="26">
        <f>+'1991'!$K45</f>
        <v>0.91</v>
      </c>
      <c r="E45" s="26">
        <f>+'1992'!$K45</f>
        <v>0.99</v>
      </c>
      <c r="F45" s="26">
        <f>+'1993'!$K45</f>
        <v>0.84</v>
      </c>
      <c r="G45" s="26">
        <f>+'1994'!$K45</f>
        <v>0.71</v>
      </c>
      <c r="H45" s="26">
        <f>+'1995'!$K45</f>
        <v>0.61</v>
      </c>
      <c r="I45" s="26">
        <f>+'1996'!$K45</f>
        <v>0.75</v>
      </c>
      <c r="J45" s="26">
        <f>+'1997'!$K45</f>
        <v>0.67</v>
      </c>
      <c r="K45" s="26">
        <f>+'1998'!$K45</f>
        <v>0.76</v>
      </c>
      <c r="L45" s="26">
        <f>+'1999'!$K45</f>
        <v>0.95</v>
      </c>
      <c r="M45" s="26">
        <f>+'2000'!$K45</f>
        <v>0.93</v>
      </c>
      <c r="N45" s="26">
        <f>+'2001'!$K45</f>
        <v>0.89</v>
      </c>
      <c r="O45" s="26">
        <f>+'2002'!$K45</f>
        <v>0.97</v>
      </c>
      <c r="P45" s="26">
        <f>+'2003'!$K45</f>
        <v>0.97</v>
      </c>
      <c r="Q45" s="26">
        <f>+'2004'!$K45</f>
        <v>0.91</v>
      </c>
      <c r="R45" s="26">
        <f>+'2005'!$K45</f>
        <v>0.87</v>
      </c>
      <c r="S45" s="26">
        <f>+'2006'!$K45</f>
        <v>0.95</v>
      </c>
      <c r="T45" s="26">
        <f>+'2007'!$K45</f>
        <v>1</v>
      </c>
      <c r="U45" s="26">
        <f>+'2008'!$K45</f>
        <v>2.33</v>
      </c>
      <c r="V45" s="26">
        <f>+'2009'!$K45</f>
        <v>2.2400000000000002</v>
      </c>
      <c r="W45" s="26">
        <f>+'2010'!$K45</f>
        <v>2.23</v>
      </c>
      <c r="X45" s="26">
        <f>+'2011'!$K45</f>
        <v>2.31</v>
      </c>
      <c r="Y45" s="26">
        <f>+'2012'!$K45</f>
        <v>2.33</v>
      </c>
      <c r="Z45" s="26">
        <f>+'2013'!$K45</f>
        <v>1.02</v>
      </c>
      <c r="AA45" s="26">
        <f>+'2014'!$K45</f>
        <v>0.53</v>
      </c>
      <c r="AB45" s="26">
        <f>+'2015'!$K45</f>
        <v>1.65</v>
      </c>
      <c r="AC45" s="26">
        <f>+'2016'!$K45</f>
        <v>2.2400000000000002</v>
      </c>
      <c r="AD45" s="31"/>
      <c r="AE45" s="26">
        <f t="shared" si="1"/>
        <v>1.4086021505376345</v>
      </c>
    </row>
    <row r="46" spans="1:31" x14ac:dyDescent="0.2">
      <c r="A46" s="13" t="s">
        <v>106</v>
      </c>
      <c r="B46" s="6" t="s">
        <v>107</v>
      </c>
      <c r="C46" s="26">
        <f>+C48</f>
        <v>18.46</v>
      </c>
      <c r="D46" s="26">
        <f>+D48</f>
        <v>28.28</v>
      </c>
      <c r="E46" s="26">
        <f t="shared" ref="E46:AC46" si="12">+E48</f>
        <v>27.67</v>
      </c>
      <c r="F46" s="26">
        <f t="shared" si="12"/>
        <v>29.92</v>
      </c>
      <c r="G46" s="26">
        <f t="shared" si="12"/>
        <v>25.31</v>
      </c>
      <c r="H46" s="26">
        <f t="shared" si="12"/>
        <v>28.02</v>
      </c>
      <c r="I46" s="26">
        <f t="shared" si="12"/>
        <v>31.1</v>
      </c>
      <c r="J46" s="26">
        <f t="shared" si="12"/>
        <v>32</v>
      </c>
      <c r="K46" s="26">
        <f t="shared" si="12"/>
        <v>36.17</v>
      </c>
      <c r="L46" s="26">
        <f t="shared" si="12"/>
        <v>27.87</v>
      </c>
      <c r="M46" s="26">
        <f t="shared" si="12"/>
        <v>26.13</v>
      </c>
      <c r="N46" s="26">
        <f t="shared" si="12"/>
        <v>20.52</v>
      </c>
      <c r="O46" s="26">
        <f t="shared" si="12"/>
        <v>22.43</v>
      </c>
      <c r="P46" s="26">
        <f t="shared" si="12"/>
        <v>21.2</v>
      </c>
      <c r="Q46" s="26">
        <f t="shared" si="12"/>
        <v>33.99</v>
      </c>
      <c r="R46" s="26">
        <f t="shared" si="12"/>
        <v>42.4</v>
      </c>
      <c r="S46" s="26">
        <f t="shared" si="12"/>
        <v>37.1</v>
      </c>
      <c r="T46" s="26">
        <f t="shared" si="12"/>
        <v>46.06</v>
      </c>
      <c r="U46" s="26">
        <f t="shared" si="12"/>
        <v>45.28</v>
      </c>
      <c r="V46" s="26">
        <f t="shared" si="12"/>
        <v>37.82</v>
      </c>
      <c r="W46" s="26">
        <f t="shared" si="12"/>
        <v>10.53</v>
      </c>
      <c r="X46" s="26">
        <f t="shared" si="12"/>
        <v>14.85</v>
      </c>
      <c r="Y46" s="26">
        <f t="shared" si="12"/>
        <v>11.03</v>
      </c>
      <c r="Z46" s="26">
        <f t="shared" si="12"/>
        <v>21.06</v>
      </c>
      <c r="AA46" s="26">
        <f t="shared" si="12"/>
        <v>18.7</v>
      </c>
      <c r="AB46" s="26">
        <f t="shared" si="12"/>
        <v>12.22</v>
      </c>
      <c r="AC46" s="26">
        <f t="shared" si="12"/>
        <v>18.010000000000002</v>
      </c>
      <c r="AD46" s="31"/>
      <c r="AE46" s="26">
        <f t="shared" si="1"/>
        <v>-2.4377031419284902E-2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1"/>
        <v/>
      </c>
    </row>
    <row r="48" spans="1:31" x14ac:dyDescent="0.2">
      <c r="A48" s="13" t="s">
        <v>110</v>
      </c>
      <c r="B48" s="6" t="s">
        <v>111</v>
      </c>
      <c r="C48" s="26">
        <f>+'1990'!$K48</f>
        <v>18.46</v>
      </c>
      <c r="D48" s="26">
        <f>+'1991'!$K48</f>
        <v>28.28</v>
      </c>
      <c r="E48" s="26">
        <f>+'1992'!$K48</f>
        <v>27.67</v>
      </c>
      <c r="F48" s="26">
        <f>+'1993'!$K48</f>
        <v>29.92</v>
      </c>
      <c r="G48" s="26">
        <f>+'1994'!$K48</f>
        <v>25.31</v>
      </c>
      <c r="H48" s="26">
        <f>+'1995'!$K48</f>
        <v>28.02</v>
      </c>
      <c r="I48" s="26">
        <f>+'1996'!$K48</f>
        <v>31.1</v>
      </c>
      <c r="J48" s="26">
        <f>+'1997'!$K48</f>
        <v>32</v>
      </c>
      <c r="K48" s="26">
        <f>+'1998'!$K48</f>
        <v>36.17</v>
      </c>
      <c r="L48" s="26">
        <f>+'1999'!$K48</f>
        <v>27.87</v>
      </c>
      <c r="M48" s="26">
        <f>+'2000'!$K48</f>
        <v>26.13</v>
      </c>
      <c r="N48" s="26">
        <f>+'2001'!$K48</f>
        <v>20.52</v>
      </c>
      <c r="O48" s="26">
        <f>+'2002'!$K48</f>
        <v>22.43</v>
      </c>
      <c r="P48" s="26">
        <f>+'2003'!$K48</f>
        <v>21.2</v>
      </c>
      <c r="Q48" s="26">
        <f>+'2004'!$K48</f>
        <v>33.99</v>
      </c>
      <c r="R48" s="26">
        <f>+'2005'!$K48</f>
        <v>42.4</v>
      </c>
      <c r="S48" s="26">
        <f>+'2006'!$K48</f>
        <v>37.1</v>
      </c>
      <c r="T48" s="26">
        <f>+'2007'!$K48</f>
        <v>46.06</v>
      </c>
      <c r="U48" s="26">
        <f>+'2008'!$K48</f>
        <v>45.28</v>
      </c>
      <c r="V48" s="26">
        <f>+'2009'!$K48</f>
        <v>37.82</v>
      </c>
      <c r="W48" s="26">
        <f>+'2010'!$K48</f>
        <v>10.53</v>
      </c>
      <c r="X48" s="26">
        <f>+'2011'!$K48</f>
        <v>14.85</v>
      </c>
      <c r="Y48" s="26">
        <f>+'2012'!$K48</f>
        <v>11.03</v>
      </c>
      <c r="Z48" s="26">
        <f>+'2013'!$K48</f>
        <v>21.06</v>
      </c>
      <c r="AA48" s="26">
        <f>+'2014'!$K48</f>
        <v>18.7</v>
      </c>
      <c r="AB48" s="26">
        <f>+'2015'!$K48</f>
        <v>12.22</v>
      </c>
      <c r="AC48" s="26">
        <f>+'2016'!$K48</f>
        <v>18.010000000000002</v>
      </c>
      <c r="AD48" s="31"/>
      <c r="AE48" s="26">
        <f t="shared" si="1"/>
        <v>-2.4377031419284902E-2</v>
      </c>
    </row>
    <row r="49" spans="1:31" x14ac:dyDescent="0.2">
      <c r="A49" s="13" t="s">
        <v>112</v>
      </c>
      <c r="B49" s="6" t="s">
        <v>113</v>
      </c>
      <c r="C49" s="26">
        <f>+C50+C51</f>
        <v>0</v>
      </c>
      <c r="D49" s="26">
        <f>+D50+D51</f>
        <v>0</v>
      </c>
      <c r="E49" s="26">
        <f t="shared" ref="E49:AC49" si="13">+E50+E51</f>
        <v>0</v>
      </c>
      <c r="F49" s="26">
        <f t="shared" si="13"/>
        <v>0</v>
      </c>
      <c r="G49" s="26">
        <f t="shared" si="13"/>
        <v>0</v>
      </c>
      <c r="H49" s="26">
        <f t="shared" si="13"/>
        <v>0</v>
      </c>
      <c r="I49" s="26">
        <f t="shared" si="13"/>
        <v>0</v>
      </c>
      <c r="J49" s="26">
        <f t="shared" si="13"/>
        <v>0</v>
      </c>
      <c r="K49" s="26">
        <f t="shared" si="13"/>
        <v>0</v>
      </c>
      <c r="L49" s="26">
        <f t="shared" si="13"/>
        <v>0</v>
      </c>
      <c r="M49" s="26">
        <f t="shared" si="13"/>
        <v>0</v>
      </c>
      <c r="N49" s="26">
        <f t="shared" si="13"/>
        <v>0</v>
      </c>
      <c r="O49" s="26">
        <f t="shared" si="13"/>
        <v>0</v>
      </c>
      <c r="P49" s="26">
        <f t="shared" si="13"/>
        <v>0</v>
      </c>
      <c r="Q49" s="26">
        <f t="shared" si="13"/>
        <v>0</v>
      </c>
      <c r="R49" s="26">
        <f t="shared" si="13"/>
        <v>0</v>
      </c>
      <c r="S49" s="26">
        <f t="shared" si="13"/>
        <v>0</v>
      </c>
      <c r="T49" s="26">
        <f t="shared" si="13"/>
        <v>0</v>
      </c>
      <c r="U49" s="26">
        <f t="shared" si="13"/>
        <v>0</v>
      </c>
      <c r="V49" s="26">
        <f t="shared" si="13"/>
        <v>0</v>
      </c>
      <c r="W49" s="26">
        <f t="shared" si="13"/>
        <v>0</v>
      </c>
      <c r="X49" s="26">
        <f t="shared" si="13"/>
        <v>0</v>
      </c>
      <c r="Y49" s="26">
        <f t="shared" si="13"/>
        <v>0</v>
      </c>
      <c r="Z49" s="26">
        <f t="shared" si="13"/>
        <v>0</v>
      </c>
      <c r="AA49" s="26">
        <f t="shared" si="13"/>
        <v>0</v>
      </c>
      <c r="AB49" s="26">
        <f t="shared" si="13"/>
        <v>0</v>
      </c>
      <c r="AC49" s="26">
        <f t="shared" si="13"/>
        <v>0</v>
      </c>
      <c r="AD49" s="31"/>
      <c r="AE49" s="26" t="str">
        <f t="shared" si="1"/>
        <v/>
      </c>
    </row>
    <row r="50" spans="1:31" x14ac:dyDescent="0.2">
      <c r="A50" s="13" t="s">
        <v>114</v>
      </c>
      <c r="B50" s="6" t="s">
        <v>115</v>
      </c>
      <c r="C50" s="26">
        <f>+'1990'!$K50</f>
        <v>0</v>
      </c>
      <c r="D50" s="26">
        <f>+'1991'!$K50</f>
        <v>0</v>
      </c>
      <c r="E50" s="26">
        <f>+'1992'!$K50</f>
        <v>0</v>
      </c>
      <c r="F50" s="26">
        <f>+'1993'!$K50</f>
        <v>0</v>
      </c>
      <c r="G50" s="26">
        <f>+'1994'!$K50</f>
        <v>0</v>
      </c>
      <c r="H50" s="26">
        <f>+'1995'!$K50</f>
        <v>0</v>
      </c>
      <c r="I50" s="26">
        <f>+'1996'!$K50</f>
        <v>0</v>
      </c>
      <c r="J50" s="26">
        <f>+'1997'!$K50</f>
        <v>0</v>
      </c>
      <c r="K50" s="26">
        <f>+'1998'!$K50</f>
        <v>0</v>
      </c>
      <c r="L50" s="26">
        <f>+'1999'!$K50</f>
        <v>0</v>
      </c>
      <c r="M50" s="26">
        <f>+'2000'!$K50</f>
        <v>0</v>
      </c>
      <c r="N50" s="26">
        <f>+'2001'!$K50</f>
        <v>0</v>
      </c>
      <c r="O50" s="26">
        <f>+'2002'!$K50</f>
        <v>0</v>
      </c>
      <c r="P50" s="26">
        <f>+'2003'!$K50</f>
        <v>0</v>
      </c>
      <c r="Q50" s="26">
        <f>+'2004'!$K50</f>
        <v>0</v>
      </c>
      <c r="R50" s="26">
        <f>+'2005'!$K50</f>
        <v>0</v>
      </c>
      <c r="S50" s="26">
        <f>+'2006'!$K50</f>
        <v>0</v>
      </c>
      <c r="T50" s="26">
        <f>+'2007'!$K50</f>
        <v>0</v>
      </c>
      <c r="U50" s="26">
        <f>+'2008'!$K50</f>
        <v>0</v>
      </c>
      <c r="V50" s="26">
        <f>+'2009'!$K50</f>
        <v>0</v>
      </c>
      <c r="W50" s="26">
        <f>+'2010'!$K50</f>
        <v>0</v>
      </c>
      <c r="X50" s="26">
        <f>+'2011'!$K50</f>
        <v>0</v>
      </c>
      <c r="Y50" s="26">
        <f>+'2012'!$K50</f>
        <v>0</v>
      </c>
      <c r="Z50" s="26">
        <f>+'2013'!$K50</f>
        <v>0</v>
      </c>
      <c r="AA50" s="26">
        <f>+'2014'!$K50</f>
        <v>0</v>
      </c>
      <c r="AB50" s="26">
        <f>+'2015'!$K50</f>
        <v>0</v>
      </c>
      <c r="AC50" s="26">
        <f>+'2016'!$K50</f>
        <v>0</v>
      </c>
      <c r="AD50" s="31"/>
      <c r="AE50" s="26" t="str">
        <f t="shared" si="1"/>
        <v/>
      </c>
    </row>
    <row r="51" spans="1:31" x14ac:dyDescent="0.2">
      <c r="A51" s="13" t="s">
        <v>116</v>
      </c>
      <c r="B51" s="6" t="s">
        <v>117</v>
      </c>
      <c r="C51" s="26">
        <f>+'1990'!$K51</f>
        <v>0</v>
      </c>
      <c r="D51" s="26">
        <f>+'1991'!$K51</f>
        <v>0</v>
      </c>
      <c r="E51" s="26">
        <f>+'1992'!$K51</f>
        <v>0</v>
      </c>
      <c r="F51" s="26">
        <f>+'1993'!$K51</f>
        <v>0</v>
      </c>
      <c r="G51" s="26">
        <f>+'1994'!$K51</f>
        <v>0</v>
      </c>
      <c r="H51" s="26">
        <f>+'1995'!$K51</f>
        <v>0</v>
      </c>
      <c r="I51" s="26">
        <f>+'1996'!$K51</f>
        <v>0</v>
      </c>
      <c r="J51" s="26">
        <f>+'1997'!$K51</f>
        <v>0</v>
      </c>
      <c r="K51" s="26">
        <f>+'1998'!$K51</f>
        <v>0</v>
      </c>
      <c r="L51" s="26">
        <f>+'1999'!$K51</f>
        <v>0</v>
      </c>
      <c r="M51" s="26">
        <f>+'2000'!$K51</f>
        <v>0</v>
      </c>
      <c r="N51" s="26">
        <f>+'2001'!$K51</f>
        <v>0</v>
      </c>
      <c r="O51" s="26">
        <f>+'2002'!$K51</f>
        <v>0</v>
      </c>
      <c r="P51" s="26">
        <f>+'2003'!$K51</f>
        <v>0</v>
      </c>
      <c r="Q51" s="26">
        <f>+'2004'!$K51</f>
        <v>0</v>
      </c>
      <c r="R51" s="26">
        <f>+'2005'!$K51</f>
        <v>0</v>
      </c>
      <c r="S51" s="26">
        <f>+'2006'!$K51</f>
        <v>0</v>
      </c>
      <c r="T51" s="26">
        <f>+'2007'!$K51</f>
        <v>0</v>
      </c>
      <c r="U51" s="26">
        <f>+'2008'!$K51</f>
        <v>0</v>
      </c>
      <c r="V51" s="26">
        <f>+'2009'!$K51</f>
        <v>0</v>
      </c>
      <c r="W51" s="26">
        <f>+'2010'!$K51</f>
        <v>0</v>
      </c>
      <c r="X51" s="26">
        <f>+'2011'!$K51</f>
        <v>0</v>
      </c>
      <c r="Y51" s="26">
        <f>+'2012'!$K51</f>
        <v>0</v>
      </c>
      <c r="Z51" s="26">
        <f>+'2013'!$K51</f>
        <v>0</v>
      </c>
      <c r="AA51" s="26">
        <f>+'2014'!$K51</f>
        <v>0</v>
      </c>
      <c r="AB51" s="26">
        <f>+'2015'!$K51</f>
        <v>0</v>
      </c>
      <c r="AC51" s="26">
        <f>+'2016'!$K51</f>
        <v>0</v>
      </c>
      <c r="AD51" s="31"/>
      <c r="AE51" s="26" t="str">
        <f t="shared" si="1"/>
        <v/>
      </c>
    </row>
    <row r="52" spans="1:31" x14ac:dyDescent="0.2">
      <c r="A52" s="13" t="s">
        <v>118</v>
      </c>
      <c r="B52" s="6" t="s">
        <v>119</v>
      </c>
      <c r="C52" s="26">
        <f>+C53+C54+C55</f>
        <v>15.760000000000002</v>
      </c>
      <c r="D52" s="26">
        <f>+D53+D54+D55</f>
        <v>10.15</v>
      </c>
      <c r="E52" s="26">
        <f t="shared" ref="E52:AC52" si="14">+E53+E54+E55</f>
        <v>10.989999999999998</v>
      </c>
      <c r="F52" s="26">
        <f t="shared" si="14"/>
        <v>10.29</v>
      </c>
      <c r="G52" s="26">
        <f t="shared" si="14"/>
        <v>12.030000000000001</v>
      </c>
      <c r="H52" s="26">
        <f t="shared" si="14"/>
        <v>11.98</v>
      </c>
      <c r="I52" s="26">
        <f t="shared" si="14"/>
        <v>13.08</v>
      </c>
      <c r="J52" s="26">
        <f t="shared" si="14"/>
        <v>14.799999999999999</v>
      </c>
      <c r="K52" s="26">
        <f t="shared" si="14"/>
        <v>11.97</v>
      </c>
      <c r="L52" s="26">
        <f t="shared" si="14"/>
        <v>12.389999999999999</v>
      </c>
      <c r="M52" s="26">
        <f t="shared" si="14"/>
        <v>12.99</v>
      </c>
      <c r="N52" s="26">
        <f t="shared" si="14"/>
        <v>12.41</v>
      </c>
      <c r="O52" s="26">
        <f t="shared" si="14"/>
        <v>12.879999999999999</v>
      </c>
      <c r="P52" s="26">
        <f t="shared" si="14"/>
        <v>12.72</v>
      </c>
      <c r="Q52" s="26">
        <f t="shared" si="14"/>
        <v>14.190000000000001</v>
      </c>
      <c r="R52" s="26">
        <f t="shared" si="14"/>
        <v>13.02</v>
      </c>
      <c r="S52" s="26">
        <f t="shared" si="14"/>
        <v>12.49</v>
      </c>
      <c r="T52" s="26">
        <f t="shared" si="14"/>
        <v>13.290000000000001</v>
      </c>
      <c r="U52" s="26">
        <f t="shared" si="14"/>
        <v>15.11</v>
      </c>
      <c r="V52" s="26">
        <f t="shared" si="14"/>
        <v>18.38</v>
      </c>
      <c r="W52" s="26">
        <f t="shared" si="14"/>
        <v>16.170000000000002</v>
      </c>
      <c r="X52" s="26">
        <f t="shared" si="14"/>
        <v>19.98</v>
      </c>
      <c r="Y52" s="26">
        <f t="shared" si="14"/>
        <v>16.18</v>
      </c>
      <c r="Z52" s="26">
        <f t="shared" si="14"/>
        <v>14.360000000000001</v>
      </c>
      <c r="AA52" s="26">
        <f t="shared" si="14"/>
        <v>14.28</v>
      </c>
      <c r="AB52" s="26">
        <f t="shared" si="14"/>
        <v>15.24</v>
      </c>
      <c r="AC52" s="26">
        <f t="shared" si="14"/>
        <v>18.38</v>
      </c>
      <c r="AD52" s="31"/>
      <c r="AE52" s="26">
        <f t="shared" si="1"/>
        <v>0.16624365482233486</v>
      </c>
    </row>
    <row r="53" spans="1:31" x14ac:dyDescent="0.2">
      <c r="A53" s="13" t="s">
        <v>120</v>
      </c>
      <c r="B53" s="6" t="s">
        <v>121</v>
      </c>
      <c r="C53" s="26">
        <f>+'1990'!$K53</f>
        <v>2.1800000000000002</v>
      </c>
      <c r="D53" s="26">
        <f>+'1991'!$K53</f>
        <v>2.76</v>
      </c>
      <c r="E53" s="26">
        <f>+'1992'!$K53</f>
        <v>3.09</v>
      </c>
      <c r="F53" s="26">
        <f>+'1993'!$K53</f>
        <v>1.99</v>
      </c>
      <c r="G53" s="26">
        <f>+'1994'!$K53</f>
        <v>3.44</v>
      </c>
      <c r="H53" s="26">
        <f>+'1995'!$K53</f>
        <v>3.54</v>
      </c>
      <c r="I53" s="26">
        <f>+'1996'!$K53</f>
        <v>3.47</v>
      </c>
      <c r="J53" s="26">
        <f>+'1997'!$K53</f>
        <v>3.55</v>
      </c>
      <c r="K53" s="26">
        <f>+'1998'!$K53</f>
        <v>2.0299999999999998</v>
      </c>
      <c r="L53" s="26">
        <f>+'1999'!$K53</f>
        <v>2.2400000000000002</v>
      </c>
      <c r="M53" s="26">
        <f>+'2000'!$K53</f>
        <v>2.25</v>
      </c>
      <c r="N53" s="26">
        <f>+'2001'!$K53</f>
        <v>1.92</v>
      </c>
      <c r="O53" s="26">
        <f>+'2002'!$K53</f>
        <v>2.2400000000000002</v>
      </c>
      <c r="P53" s="26">
        <f>+'2003'!$K53</f>
        <v>3.12</v>
      </c>
      <c r="Q53" s="26">
        <f>+'2004'!$K53</f>
        <v>3.52</v>
      </c>
      <c r="R53" s="26">
        <f>+'2005'!$K53</f>
        <v>3.1</v>
      </c>
      <c r="S53" s="26">
        <f>+'2006'!$K53</f>
        <v>3</v>
      </c>
      <c r="T53" s="26">
        <f>+'2007'!$K53</f>
        <v>3.49</v>
      </c>
      <c r="U53" s="26">
        <f>+'2008'!$K53</f>
        <v>4.79</v>
      </c>
      <c r="V53" s="26">
        <f>+'2009'!$K53</f>
        <v>8.42</v>
      </c>
      <c r="W53" s="26">
        <f>+'2010'!$K53</f>
        <v>6.38</v>
      </c>
      <c r="X53" s="26">
        <f>+'2011'!$K53</f>
        <v>8.84</v>
      </c>
      <c r="Y53" s="26">
        <f>+'2012'!$K53</f>
        <v>6.74</v>
      </c>
      <c r="Z53" s="26">
        <f>+'2013'!$K53</f>
        <v>5.09</v>
      </c>
      <c r="AA53" s="26">
        <f>+'2014'!$K53</f>
        <v>5.49</v>
      </c>
      <c r="AB53" s="26">
        <f>+'2015'!$K53</f>
        <v>5.96</v>
      </c>
      <c r="AC53" s="26">
        <f>+'2016'!$K53</f>
        <v>8.42</v>
      </c>
      <c r="AD53" s="31"/>
      <c r="AE53" s="26">
        <f t="shared" si="1"/>
        <v>2.8623853211009171</v>
      </c>
    </row>
    <row r="54" spans="1:31" x14ac:dyDescent="0.2">
      <c r="A54" s="13" t="s">
        <v>122</v>
      </c>
      <c r="B54" s="6" t="s">
        <v>123</v>
      </c>
      <c r="C54" s="26">
        <f>+'1990'!$K54</f>
        <v>7.39</v>
      </c>
      <c r="D54" s="26">
        <f>+'1991'!$K54</f>
        <v>5.49</v>
      </c>
      <c r="E54" s="26">
        <f>+'1992'!$K54</f>
        <v>5.97</v>
      </c>
      <c r="F54" s="26">
        <f>+'1993'!$K54</f>
        <v>6.46</v>
      </c>
      <c r="G54" s="26">
        <f>+'1994'!$K54</f>
        <v>6.62</v>
      </c>
      <c r="H54" s="26">
        <f>+'1995'!$K54</f>
        <v>6.9</v>
      </c>
      <c r="I54" s="26">
        <f>+'1996'!$K54</f>
        <v>7</v>
      </c>
      <c r="J54" s="26">
        <f>+'1997'!$K54</f>
        <v>8.0299999999999994</v>
      </c>
      <c r="K54" s="26">
        <f>+'1998'!$K54</f>
        <v>7.88</v>
      </c>
      <c r="L54" s="26">
        <f>+'1999'!$K54</f>
        <v>8.1999999999999993</v>
      </c>
      <c r="M54" s="26">
        <f>+'2000'!$K54</f>
        <v>8.3800000000000008</v>
      </c>
      <c r="N54" s="26">
        <f>+'2001'!$K54</f>
        <v>8.61</v>
      </c>
      <c r="O54" s="26">
        <f>+'2002'!$K54</f>
        <v>8.4499999999999993</v>
      </c>
      <c r="P54" s="26">
        <f>+'2003'!$K54</f>
        <v>8.18</v>
      </c>
      <c r="Q54" s="26">
        <f>+'2004'!$K54</f>
        <v>8.3800000000000008</v>
      </c>
      <c r="R54" s="26">
        <f>+'2005'!$K54</f>
        <v>8.35</v>
      </c>
      <c r="S54" s="26">
        <f>+'2006'!$K54</f>
        <v>8.41</v>
      </c>
      <c r="T54" s="26">
        <f>+'2007'!$K54</f>
        <v>8.65</v>
      </c>
      <c r="U54" s="26">
        <f>+'2008'!$K54</f>
        <v>8.5</v>
      </c>
      <c r="V54" s="26">
        <f>+'2009'!$K54</f>
        <v>6.53</v>
      </c>
      <c r="W54" s="26">
        <f>+'2010'!$K54</f>
        <v>6.17</v>
      </c>
      <c r="X54" s="26">
        <f>+'2011'!$K54</f>
        <v>6.26</v>
      </c>
      <c r="Y54" s="26">
        <f>+'2012'!$K54</f>
        <v>6.31</v>
      </c>
      <c r="Z54" s="26">
        <f>+'2013'!$K54</f>
        <v>6.46</v>
      </c>
      <c r="AA54" s="26">
        <f>+'2014'!$K54</f>
        <v>6.28</v>
      </c>
      <c r="AB54" s="26">
        <f>+'2015'!$K54</f>
        <v>6.47</v>
      </c>
      <c r="AC54" s="26">
        <f>+'2016'!$K54</f>
        <v>6.53</v>
      </c>
      <c r="AD54" s="31"/>
      <c r="AE54" s="26">
        <f t="shared" si="1"/>
        <v>-0.11637347767253038</v>
      </c>
    </row>
    <row r="55" spans="1:31" x14ac:dyDescent="0.2">
      <c r="A55" s="13" t="s">
        <v>124</v>
      </c>
      <c r="B55" s="6" t="s">
        <v>125</v>
      </c>
      <c r="C55" s="26">
        <f>+C56+C57+C58</f>
        <v>6.19</v>
      </c>
      <c r="D55" s="26">
        <f>+D56+D57+D58</f>
        <v>1.9</v>
      </c>
      <c r="E55" s="26">
        <f t="shared" ref="E55:AC55" si="15">+E56+E57+E58</f>
        <v>1.93</v>
      </c>
      <c r="F55" s="26">
        <f t="shared" si="15"/>
        <v>1.84</v>
      </c>
      <c r="G55" s="26">
        <f t="shared" si="15"/>
        <v>1.97</v>
      </c>
      <c r="H55" s="26">
        <f t="shared" si="15"/>
        <v>1.54</v>
      </c>
      <c r="I55" s="26">
        <f t="shared" si="15"/>
        <v>2.61</v>
      </c>
      <c r="J55" s="26">
        <f t="shared" si="15"/>
        <v>3.22</v>
      </c>
      <c r="K55" s="26">
        <f t="shared" si="15"/>
        <v>2.06</v>
      </c>
      <c r="L55" s="26">
        <f t="shared" si="15"/>
        <v>1.95</v>
      </c>
      <c r="M55" s="26">
        <f t="shared" si="15"/>
        <v>2.36</v>
      </c>
      <c r="N55" s="26">
        <f t="shared" si="15"/>
        <v>1.88</v>
      </c>
      <c r="O55" s="26">
        <f t="shared" si="15"/>
        <v>2.19</v>
      </c>
      <c r="P55" s="26">
        <f t="shared" si="15"/>
        <v>1.42</v>
      </c>
      <c r="Q55" s="26">
        <f t="shared" si="15"/>
        <v>2.29</v>
      </c>
      <c r="R55" s="26">
        <f t="shared" si="15"/>
        <v>1.57</v>
      </c>
      <c r="S55" s="26">
        <f t="shared" si="15"/>
        <v>1.08</v>
      </c>
      <c r="T55" s="26">
        <f t="shared" si="15"/>
        <v>1.1499999999999999</v>
      </c>
      <c r="U55" s="26">
        <f t="shared" si="15"/>
        <v>1.82</v>
      </c>
      <c r="V55" s="26">
        <f t="shared" si="15"/>
        <v>3.43</v>
      </c>
      <c r="W55" s="26">
        <f t="shared" si="15"/>
        <v>3.62</v>
      </c>
      <c r="X55" s="26">
        <f t="shared" si="15"/>
        <v>4.88</v>
      </c>
      <c r="Y55" s="26">
        <f t="shared" si="15"/>
        <v>3.13</v>
      </c>
      <c r="Z55" s="26">
        <f t="shared" si="15"/>
        <v>2.81</v>
      </c>
      <c r="AA55" s="26">
        <f t="shared" si="15"/>
        <v>2.5099999999999998</v>
      </c>
      <c r="AB55" s="26">
        <f t="shared" si="15"/>
        <v>2.81</v>
      </c>
      <c r="AC55" s="26">
        <f t="shared" si="15"/>
        <v>3.43</v>
      </c>
      <c r="AD55" s="31"/>
      <c r="AE55" s="26">
        <f t="shared" si="1"/>
        <v>-0.44588045234248791</v>
      </c>
    </row>
    <row r="56" spans="1:31" x14ac:dyDescent="0.2">
      <c r="A56" s="13" t="s">
        <v>126</v>
      </c>
      <c r="B56" s="6" t="s">
        <v>127</v>
      </c>
      <c r="C56" s="26">
        <f>+'1990'!$K56</f>
        <v>0</v>
      </c>
      <c r="D56" s="26">
        <f>+'1991'!$K56</f>
        <v>0</v>
      </c>
      <c r="E56" s="26">
        <f>+'1992'!$K56</f>
        <v>0</v>
      </c>
      <c r="F56" s="26">
        <f>+'1993'!$K56</f>
        <v>0</v>
      </c>
      <c r="G56" s="26">
        <f>+'1994'!$K56</f>
        <v>0</v>
      </c>
      <c r="H56" s="26">
        <f>+'1995'!$K56</f>
        <v>0</v>
      </c>
      <c r="I56" s="26">
        <f>+'1996'!$K56</f>
        <v>0</v>
      </c>
      <c r="J56" s="26">
        <f>+'1997'!$K56</f>
        <v>0</v>
      </c>
      <c r="K56" s="26">
        <f>+'1998'!$K56</f>
        <v>0</v>
      </c>
      <c r="L56" s="26">
        <f>+'1999'!$K56</f>
        <v>0</v>
      </c>
      <c r="M56" s="26">
        <f>+'2000'!$K56</f>
        <v>0</v>
      </c>
      <c r="N56" s="26">
        <f>+'2001'!$K56</f>
        <v>0</v>
      </c>
      <c r="O56" s="26">
        <f>+'2002'!$K56</f>
        <v>0</v>
      </c>
      <c r="P56" s="26">
        <f>+'2003'!$K56</f>
        <v>0</v>
      </c>
      <c r="Q56" s="26">
        <f>+'2004'!$K56</f>
        <v>0</v>
      </c>
      <c r="R56" s="26">
        <f>+'2005'!$K56</f>
        <v>0</v>
      </c>
      <c r="S56" s="26">
        <f>+'2006'!$K56</f>
        <v>0</v>
      </c>
      <c r="T56" s="26">
        <f>+'2007'!$K56</f>
        <v>0</v>
      </c>
      <c r="U56" s="26">
        <f>+'2008'!$K56</f>
        <v>0</v>
      </c>
      <c r="V56" s="26">
        <f>+'2009'!$K56</f>
        <v>0</v>
      </c>
      <c r="W56" s="26">
        <f>+'2010'!$K56</f>
        <v>0</v>
      </c>
      <c r="X56" s="26">
        <f>+'2011'!$K56</f>
        <v>0</v>
      </c>
      <c r="Y56" s="26">
        <f>+'2012'!$K56</f>
        <v>0</v>
      </c>
      <c r="Z56" s="26">
        <f>+'2013'!$K56</f>
        <v>0</v>
      </c>
      <c r="AA56" s="26">
        <f>+'2014'!$K56</f>
        <v>0</v>
      </c>
      <c r="AB56" s="26">
        <f>+'2015'!$K56</f>
        <v>0</v>
      </c>
      <c r="AC56" s="26">
        <f>+'2016'!$K56</f>
        <v>0</v>
      </c>
      <c r="AD56" s="31"/>
      <c r="AE56" s="26" t="str">
        <f t="shared" si="1"/>
        <v/>
      </c>
    </row>
    <row r="57" spans="1:31" x14ac:dyDescent="0.2">
      <c r="A57" s="13" t="s">
        <v>128</v>
      </c>
      <c r="B57" s="6" t="s">
        <v>129</v>
      </c>
      <c r="C57" s="26">
        <f>+'1990'!$K57</f>
        <v>0</v>
      </c>
      <c r="D57" s="26">
        <f>+'1991'!$K57</f>
        <v>0</v>
      </c>
      <c r="E57" s="26">
        <f>+'1992'!$K57</f>
        <v>0</v>
      </c>
      <c r="F57" s="26">
        <f>+'1993'!$K57</f>
        <v>0</v>
      </c>
      <c r="G57" s="26">
        <f>+'1994'!$K57</f>
        <v>0</v>
      </c>
      <c r="H57" s="26">
        <f>+'1995'!$K57</f>
        <v>0</v>
      </c>
      <c r="I57" s="26">
        <f>+'1996'!$K57</f>
        <v>0</v>
      </c>
      <c r="J57" s="26">
        <f>+'1997'!$K57</f>
        <v>0</v>
      </c>
      <c r="K57" s="26">
        <f>+'1998'!$K57</f>
        <v>0</v>
      </c>
      <c r="L57" s="26">
        <f>+'1999'!$K57</f>
        <v>0</v>
      </c>
      <c r="M57" s="26">
        <f>+'2000'!$K57</f>
        <v>0</v>
      </c>
      <c r="N57" s="26">
        <f>+'2001'!$K57</f>
        <v>0</v>
      </c>
      <c r="O57" s="26">
        <f>+'2002'!$K57</f>
        <v>0</v>
      </c>
      <c r="P57" s="26">
        <f>+'2003'!$K57</f>
        <v>0</v>
      </c>
      <c r="Q57" s="26">
        <f>+'2004'!$K57</f>
        <v>0</v>
      </c>
      <c r="R57" s="26">
        <f>+'2005'!$K57</f>
        <v>0</v>
      </c>
      <c r="S57" s="26">
        <f>+'2006'!$K57</f>
        <v>0</v>
      </c>
      <c r="T57" s="26">
        <f>+'2007'!$K57</f>
        <v>0</v>
      </c>
      <c r="U57" s="26">
        <f>+'2008'!$K57</f>
        <v>0</v>
      </c>
      <c r="V57" s="26">
        <f>+'2009'!$K57</f>
        <v>0</v>
      </c>
      <c r="W57" s="26">
        <f>+'2010'!$K57</f>
        <v>0</v>
      </c>
      <c r="X57" s="26">
        <f>+'2011'!$K57</f>
        <v>0</v>
      </c>
      <c r="Y57" s="26">
        <f>+'2012'!$K57</f>
        <v>0</v>
      </c>
      <c r="Z57" s="26">
        <f>+'2013'!$K57</f>
        <v>0</v>
      </c>
      <c r="AA57" s="26">
        <f>+'2014'!$K57</f>
        <v>0</v>
      </c>
      <c r="AB57" s="26">
        <f>+'2015'!$K57</f>
        <v>0</v>
      </c>
      <c r="AC57" s="26">
        <f>+'2016'!$K57</f>
        <v>0</v>
      </c>
      <c r="AD57" s="31"/>
      <c r="AE57" s="26" t="str">
        <f t="shared" si="1"/>
        <v/>
      </c>
    </row>
    <row r="58" spans="1:31" x14ac:dyDescent="0.2">
      <c r="A58" s="13" t="s">
        <v>130</v>
      </c>
      <c r="B58" s="6" t="s">
        <v>131</v>
      </c>
      <c r="C58" s="26">
        <f>+'1990'!$K58</f>
        <v>6.19</v>
      </c>
      <c r="D58" s="26">
        <f>+'1991'!$K58</f>
        <v>1.9</v>
      </c>
      <c r="E58" s="26">
        <f>+'1992'!$K58</f>
        <v>1.93</v>
      </c>
      <c r="F58" s="26">
        <f>+'1993'!$K58</f>
        <v>1.84</v>
      </c>
      <c r="G58" s="26">
        <f>+'1994'!$K58</f>
        <v>1.97</v>
      </c>
      <c r="H58" s="26">
        <f>+'1995'!$K58</f>
        <v>1.54</v>
      </c>
      <c r="I58" s="26">
        <f>+'1996'!$K58</f>
        <v>2.61</v>
      </c>
      <c r="J58" s="26">
        <f>+'1997'!$K58</f>
        <v>3.22</v>
      </c>
      <c r="K58" s="26">
        <f>+'1998'!$K58</f>
        <v>2.06</v>
      </c>
      <c r="L58" s="26">
        <f>+'1999'!$K58</f>
        <v>1.95</v>
      </c>
      <c r="M58" s="26">
        <f>+'2000'!$K58</f>
        <v>2.36</v>
      </c>
      <c r="N58" s="26">
        <f>+'2001'!$K58</f>
        <v>1.88</v>
      </c>
      <c r="O58" s="26">
        <f>+'2002'!$K58</f>
        <v>2.19</v>
      </c>
      <c r="P58" s="26">
        <f>+'2003'!$K58</f>
        <v>1.42</v>
      </c>
      <c r="Q58" s="26">
        <f>+'2004'!$K58</f>
        <v>2.29</v>
      </c>
      <c r="R58" s="26">
        <f>+'2005'!$K58</f>
        <v>1.57</v>
      </c>
      <c r="S58" s="26">
        <f>+'2006'!$K58</f>
        <v>1.08</v>
      </c>
      <c r="T58" s="26">
        <f>+'2007'!$K58</f>
        <v>1.1499999999999999</v>
      </c>
      <c r="U58" s="26">
        <f>+'2008'!$K58</f>
        <v>1.82</v>
      </c>
      <c r="V58" s="26">
        <f>+'2009'!$K58</f>
        <v>3.43</v>
      </c>
      <c r="W58" s="26">
        <f>+'2010'!$K58</f>
        <v>3.62</v>
      </c>
      <c r="X58" s="26">
        <f>+'2011'!$K58</f>
        <v>4.88</v>
      </c>
      <c r="Y58" s="26">
        <f>+'2012'!$K58</f>
        <v>3.13</v>
      </c>
      <c r="Z58" s="26">
        <f>+'2013'!$K58</f>
        <v>2.81</v>
      </c>
      <c r="AA58" s="26">
        <f>+'2014'!$K58</f>
        <v>2.5099999999999998</v>
      </c>
      <c r="AB58" s="26">
        <f>+'2015'!$K58</f>
        <v>2.81</v>
      </c>
      <c r="AC58" s="26">
        <f>+'2016'!$K58</f>
        <v>3.43</v>
      </c>
      <c r="AD58" s="31"/>
      <c r="AE58" s="26">
        <f t="shared" si="1"/>
        <v>-0.44588045234248791</v>
      </c>
    </row>
    <row r="59" spans="1:31" x14ac:dyDescent="0.2">
      <c r="A59" s="13" t="s">
        <v>132</v>
      </c>
      <c r="B59" s="6" t="s">
        <v>133</v>
      </c>
      <c r="C59" s="26">
        <f>+C60+C61</f>
        <v>0</v>
      </c>
      <c r="D59" s="26">
        <f>+D60+D61</f>
        <v>0</v>
      </c>
      <c r="E59" s="26">
        <f t="shared" ref="E59:AC59" si="16">+E60+E61</f>
        <v>0</v>
      </c>
      <c r="F59" s="26">
        <f t="shared" si="16"/>
        <v>0</v>
      </c>
      <c r="G59" s="26">
        <f t="shared" si="16"/>
        <v>0</v>
      </c>
      <c r="H59" s="26">
        <f t="shared" si="16"/>
        <v>0</v>
      </c>
      <c r="I59" s="26">
        <f t="shared" si="16"/>
        <v>0</v>
      </c>
      <c r="J59" s="26">
        <f t="shared" si="16"/>
        <v>0</v>
      </c>
      <c r="K59" s="26">
        <f t="shared" si="16"/>
        <v>0</v>
      </c>
      <c r="L59" s="26">
        <f t="shared" si="16"/>
        <v>0</v>
      </c>
      <c r="M59" s="26">
        <f t="shared" si="16"/>
        <v>0</v>
      </c>
      <c r="N59" s="26">
        <f t="shared" si="16"/>
        <v>0</v>
      </c>
      <c r="O59" s="26">
        <f t="shared" si="16"/>
        <v>0</v>
      </c>
      <c r="P59" s="26">
        <f t="shared" si="16"/>
        <v>0</v>
      </c>
      <c r="Q59" s="26">
        <f t="shared" si="16"/>
        <v>0</v>
      </c>
      <c r="R59" s="26">
        <f t="shared" si="16"/>
        <v>0</v>
      </c>
      <c r="S59" s="26">
        <f t="shared" si="16"/>
        <v>0</v>
      </c>
      <c r="T59" s="26">
        <f t="shared" si="16"/>
        <v>0</v>
      </c>
      <c r="U59" s="26">
        <f t="shared" si="16"/>
        <v>0</v>
      </c>
      <c r="V59" s="26">
        <f t="shared" si="16"/>
        <v>0</v>
      </c>
      <c r="W59" s="26">
        <f t="shared" si="16"/>
        <v>0</v>
      </c>
      <c r="X59" s="26">
        <f t="shared" si="16"/>
        <v>0</v>
      </c>
      <c r="Y59" s="26">
        <f t="shared" si="16"/>
        <v>0</v>
      </c>
      <c r="Z59" s="26">
        <f t="shared" si="16"/>
        <v>0</v>
      </c>
      <c r="AA59" s="26">
        <f t="shared" si="16"/>
        <v>0</v>
      </c>
      <c r="AB59" s="26">
        <f t="shared" si="16"/>
        <v>0</v>
      </c>
      <c r="AC59" s="26">
        <f t="shared" si="16"/>
        <v>0</v>
      </c>
      <c r="AD59" s="31"/>
      <c r="AE59" s="26" t="str">
        <f t="shared" si="1"/>
        <v/>
      </c>
    </row>
    <row r="60" spans="1:31" x14ac:dyDescent="0.2">
      <c r="A60" s="13" t="s">
        <v>134</v>
      </c>
      <c r="B60" s="6" t="s">
        <v>127</v>
      </c>
      <c r="C60" s="26">
        <f>+'1990'!$K60</f>
        <v>0</v>
      </c>
      <c r="D60" s="26">
        <f>+'1991'!$K60</f>
        <v>0</v>
      </c>
      <c r="E60" s="26">
        <f>+'1992'!$K60</f>
        <v>0</v>
      </c>
      <c r="F60" s="26">
        <f>+'1993'!$K60</f>
        <v>0</v>
      </c>
      <c r="G60" s="26">
        <f>+'1994'!$K60</f>
        <v>0</v>
      </c>
      <c r="H60" s="26">
        <f>+'1995'!$K60</f>
        <v>0</v>
      </c>
      <c r="I60" s="26">
        <f>+'1996'!$K60</f>
        <v>0</v>
      </c>
      <c r="J60" s="26">
        <f>+'1997'!$K60</f>
        <v>0</v>
      </c>
      <c r="K60" s="26">
        <f>+'1998'!$K60</f>
        <v>0</v>
      </c>
      <c r="L60" s="26">
        <f>+'1999'!$K60</f>
        <v>0</v>
      </c>
      <c r="M60" s="26">
        <f>+'2000'!$K60</f>
        <v>0</v>
      </c>
      <c r="N60" s="26">
        <f>+'2001'!$K60</f>
        <v>0</v>
      </c>
      <c r="O60" s="26">
        <f>+'2002'!$K60</f>
        <v>0</v>
      </c>
      <c r="P60" s="26">
        <f>+'2003'!$K60</f>
        <v>0</v>
      </c>
      <c r="Q60" s="26">
        <f>+'2004'!$K60</f>
        <v>0</v>
      </c>
      <c r="R60" s="26">
        <f>+'2005'!$K60</f>
        <v>0</v>
      </c>
      <c r="S60" s="26">
        <f>+'2006'!$K60</f>
        <v>0</v>
      </c>
      <c r="T60" s="26">
        <f>+'2007'!$K60</f>
        <v>0</v>
      </c>
      <c r="U60" s="26">
        <f>+'2008'!$K60</f>
        <v>0</v>
      </c>
      <c r="V60" s="26">
        <f>+'2009'!$K60</f>
        <v>0</v>
      </c>
      <c r="W60" s="26">
        <f>+'2010'!$K60</f>
        <v>0</v>
      </c>
      <c r="X60" s="26">
        <f>+'2011'!$K60</f>
        <v>0</v>
      </c>
      <c r="Y60" s="26">
        <f>+'2012'!$K60</f>
        <v>0</v>
      </c>
      <c r="Z60" s="26">
        <f>+'2013'!$K60</f>
        <v>0</v>
      </c>
      <c r="AA60" s="26">
        <f>+'2014'!$K60</f>
        <v>0</v>
      </c>
      <c r="AB60" s="26">
        <f>+'2015'!$K60</f>
        <v>0</v>
      </c>
      <c r="AC60" s="26">
        <f>+'2016'!$K60</f>
        <v>0</v>
      </c>
      <c r="AD60" s="31"/>
      <c r="AE60" s="26" t="str">
        <f t="shared" si="1"/>
        <v/>
      </c>
    </row>
    <row r="61" spans="1:31" x14ac:dyDescent="0.2">
      <c r="A61" s="13" t="s">
        <v>135</v>
      </c>
      <c r="B61" s="6" t="s">
        <v>136</v>
      </c>
      <c r="C61" s="26">
        <f>+C62+C63+C64</f>
        <v>0</v>
      </c>
      <c r="D61" s="26">
        <f>+D62+D63+D64</f>
        <v>0</v>
      </c>
      <c r="E61" s="26">
        <f t="shared" ref="E61:AC61" si="17">+E62+E63+E64</f>
        <v>0</v>
      </c>
      <c r="F61" s="26">
        <f t="shared" si="17"/>
        <v>0</v>
      </c>
      <c r="G61" s="26">
        <f t="shared" si="17"/>
        <v>0</v>
      </c>
      <c r="H61" s="26">
        <f t="shared" si="17"/>
        <v>0</v>
      </c>
      <c r="I61" s="26">
        <f t="shared" si="17"/>
        <v>0</v>
      </c>
      <c r="J61" s="26">
        <f t="shared" si="17"/>
        <v>0</v>
      </c>
      <c r="K61" s="26">
        <f t="shared" si="17"/>
        <v>0</v>
      </c>
      <c r="L61" s="26">
        <f t="shared" si="17"/>
        <v>0</v>
      </c>
      <c r="M61" s="26">
        <f t="shared" si="17"/>
        <v>0</v>
      </c>
      <c r="N61" s="26">
        <f t="shared" si="17"/>
        <v>0</v>
      </c>
      <c r="O61" s="26">
        <f t="shared" si="17"/>
        <v>0</v>
      </c>
      <c r="P61" s="26">
        <f t="shared" si="17"/>
        <v>0</v>
      </c>
      <c r="Q61" s="26">
        <f t="shared" si="17"/>
        <v>0</v>
      </c>
      <c r="R61" s="26">
        <f t="shared" si="17"/>
        <v>0</v>
      </c>
      <c r="S61" s="26">
        <f t="shared" si="17"/>
        <v>0</v>
      </c>
      <c r="T61" s="26">
        <f t="shared" si="17"/>
        <v>0</v>
      </c>
      <c r="U61" s="26">
        <f t="shared" si="17"/>
        <v>0</v>
      </c>
      <c r="V61" s="26">
        <f t="shared" si="17"/>
        <v>0</v>
      </c>
      <c r="W61" s="26">
        <f t="shared" si="17"/>
        <v>0</v>
      </c>
      <c r="X61" s="26">
        <f t="shared" si="17"/>
        <v>0</v>
      </c>
      <c r="Y61" s="26">
        <f t="shared" si="17"/>
        <v>0</v>
      </c>
      <c r="Z61" s="26">
        <f t="shared" si="17"/>
        <v>0</v>
      </c>
      <c r="AA61" s="26">
        <f t="shared" si="17"/>
        <v>0</v>
      </c>
      <c r="AB61" s="26">
        <f t="shared" si="17"/>
        <v>0</v>
      </c>
      <c r="AC61" s="26">
        <f t="shared" si="17"/>
        <v>0</v>
      </c>
      <c r="AD61" s="31"/>
      <c r="AE61" s="26" t="str">
        <f t="shared" si="1"/>
        <v/>
      </c>
    </row>
    <row r="62" spans="1:31" x14ac:dyDescent="0.2">
      <c r="A62" s="13" t="s">
        <v>137</v>
      </c>
      <c r="B62" s="6" t="s">
        <v>138</v>
      </c>
      <c r="C62" s="26">
        <f>+'1990'!$K62</f>
        <v>0</v>
      </c>
      <c r="D62" s="26">
        <f>+'1991'!$K62</f>
        <v>0</v>
      </c>
      <c r="E62" s="26">
        <f>+'1992'!$K62</f>
        <v>0</v>
      </c>
      <c r="F62" s="26">
        <f>+'1993'!$K62</f>
        <v>0</v>
      </c>
      <c r="G62" s="26">
        <f>+'1994'!$K62</f>
        <v>0</v>
      </c>
      <c r="H62" s="26">
        <f>+'1995'!$K62</f>
        <v>0</v>
      </c>
      <c r="I62" s="26">
        <f>+'1996'!$K62</f>
        <v>0</v>
      </c>
      <c r="J62" s="26">
        <f>+'1997'!$K62</f>
        <v>0</v>
      </c>
      <c r="K62" s="26">
        <f>+'1998'!$K62</f>
        <v>0</v>
      </c>
      <c r="L62" s="26">
        <f>+'1999'!$K62</f>
        <v>0</v>
      </c>
      <c r="M62" s="26">
        <f>+'2000'!$K62</f>
        <v>0</v>
      </c>
      <c r="N62" s="26">
        <f>+'2001'!$K62</f>
        <v>0</v>
      </c>
      <c r="O62" s="26">
        <f>+'2002'!$K62</f>
        <v>0</v>
      </c>
      <c r="P62" s="26">
        <f>+'2003'!$K62</f>
        <v>0</v>
      </c>
      <c r="Q62" s="26">
        <f>+'2004'!$K62</f>
        <v>0</v>
      </c>
      <c r="R62" s="26">
        <f>+'2005'!$K62</f>
        <v>0</v>
      </c>
      <c r="S62" s="26">
        <f>+'2006'!$K62</f>
        <v>0</v>
      </c>
      <c r="T62" s="26">
        <f>+'2007'!$K62</f>
        <v>0</v>
      </c>
      <c r="U62" s="26">
        <f>+'2008'!$K62</f>
        <v>0</v>
      </c>
      <c r="V62" s="26">
        <f>+'2009'!$K62</f>
        <v>0</v>
      </c>
      <c r="W62" s="26">
        <f>+'2010'!$K62</f>
        <v>0</v>
      </c>
      <c r="X62" s="26">
        <f>+'2011'!$K62</f>
        <v>0</v>
      </c>
      <c r="Y62" s="26">
        <f>+'2012'!$K62</f>
        <v>0</v>
      </c>
      <c r="Z62" s="26">
        <f>+'2013'!$K62</f>
        <v>0</v>
      </c>
      <c r="AA62" s="26">
        <f>+'2014'!$K62</f>
        <v>0</v>
      </c>
      <c r="AB62" s="26">
        <f>+'2015'!$K62</f>
        <v>0</v>
      </c>
      <c r="AC62" s="26">
        <f>+'2016'!$K62</f>
        <v>0</v>
      </c>
      <c r="AD62" s="31"/>
      <c r="AE62" s="26" t="str">
        <f t="shared" si="1"/>
        <v/>
      </c>
    </row>
    <row r="63" spans="1:31" x14ac:dyDescent="0.2">
      <c r="A63" s="13" t="s">
        <v>139</v>
      </c>
      <c r="B63" s="6" t="s">
        <v>140</v>
      </c>
      <c r="C63" s="26">
        <f>+'1990'!$K63</f>
        <v>0</v>
      </c>
      <c r="D63" s="26">
        <f>+'1991'!$K63</f>
        <v>0</v>
      </c>
      <c r="E63" s="26">
        <f>+'1992'!$K63</f>
        <v>0</v>
      </c>
      <c r="F63" s="26">
        <f>+'1993'!$K63</f>
        <v>0</v>
      </c>
      <c r="G63" s="26">
        <f>+'1994'!$K63</f>
        <v>0</v>
      </c>
      <c r="H63" s="26">
        <f>+'1995'!$K63</f>
        <v>0</v>
      </c>
      <c r="I63" s="26">
        <f>+'1996'!$K63</f>
        <v>0</v>
      </c>
      <c r="J63" s="26">
        <f>+'1997'!$K63</f>
        <v>0</v>
      </c>
      <c r="K63" s="26">
        <f>+'1998'!$K63</f>
        <v>0</v>
      </c>
      <c r="L63" s="26">
        <f>+'1999'!$K63</f>
        <v>0</v>
      </c>
      <c r="M63" s="26">
        <f>+'2000'!$K63</f>
        <v>0</v>
      </c>
      <c r="N63" s="26">
        <f>+'2001'!$K63</f>
        <v>0</v>
      </c>
      <c r="O63" s="26">
        <f>+'2002'!$K63</f>
        <v>0</v>
      </c>
      <c r="P63" s="26">
        <f>+'2003'!$K63</f>
        <v>0</v>
      </c>
      <c r="Q63" s="26">
        <f>+'2004'!$K63</f>
        <v>0</v>
      </c>
      <c r="R63" s="26">
        <f>+'2005'!$K63</f>
        <v>0</v>
      </c>
      <c r="S63" s="26">
        <f>+'2006'!$K63</f>
        <v>0</v>
      </c>
      <c r="T63" s="26">
        <f>+'2007'!$K63</f>
        <v>0</v>
      </c>
      <c r="U63" s="26">
        <f>+'2008'!$K63</f>
        <v>0</v>
      </c>
      <c r="V63" s="26">
        <f>+'2009'!$K63</f>
        <v>0</v>
      </c>
      <c r="W63" s="26">
        <f>+'2010'!$K63</f>
        <v>0</v>
      </c>
      <c r="X63" s="26">
        <f>+'2011'!$K63</f>
        <v>0</v>
      </c>
      <c r="Y63" s="26">
        <f>+'2012'!$K63</f>
        <v>0</v>
      </c>
      <c r="Z63" s="26">
        <f>+'2013'!$K63</f>
        <v>0</v>
      </c>
      <c r="AA63" s="26">
        <f>+'2014'!$K63</f>
        <v>0</v>
      </c>
      <c r="AB63" s="26">
        <f>+'2015'!$K63</f>
        <v>0</v>
      </c>
      <c r="AC63" s="26">
        <f>+'2016'!$K63</f>
        <v>0</v>
      </c>
      <c r="AD63" s="31"/>
      <c r="AE63" s="26" t="str">
        <f t="shared" si="1"/>
        <v/>
      </c>
    </row>
    <row r="64" spans="1:31" x14ac:dyDescent="0.2">
      <c r="A64" s="13" t="s">
        <v>141</v>
      </c>
      <c r="B64" s="6" t="s">
        <v>142</v>
      </c>
      <c r="C64" s="26">
        <f>+'1990'!$K64</f>
        <v>0</v>
      </c>
      <c r="D64" s="26">
        <f>+'1991'!$K64</f>
        <v>0</v>
      </c>
      <c r="E64" s="26">
        <f>+'1992'!$K64</f>
        <v>0</v>
      </c>
      <c r="F64" s="26">
        <f>+'1993'!$K64</f>
        <v>0</v>
      </c>
      <c r="G64" s="26">
        <f>+'1994'!$K64</f>
        <v>0</v>
      </c>
      <c r="H64" s="26">
        <f>+'1995'!$K64</f>
        <v>0</v>
      </c>
      <c r="I64" s="26">
        <f>+'1996'!$K64</f>
        <v>0</v>
      </c>
      <c r="J64" s="26">
        <f>+'1997'!$K64</f>
        <v>0</v>
      </c>
      <c r="K64" s="26">
        <f>+'1998'!$K64</f>
        <v>0</v>
      </c>
      <c r="L64" s="26">
        <f>+'1999'!$K64</f>
        <v>0</v>
      </c>
      <c r="M64" s="26">
        <f>+'2000'!$K64</f>
        <v>0</v>
      </c>
      <c r="N64" s="26">
        <f>+'2001'!$K64</f>
        <v>0</v>
      </c>
      <c r="O64" s="26">
        <f>+'2002'!$K64</f>
        <v>0</v>
      </c>
      <c r="P64" s="26">
        <f>+'2003'!$K64</f>
        <v>0</v>
      </c>
      <c r="Q64" s="26">
        <f>+'2004'!$K64</f>
        <v>0</v>
      </c>
      <c r="R64" s="26">
        <f>+'2005'!$K64</f>
        <v>0</v>
      </c>
      <c r="S64" s="26">
        <f>+'2006'!$K64</f>
        <v>0</v>
      </c>
      <c r="T64" s="26">
        <f>+'2007'!$K64</f>
        <v>0</v>
      </c>
      <c r="U64" s="26">
        <f>+'2008'!$K64</f>
        <v>0</v>
      </c>
      <c r="V64" s="26">
        <f>+'2009'!$K64</f>
        <v>0</v>
      </c>
      <c r="W64" s="26">
        <f>+'2010'!$K64</f>
        <v>0</v>
      </c>
      <c r="X64" s="26">
        <f>+'2011'!$K64</f>
        <v>0</v>
      </c>
      <c r="Y64" s="26">
        <f>+'2012'!$K64</f>
        <v>0</v>
      </c>
      <c r="Z64" s="26">
        <f>+'2013'!$K64</f>
        <v>0</v>
      </c>
      <c r="AA64" s="26">
        <f>+'2014'!$K64</f>
        <v>0</v>
      </c>
      <c r="AB64" s="26">
        <f>+'2015'!$K64</f>
        <v>0</v>
      </c>
      <c r="AC64" s="26">
        <f>+'2016'!$K64</f>
        <v>0</v>
      </c>
      <c r="AD64" s="31"/>
      <c r="AE64" s="26" t="str">
        <f t="shared" si="1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1"/>
        <v/>
      </c>
    </row>
    <row r="66" spans="1:31" x14ac:dyDescent="0.2">
      <c r="A66" s="13" t="s">
        <v>145</v>
      </c>
      <c r="B66" s="6" t="s">
        <v>146</v>
      </c>
      <c r="C66" s="26">
        <f>+C67+C79+C100</f>
        <v>2.9299999999999997</v>
      </c>
      <c r="D66" s="26">
        <f>+D67+D79+D100</f>
        <v>2.4300000000000002</v>
      </c>
      <c r="E66" s="26">
        <f t="shared" ref="E66:AC66" si="18">+E67+E79+E100</f>
        <v>0.68</v>
      </c>
      <c r="F66" s="26">
        <f t="shared" si="18"/>
        <v>2.67</v>
      </c>
      <c r="G66" s="26">
        <f t="shared" si="18"/>
        <v>0.77</v>
      </c>
      <c r="H66" s="26">
        <f t="shared" si="18"/>
        <v>2.92</v>
      </c>
      <c r="I66" s="26">
        <f t="shared" si="18"/>
        <v>2.9699999999999998</v>
      </c>
      <c r="J66" s="26">
        <f t="shared" si="18"/>
        <v>3.12</v>
      </c>
      <c r="K66" s="26">
        <f t="shared" si="18"/>
        <v>2.95</v>
      </c>
      <c r="L66" s="26">
        <f t="shared" si="18"/>
        <v>3.27</v>
      </c>
      <c r="M66" s="26">
        <f t="shared" si="18"/>
        <v>3.46</v>
      </c>
      <c r="N66" s="26">
        <f t="shared" si="18"/>
        <v>3.6</v>
      </c>
      <c r="O66" s="26">
        <f t="shared" si="18"/>
        <v>3.56</v>
      </c>
      <c r="P66" s="26">
        <f t="shared" si="18"/>
        <v>3.2600000000000002</v>
      </c>
      <c r="Q66" s="26">
        <f t="shared" si="18"/>
        <v>3.18</v>
      </c>
      <c r="R66" s="26">
        <f t="shared" si="18"/>
        <v>1.1000000000000001</v>
      </c>
      <c r="S66" s="26">
        <f t="shared" si="18"/>
        <v>3.33</v>
      </c>
      <c r="T66" s="26">
        <f t="shared" si="18"/>
        <v>3.09</v>
      </c>
      <c r="U66" s="26">
        <f t="shared" si="18"/>
        <v>3.1799999999999997</v>
      </c>
      <c r="V66" s="26">
        <f t="shared" si="18"/>
        <v>3.55</v>
      </c>
      <c r="W66" s="26">
        <f t="shared" si="18"/>
        <v>2.82</v>
      </c>
      <c r="X66" s="26">
        <f t="shared" si="18"/>
        <v>2.48</v>
      </c>
      <c r="Y66" s="26">
        <f t="shared" si="18"/>
        <v>2.12</v>
      </c>
      <c r="Z66" s="26">
        <f t="shared" si="18"/>
        <v>1.98</v>
      </c>
      <c r="AA66" s="26">
        <f t="shared" si="18"/>
        <v>1.93</v>
      </c>
      <c r="AB66" s="26">
        <f t="shared" si="18"/>
        <v>1.9100000000000001</v>
      </c>
      <c r="AC66" s="26">
        <f t="shared" si="18"/>
        <v>2.1</v>
      </c>
      <c r="AD66" s="31"/>
      <c r="AE66" s="26">
        <f t="shared" si="1"/>
        <v>-0.28327645051194528</v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19">+D68+D77+D78</f>
        <v>0</v>
      </c>
      <c r="E67" s="26">
        <f t="shared" si="19"/>
        <v>0</v>
      </c>
      <c r="F67" s="26">
        <f t="shared" si="19"/>
        <v>0</v>
      </c>
      <c r="G67" s="26">
        <f t="shared" si="19"/>
        <v>0</v>
      </c>
      <c r="H67" s="26">
        <f t="shared" si="19"/>
        <v>0</v>
      </c>
      <c r="I67" s="26">
        <f t="shared" si="19"/>
        <v>0</v>
      </c>
      <c r="J67" s="26">
        <f t="shared" si="19"/>
        <v>0</v>
      </c>
      <c r="K67" s="26">
        <f t="shared" si="19"/>
        <v>0</v>
      </c>
      <c r="L67" s="26">
        <f t="shared" si="19"/>
        <v>0</v>
      </c>
      <c r="M67" s="26">
        <f t="shared" si="19"/>
        <v>0</v>
      </c>
      <c r="N67" s="26">
        <f t="shared" si="19"/>
        <v>0</v>
      </c>
      <c r="O67" s="26">
        <f t="shared" si="19"/>
        <v>0</v>
      </c>
      <c r="P67" s="26">
        <f t="shared" si="19"/>
        <v>0</v>
      </c>
      <c r="Q67" s="26">
        <f t="shared" si="19"/>
        <v>0</v>
      </c>
      <c r="R67" s="26">
        <f t="shared" si="19"/>
        <v>0</v>
      </c>
      <c r="S67" s="26">
        <f t="shared" si="19"/>
        <v>0</v>
      </c>
      <c r="T67" s="26">
        <f t="shared" si="19"/>
        <v>0</v>
      </c>
      <c r="U67" s="26">
        <f t="shared" si="19"/>
        <v>0</v>
      </c>
      <c r="V67" s="26">
        <f t="shared" si="19"/>
        <v>0</v>
      </c>
      <c r="W67" s="26">
        <f t="shared" si="19"/>
        <v>0</v>
      </c>
      <c r="X67" s="26">
        <f t="shared" si="19"/>
        <v>0</v>
      </c>
      <c r="Y67" s="26">
        <f t="shared" si="19"/>
        <v>0</v>
      </c>
      <c r="Z67" s="26">
        <f t="shared" si="19"/>
        <v>0</v>
      </c>
      <c r="AA67" s="26">
        <f t="shared" si="19"/>
        <v>0</v>
      </c>
      <c r="AB67" s="26">
        <f t="shared" si="19"/>
        <v>0</v>
      </c>
      <c r="AC67" s="26">
        <f t="shared" si="19"/>
        <v>0</v>
      </c>
      <c r="AD67" s="31"/>
      <c r="AE67" s="26" t="str">
        <f t="shared" si="1"/>
        <v/>
      </c>
    </row>
    <row r="68" spans="1:31" x14ac:dyDescent="0.2">
      <c r="A68" s="13" t="s">
        <v>149</v>
      </c>
      <c r="B68" s="6" t="s">
        <v>150</v>
      </c>
      <c r="C68" s="26">
        <f>+C69+C74</f>
        <v>0</v>
      </c>
      <c r="D68" s="26">
        <f>+D69+D74</f>
        <v>0</v>
      </c>
      <c r="E68" s="26">
        <f t="shared" ref="E68:AC68" si="20">+E69+E74</f>
        <v>0</v>
      </c>
      <c r="F68" s="26">
        <f t="shared" si="20"/>
        <v>0</v>
      </c>
      <c r="G68" s="26">
        <f t="shared" si="20"/>
        <v>0</v>
      </c>
      <c r="H68" s="26">
        <f t="shared" si="20"/>
        <v>0</v>
      </c>
      <c r="I68" s="26">
        <f t="shared" si="20"/>
        <v>0</v>
      </c>
      <c r="J68" s="26">
        <f t="shared" si="20"/>
        <v>0</v>
      </c>
      <c r="K68" s="26">
        <f t="shared" si="20"/>
        <v>0</v>
      </c>
      <c r="L68" s="26">
        <f t="shared" si="20"/>
        <v>0</v>
      </c>
      <c r="M68" s="26">
        <f t="shared" si="20"/>
        <v>0</v>
      </c>
      <c r="N68" s="26">
        <f t="shared" si="20"/>
        <v>0</v>
      </c>
      <c r="O68" s="26">
        <f t="shared" si="20"/>
        <v>0</v>
      </c>
      <c r="P68" s="26">
        <f t="shared" si="20"/>
        <v>0</v>
      </c>
      <c r="Q68" s="26">
        <f t="shared" si="20"/>
        <v>0</v>
      </c>
      <c r="R68" s="26">
        <f t="shared" si="20"/>
        <v>0</v>
      </c>
      <c r="S68" s="26">
        <f t="shared" si="20"/>
        <v>0</v>
      </c>
      <c r="T68" s="26">
        <f t="shared" si="20"/>
        <v>0</v>
      </c>
      <c r="U68" s="26">
        <f t="shared" si="20"/>
        <v>0</v>
      </c>
      <c r="V68" s="26">
        <f t="shared" si="20"/>
        <v>0</v>
      </c>
      <c r="W68" s="26">
        <f t="shared" si="20"/>
        <v>0</v>
      </c>
      <c r="X68" s="26">
        <f t="shared" si="20"/>
        <v>0</v>
      </c>
      <c r="Y68" s="26">
        <f t="shared" si="20"/>
        <v>0</v>
      </c>
      <c r="Z68" s="26">
        <f t="shared" si="20"/>
        <v>0</v>
      </c>
      <c r="AA68" s="26">
        <f t="shared" si="20"/>
        <v>0</v>
      </c>
      <c r="AB68" s="26">
        <f t="shared" si="20"/>
        <v>0</v>
      </c>
      <c r="AC68" s="26">
        <f t="shared" si="20"/>
        <v>0</v>
      </c>
      <c r="AD68" s="31"/>
      <c r="AE68" s="26" t="str">
        <f t="shared" si="1"/>
        <v/>
      </c>
    </row>
    <row r="69" spans="1:31" x14ac:dyDescent="0.2">
      <c r="A69" s="13" t="s">
        <v>151</v>
      </c>
      <c r="B69" s="6" t="s">
        <v>152</v>
      </c>
      <c r="C69" s="26">
        <f>+C70+C71+C72+C73</f>
        <v>0</v>
      </c>
      <c r="D69" s="26">
        <f>+D70+D71+D72+D73</f>
        <v>0</v>
      </c>
      <c r="E69" s="26">
        <f t="shared" ref="E69:AC69" si="21">+E70+E71+E72+E73</f>
        <v>0</v>
      </c>
      <c r="F69" s="26">
        <f t="shared" si="21"/>
        <v>0</v>
      </c>
      <c r="G69" s="26">
        <f t="shared" si="21"/>
        <v>0</v>
      </c>
      <c r="H69" s="26">
        <f t="shared" si="21"/>
        <v>0</v>
      </c>
      <c r="I69" s="26">
        <f t="shared" si="21"/>
        <v>0</v>
      </c>
      <c r="J69" s="26">
        <f t="shared" si="21"/>
        <v>0</v>
      </c>
      <c r="K69" s="26">
        <f t="shared" si="21"/>
        <v>0</v>
      </c>
      <c r="L69" s="26">
        <f t="shared" si="21"/>
        <v>0</v>
      </c>
      <c r="M69" s="26">
        <f t="shared" si="21"/>
        <v>0</v>
      </c>
      <c r="N69" s="26">
        <f t="shared" si="21"/>
        <v>0</v>
      </c>
      <c r="O69" s="26">
        <f t="shared" si="21"/>
        <v>0</v>
      </c>
      <c r="P69" s="26">
        <f t="shared" si="21"/>
        <v>0</v>
      </c>
      <c r="Q69" s="26">
        <f t="shared" si="21"/>
        <v>0</v>
      </c>
      <c r="R69" s="26">
        <f t="shared" si="21"/>
        <v>0</v>
      </c>
      <c r="S69" s="26">
        <f t="shared" si="21"/>
        <v>0</v>
      </c>
      <c r="T69" s="26">
        <f t="shared" si="21"/>
        <v>0</v>
      </c>
      <c r="U69" s="26">
        <f t="shared" si="21"/>
        <v>0</v>
      </c>
      <c r="V69" s="26">
        <f t="shared" si="21"/>
        <v>0</v>
      </c>
      <c r="W69" s="26">
        <f t="shared" si="21"/>
        <v>0</v>
      </c>
      <c r="X69" s="26">
        <f t="shared" si="21"/>
        <v>0</v>
      </c>
      <c r="Y69" s="26">
        <f t="shared" si="21"/>
        <v>0</v>
      </c>
      <c r="Z69" s="26">
        <f t="shared" si="21"/>
        <v>0</v>
      </c>
      <c r="AA69" s="26">
        <f t="shared" si="21"/>
        <v>0</v>
      </c>
      <c r="AB69" s="26">
        <f t="shared" si="21"/>
        <v>0</v>
      </c>
      <c r="AC69" s="26">
        <f t="shared" si="21"/>
        <v>0</v>
      </c>
      <c r="AD69" s="31"/>
      <c r="AE69" s="26" t="str">
        <f t="shared" ref="AE69:AE109" si="22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22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22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22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22"/>
        <v/>
      </c>
    </row>
    <row r="74" spans="1:31" x14ac:dyDescent="0.2">
      <c r="A74" s="13" t="s">
        <v>161</v>
      </c>
      <c r="B74" s="6" t="s">
        <v>162</v>
      </c>
      <c r="C74" s="26">
        <f>+C75+C76</f>
        <v>0</v>
      </c>
      <c r="D74" s="26">
        <f>+D75+D76</f>
        <v>0</v>
      </c>
      <c r="E74" s="26">
        <f t="shared" ref="E74:AC74" si="23">+E75+E76</f>
        <v>0</v>
      </c>
      <c r="F74" s="26">
        <f t="shared" si="23"/>
        <v>0</v>
      </c>
      <c r="G74" s="26">
        <f t="shared" si="23"/>
        <v>0</v>
      </c>
      <c r="H74" s="26">
        <f t="shared" si="23"/>
        <v>0</v>
      </c>
      <c r="I74" s="26">
        <f t="shared" si="23"/>
        <v>0</v>
      </c>
      <c r="J74" s="26">
        <f t="shared" si="23"/>
        <v>0</v>
      </c>
      <c r="K74" s="26">
        <f t="shared" si="23"/>
        <v>0</v>
      </c>
      <c r="L74" s="26">
        <f t="shared" si="23"/>
        <v>0</v>
      </c>
      <c r="M74" s="26">
        <f t="shared" si="23"/>
        <v>0</v>
      </c>
      <c r="N74" s="26">
        <f t="shared" si="23"/>
        <v>0</v>
      </c>
      <c r="O74" s="26">
        <f t="shared" si="23"/>
        <v>0</v>
      </c>
      <c r="P74" s="26">
        <f t="shared" si="23"/>
        <v>0</v>
      </c>
      <c r="Q74" s="26">
        <f t="shared" si="23"/>
        <v>0</v>
      </c>
      <c r="R74" s="26">
        <f t="shared" si="23"/>
        <v>0</v>
      </c>
      <c r="S74" s="26">
        <f t="shared" si="23"/>
        <v>0</v>
      </c>
      <c r="T74" s="26">
        <f t="shared" si="23"/>
        <v>0</v>
      </c>
      <c r="U74" s="26">
        <f t="shared" si="23"/>
        <v>0</v>
      </c>
      <c r="V74" s="26">
        <f t="shared" si="23"/>
        <v>0</v>
      </c>
      <c r="W74" s="26">
        <f t="shared" si="23"/>
        <v>0</v>
      </c>
      <c r="X74" s="26">
        <f t="shared" si="23"/>
        <v>0</v>
      </c>
      <c r="Y74" s="26">
        <f t="shared" si="23"/>
        <v>0</v>
      </c>
      <c r="Z74" s="26">
        <f t="shared" si="23"/>
        <v>0</v>
      </c>
      <c r="AA74" s="26">
        <f t="shared" si="23"/>
        <v>0</v>
      </c>
      <c r="AB74" s="26">
        <f t="shared" si="23"/>
        <v>0</v>
      </c>
      <c r="AC74" s="26">
        <f t="shared" si="23"/>
        <v>0</v>
      </c>
      <c r="AD74" s="31"/>
      <c r="AE74" s="26" t="str">
        <f t="shared" si="22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22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22"/>
        <v/>
      </c>
    </row>
    <row r="77" spans="1:31" x14ac:dyDescent="0.2">
      <c r="A77" s="13" t="s">
        <v>165</v>
      </c>
      <c r="B77" s="6" t="s">
        <v>166</v>
      </c>
      <c r="C77" s="26">
        <f>+'1990'!$K77</f>
        <v>0</v>
      </c>
      <c r="D77" s="26">
        <f>+'1991'!$K77</f>
        <v>0</v>
      </c>
      <c r="E77" s="26">
        <f>+'1992'!$K77</f>
        <v>0</v>
      </c>
      <c r="F77" s="26">
        <f>+'1993'!$K77</f>
        <v>0</v>
      </c>
      <c r="G77" s="26">
        <f>+'1994'!$K77</f>
        <v>0</v>
      </c>
      <c r="H77" s="26">
        <f>+'1995'!$K77</f>
        <v>0</v>
      </c>
      <c r="I77" s="26">
        <f>+'1996'!$K77</f>
        <v>0</v>
      </c>
      <c r="J77" s="26">
        <f>+'1997'!$K77</f>
        <v>0</v>
      </c>
      <c r="K77" s="26">
        <f>+'1998'!$K77</f>
        <v>0</v>
      </c>
      <c r="L77" s="26">
        <f>+'1999'!$K77</f>
        <v>0</v>
      </c>
      <c r="M77" s="26">
        <f>+'2000'!$K77</f>
        <v>0</v>
      </c>
      <c r="N77" s="26">
        <f>+'2001'!$K77</f>
        <v>0</v>
      </c>
      <c r="O77" s="26">
        <f>+'2002'!$K77</f>
        <v>0</v>
      </c>
      <c r="P77" s="26">
        <f>+'2003'!$K77</f>
        <v>0</v>
      </c>
      <c r="Q77" s="26">
        <f>+'2004'!$K77</f>
        <v>0</v>
      </c>
      <c r="R77" s="26">
        <f>+'2005'!$K77</f>
        <v>0</v>
      </c>
      <c r="S77" s="26">
        <f>+'2006'!$K77</f>
        <v>0</v>
      </c>
      <c r="T77" s="26">
        <f>+'2007'!$K77</f>
        <v>0</v>
      </c>
      <c r="U77" s="26">
        <f>+'2008'!$K77</f>
        <v>0</v>
      </c>
      <c r="V77" s="26">
        <f>+'2009'!$K77</f>
        <v>0</v>
      </c>
      <c r="W77" s="26">
        <f>+'2010'!$K77</f>
        <v>0</v>
      </c>
      <c r="X77" s="26">
        <f>+'2011'!$K77</f>
        <v>0</v>
      </c>
      <c r="Y77" s="26">
        <f>+'2012'!$K77</f>
        <v>0</v>
      </c>
      <c r="Z77" s="26">
        <f>+'2013'!$K77</f>
        <v>0</v>
      </c>
      <c r="AA77" s="26">
        <f>+'2014'!$K77</f>
        <v>0</v>
      </c>
      <c r="AB77" s="26">
        <f>+'2015'!$K77</f>
        <v>0</v>
      </c>
      <c r="AC77" s="26">
        <f>+'2016'!$K77</f>
        <v>0</v>
      </c>
      <c r="AD77" s="31"/>
      <c r="AE77" s="26" t="str">
        <f t="shared" si="22"/>
        <v/>
      </c>
    </row>
    <row r="78" spans="1:31" x14ac:dyDescent="0.2">
      <c r="A78" s="13" t="s">
        <v>244</v>
      </c>
      <c r="B78" s="6" t="s">
        <v>187</v>
      </c>
      <c r="C78" s="26">
        <f>+'1990'!$K78</f>
        <v>0</v>
      </c>
      <c r="D78" s="26">
        <f>+'1990'!$K78</f>
        <v>0</v>
      </c>
      <c r="E78" s="26">
        <f>+'1990'!$K78</f>
        <v>0</v>
      </c>
      <c r="F78" s="26">
        <f>+'1990'!$K78</f>
        <v>0</v>
      </c>
      <c r="G78" s="26">
        <f>+'1990'!$K78</f>
        <v>0</v>
      </c>
      <c r="H78" s="26">
        <f>+'1990'!$K78</f>
        <v>0</v>
      </c>
      <c r="I78" s="26">
        <f>+'1990'!$K78</f>
        <v>0</v>
      </c>
      <c r="J78" s="26">
        <f>+'1990'!$K78</f>
        <v>0</v>
      </c>
      <c r="K78" s="26">
        <f>+'1990'!$K78</f>
        <v>0</v>
      </c>
      <c r="L78" s="26">
        <f>+'1990'!$K78</f>
        <v>0</v>
      </c>
      <c r="M78" s="26">
        <f>+'1990'!$K78</f>
        <v>0</v>
      </c>
      <c r="N78" s="26">
        <f>+'1990'!$K78</f>
        <v>0</v>
      </c>
      <c r="O78" s="26">
        <f>+'1990'!$K78</f>
        <v>0</v>
      </c>
      <c r="P78" s="26">
        <f>+'1990'!$K78</f>
        <v>0</v>
      </c>
      <c r="Q78" s="26">
        <f>+'1990'!$K78</f>
        <v>0</v>
      </c>
      <c r="R78" s="26">
        <f>+'1990'!$K78</f>
        <v>0</v>
      </c>
      <c r="S78" s="26">
        <f>+'1990'!$K78</f>
        <v>0</v>
      </c>
      <c r="T78" s="26">
        <f>+'1990'!$K78</f>
        <v>0</v>
      </c>
      <c r="U78" s="26">
        <f>+'1990'!$K78</f>
        <v>0</v>
      </c>
      <c r="V78" s="26">
        <f>+'1990'!$K78</f>
        <v>0</v>
      </c>
      <c r="W78" s="26">
        <f>+'1990'!$K78</f>
        <v>0</v>
      </c>
      <c r="X78" s="26">
        <f>+'1990'!$K78</f>
        <v>0</v>
      </c>
      <c r="Y78" s="26">
        <f>+'1990'!$K78</f>
        <v>0</v>
      </c>
      <c r="Z78" s="26">
        <f>+'1990'!$K78</f>
        <v>0</v>
      </c>
      <c r="AA78" s="26">
        <f>+'1990'!$K78</f>
        <v>0</v>
      </c>
      <c r="AB78" s="26">
        <f>+'1990'!$K78</f>
        <v>0</v>
      </c>
      <c r="AC78" s="26">
        <f>+'1990'!$K78</f>
        <v>0</v>
      </c>
      <c r="AD78" s="31"/>
      <c r="AE78" s="26" t="str">
        <f t="shared" si="22"/>
        <v/>
      </c>
    </row>
    <row r="79" spans="1:31" x14ac:dyDescent="0.2">
      <c r="A79" s="13" t="s">
        <v>167</v>
      </c>
      <c r="B79" s="6" t="s">
        <v>168</v>
      </c>
      <c r="C79" s="26">
        <f>+C80+C90</f>
        <v>2.9299999999999997</v>
      </c>
      <c r="D79" s="26">
        <f>+D80+D90</f>
        <v>2.4300000000000002</v>
      </c>
      <c r="E79" s="26">
        <f t="shared" ref="E79:AC79" si="24">+E80+E90</f>
        <v>0.68</v>
      </c>
      <c r="F79" s="26">
        <f t="shared" si="24"/>
        <v>2.67</v>
      </c>
      <c r="G79" s="26">
        <f t="shared" si="24"/>
        <v>0.77</v>
      </c>
      <c r="H79" s="26">
        <f t="shared" si="24"/>
        <v>2.92</v>
      </c>
      <c r="I79" s="26">
        <f t="shared" si="24"/>
        <v>2.9699999999999998</v>
      </c>
      <c r="J79" s="26">
        <f t="shared" si="24"/>
        <v>3.12</v>
      </c>
      <c r="K79" s="26">
        <f t="shared" si="24"/>
        <v>2.95</v>
      </c>
      <c r="L79" s="26">
        <f t="shared" si="24"/>
        <v>3.27</v>
      </c>
      <c r="M79" s="26">
        <f t="shared" si="24"/>
        <v>3.46</v>
      </c>
      <c r="N79" s="26">
        <f t="shared" si="24"/>
        <v>3.6</v>
      </c>
      <c r="O79" s="26">
        <f t="shared" si="24"/>
        <v>3.56</v>
      </c>
      <c r="P79" s="26">
        <f t="shared" si="24"/>
        <v>3.2600000000000002</v>
      </c>
      <c r="Q79" s="26">
        <f t="shared" si="24"/>
        <v>3.18</v>
      </c>
      <c r="R79" s="26">
        <f t="shared" si="24"/>
        <v>1.1000000000000001</v>
      </c>
      <c r="S79" s="26">
        <f t="shared" si="24"/>
        <v>3.33</v>
      </c>
      <c r="T79" s="26">
        <f t="shared" si="24"/>
        <v>3.09</v>
      </c>
      <c r="U79" s="26">
        <f t="shared" si="24"/>
        <v>3.1799999999999997</v>
      </c>
      <c r="V79" s="26">
        <f t="shared" si="24"/>
        <v>3.55</v>
      </c>
      <c r="W79" s="26">
        <f t="shared" si="24"/>
        <v>2.82</v>
      </c>
      <c r="X79" s="26">
        <f t="shared" si="24"/>
        <v>2.48</v>
      </c>
      <c r="Y79" s="26">
        <f t="shared" si="24"/>
        <v>2.12</v>
      </c>
      <c r="Z79" s="26">
        <f t="shared" si="24"/>
        <v>1.98</v>
      </c>
      <c r="AA79" s="26">
        <f t="shared" si="24"/>
        <v>1.93</v>
      </c>
      <c r="AB79" s="26">
        <f t="shared" si="24"/>
        <v>1.9100000000000001</v>
      </c>
      <c r="AC79" s="26">
        <f t="shared" si="24"/>
        <v>2.1</v>
      </c>
      <c r="AD79" s="31"/>
      <c r="AE79" s="26">
        <f t="shared" si="22"/>
        <v>-0.28327645051194528</v>
      </c>
    </row>
    <row r="80" spans="1:31" x14ac:dyDescent="0.2">
      <c r="A80" s="13" t="s">
        <v>169</v>
      </c>
      <c r="B80" s="6" t="s">
        <v>170</v>
      </c>
      <c r="C80" s="26">
        <f>+C81+C82+C83</f>
        <v>0.57000000000000006</v>
      </c>
      <c r="D80" s="26">
        <f>+D81+D82+D83</f>
        <v>0.66</v>
      </c>
      <c r="E80" s="26">
        <f t="shared" ref="E80:AC80" si="25">+E81+E82+E83</f>
        <v>0.68</v>
      </c>
      <c r="F80" s="26">
        <f t="shared" si="25"/>
        <v>0.72</v>
      </c>
      <c r="G80" s="26">
        <f t="shared" si="25"/>
        <v>0.77</v>
      </c>
      <c r="H80" s="26">
        <f t="shared" si="25"/>
        <v>0.82000000000000006</v>
      </c>
      <c r="I80" s="26">
        <f t="shared" si="25"/>
        <v>0.86</v>
      </c>
      <c r="J80" s="26">
        <f t="shared" si="25"/>
        <v>0.89</v>
      </c>
      <c r="K80" s="26">
        <f t="shared" si="25"/>
        <v>0.96</v>
      </c>
      <c r="L80" s="26">
        <f t="shared" si="25"/>
        <v>1.02</v>
      </c>
      <c r="M80" s="26">
        <f t="shared" si="25"/>
        <v>1.02</v>
      </c>
      <c r="N80" s="26">
        <f t="shared" si="25"/>
        <v>1.02</v>
      </c>
      <c r="O80" s="26">
        <f t="shared" si="25"/>
        <v>1.02</v>
      </c>
      <c r="P80" s="26">
        <f t="shared" si="25"/>
        <v>1.08</v>
      </c>
      <c r="Q80" s="26">
        <f t="shared" si="25"/>
        <v>1.08</v>
      </c>
      <c r="R80" s="26">
        <f t="shared" si="25"/>
        <v>1.1000000000000001</v>
      </c>
      <c r="S80" s="26">
        <f t="shared" si="25"/>
        <v>1.1299999999999999</v>
      </c>
      <c r="T80" s="26">
        <f t="shared" si="25"/>
        <v>1.03</v>
      </c>
      <c r="U80" s="26">
        <f t="shared" si="25"/>
        <v>1.07</v>
      </c>
      <c r="V80" s="26">
        <f t="shared" si="25"/>
        <v>1.03</v>
      </c>
      <c r="W80" s="26">
        <f t="shared" si="25"/>
        <v>0.87</v>
      </c>
      <c r="X80" s="26">
        <f t="shared" si="25"/>
        <v>0.9</v>
      </c>
      <c r="Y80" s="26">
        <f t="shared" si="25"/>
        <v>0.89</v>
      </c>
      <c r="Z80" s="26">
        <f t="shared" si="25"/>
        <v>1.01</v>
      </c>
      <c r="AA80" s="26">
        <f t="shared" si="25"/>
        <v>0.96</v>
      </c>
      <c r="AB80" s="26">
        <f t="shared" si="25"/>
        <v>0.9</v>
      </c>
      <c r="AC80" s="26">
        <f t="shared" si="25"/>
        <v>0.9</v>
      </c>
      <c r="AD80" s="31"/>
      <c r="AE80" s="26">
        <f t="shared" si="22"/>
        <v>0.57894736842105254</v>
      </c>
    </row>
    <row r="81" spans="1:31" x14ac:dyDescent="0.2">
      <c r="A81" s="13" t="s">
        <v>171</v>
      </c>
      <c r="B81" s="6" t="s">
        <v>172</v>
      </c>
      <c r="C81" s="26">
        <f>+'1990'!$K81</f>
        <v>0.01</v>
      </c>
      <c r="D81" s="26">
        <f>+'1991'!$K81</f>
        <v>0.01</v>
      </c>
      <c r="E81" s="26">
        <f>+'1992'!$K81</f>
        <v>0.01</v>
      </c>
      <c r="F81" s="26">
        <f>+'1993'!$K81</f>
        <v>0.01</v>
      </c>
      <c r="G81" s="26">
        <f>+'1994'!$K81</f>
        <v>0.01</v>
      </c>
      <c r="H81" s="26">
        <f>+'1995'!$K81</f>
        <v>0.01</v>
      </c>
      <c r="I81" s="26">
        <f>+'1996'!$K81</f>
        <v>0.01</v>
      </c>
      <c r="J81" s="26">
        <f>+'1997'!$K81</f>
        <v>0</v>
      </c>
      <c r="K81" s="26">
        <f>+'1998'!$K81</f>
        <v>0</v>
      </c>
      <c r="L81" s="26">
        <f>+'1999'!$K81</f>
        <v>0</v>
      </c>
      <c r="M81" s="26">
        <f>+'2000'!$K81</f>
        <v>0</v>
      </c>
      <c r="N81" s="26">
        <f>+'2001'!$K81</f>
        <v>0</v>
      </c>
      <c r="O81" s="26">
        <f>+'2002'!$K81</f>
        <v>0</v>
      </c>
      <c r="P81" s="26">
        <f>+'2003'!$K81</f>
        <v>0</v>
      </c>
      <c r="Q81" s="26">
        <f>+'2004'!$K81</f>
        <v>0</v>
      </c>
      <c r="R81" s="26">
        <f>+'2005'!$K81</f>
        <v>0</v>
      </c>
      <c r="S81" s="26">
        <f>+'2006'!$K81</f>
        <v>0</v>
      </c>
      <c r="T81" s="26">
        <f>+'2007'!$K81</f>
        <v>0</v>
      </c>
      <c r="U81" s="26">
        <f>+'2008'!$K81</f>
        <v>0</v>
      </c>
      <c r="V81" s="26">
        <f>+'2009'!$K81</f>
        <v>0</v>
      </c>
      <c r="W81" s="26">
        <f>+'2010'!$K81</f>
        <v>0</v>
      </c>
      <c r="X81" s="26">
        <f>+'2011'!$K81</f>
        <v>0</v>
      </c>
      <c r="Y81" s="26">
        <f>+'2012'!$K81</f>
        <v>0</v>
      </c>
      <c r="Z81" s="26">
        <f>+'2013'!$K81</f>
        <v>0.01</v>
      </c>
      <c r="AA81" s="26">
        <f>+'2014'!$K81</f>
        <v>0</v>
      </c>
      <c r="AB81" s="26">
        <f>+'2015'!$K81</f>
        <v>0</v>
      </c>
      <c r="AC81" s="26">
        <f>+'2016'!$K81</f>
        <v>0</v>
      </c>
      <c r="AD81" s="31"/>
      <c r="AE81" s="26">
        <f t="shared" si="22"/>
        <v>-1</v>
      </c>
    </row>
    <row r="82" spans="1:31" x14ac:dyDescent="0.2">
      <c r="A82" s="13" t="s">
        <v>173</v>
      </c>
      <c r="B82" s="6" t="s">
        <v>174</v>
      </c>
      <c r="C82" s="26">
        <f>+'1990'!$K82</f>
        <v>0</v>
      </c>
      <c r="D82" s="26">
        <f>+'1991'!$K82</f>
        <v>0</v>
      </c>
      <c r="E82" s="26">
        <f>+'1992'!$K82</f>
        <v>0</v>
      </c>
      <c r="F82" s="26">
        <f>+'1993'!$K82</f>
        <v>0</v>
      </c>
      <c r="G82" s="26">
        <f>+'1994'!$K82</f>
        <v>0</v>
      </c>
      <c r="H82" s="26">
        <f>+'1995'!$K82</f>
        <v>0</v>
      </c>
      <c r="I82" s="26">
        <f>+'1996'!$K82</f>
        <v>0</v>
      </c>
      <c r="J82" s="26">
        <f>+'1997'!$K82</f>
        <v>0</v>
      </c>
      <c r="K82" s="26">
        <f>+'1998'!$K82</f>
        <v>0</v>
      </c>
      <c r="L82" s="26">
        <f>+'1999'!$K82</f>
        <v>0</v>
      </c>
      <c r="M82" s="26">
        <f>+'2000'!$K82</f>
        <v>0</v>
      </c>
      <c r="N82" s="26">
        <f>+'2001'!$K82</f>
        <v>0</v>
      </c>
      <c r="O82" s="26">
        <f>+'2002'!$K82</f>
        <v>0</v>
      </c>
      <c r="P82" s="26">
        <f>+'2003'!$K82</f>
        <v>0</v>
      </c>
      <c r="Q82" s="26">
        <f>+'2004'!$K82</f>
        <v>0</v>
      </c>
      <c r="R82" s="26">
        <f>+'2005'!$K82</f>
        <v>0</v>
      </c>
      <c r="S82" s="26">
        <f>+'2006'!$K82</f>
        <v>0</v>
      </c>
      <c r="T82" s="26">
        <f>+'2007'!$K82</f>
        <v>0</v>
      </c>
      <c r="U82" s="26">
        <f>+'2008'!$K82</f>
        <v>0</v>
      </c>
      <c r="V82" s="26">
        <f>+'2009'!$K82</f>
        <v>0</v>
      </c>
      <c r="W82" s="26">
        <f>+'2010'!$K82</f>
        <v>0</v>
      </c>
      <c r="X82" s="26">
        <f>+'2011'!$K82</f>
        <v>0</v>
      </c>
      <c r="Y82" s="26">
        <f>+'2012'!$K82</f>
        <v>0</v>
      </c>
      <c r="Z82" s="26">
        <f>+'2013'!$K82</f>
        <v>0</v>
      </c>
      <c r="AA82" s="26">
        <f>+'2014'!$K82</f>
        <v>0</v>
      </c>
      <c r="AB82" s="26">
        <f>+'2015'!$K82</f>
        <v>0</v>
      </c>
      <c r="AC82" s="26">
        <f>+'2016'!$K82</f>
        <v>0</v>
      </c>
      <c r="AD82" s="31"/>
      <c r="AE82" s="26" t="str">
        <f t="shared" si="22"/>
        <v/>
      </c>
    </row>
    <row r="83" spans="1:31" x14ac:dyDescent="0.2">
      <c r="A83" s="13" t="s">
        <v>175</v>
      </c>
      <c r="B83" s="6" t="s">
        <v>176</v>
      </c>
      <c r="C83" s="26">
        <f>+C84+C85+C86+C87+C88+C89</f>
        <v>0.56000000000000005</v>
      </c>
      <c r="D83" s="26">
        <f>+D84+D85+D86+D87+D88+D89</f>
        <v>0.65</v>
      </c>
      <c r="E83" s="26">
        <f t="shared" ref="E83:AC83" si="26">+E84+E85+E86+E87+E88+E89</f>
        <v>0.67</v>
      </c>
      <c r="F83" s="26">
        <f t="shared" si="26"/>
        <v>0.71</v>
      </c>
      <c r="G83" s="26">
        <f t="shared" si="26"/>
        <v>0.76</v>
      </c>
      <c r="H83" s="26">
        <f t="shared" si="26"/>
        <v>0.81</v>
      </c>
      <c r="I83" s="26">
        <f t="shared" si="26"/>
        <v>0.85</v>
      </c>
      <c r="J83" s="26">
        <f t="shared" si="26"/>
        <v>0.89</v>
      </c>
      <c r="K83" s="26">
        <f t="shared" si="26"/>
        <v>0.96</v>
      </c>
      <c r="L83" s="26">
        <f t="shared" si="26"/>
        <v>1.02</v>
      </c>
      <c r="M83" s="26">
        <f t="shared" si="26"/>
        <v>1.02</v>
      </c>
      <c r="N83" s="26">
        <f t="shared" si="26"/>
        <v>1.02</v>
      </c>
      <c r="O83" s="26">
        <f t="shared" si="26"/>
        <v>1.02</v>
      </c>
      <c r="P83" s="26">
        <f t="shared" si="26"/>
        <v>1.08</v>
      </c>
      <c r="Q83" s="26">
        <f t="shared" si="26"/>
        <v>1.08</v>
      </c>
      <c r="R83" s="26">
        <f t="shared" si="26"/>
        <v>1.1000000000000001</v>
      </c>
      <c r="S83" s="26">
        <f t="shared" si="26"/>
        <v>1.1299999999999999</v>
      </c>
      <c r="T83" s="26">
        <f t="shared" si="26"/>
        <v>1.03</v>
      </c>
      <c r="U83" s="26">
        <f t="shared" si="26"/>
        <v>1.07</v>
      </c>
      <c r="V83" s="26">
        <f t="shared" si="26"/>
        <v>1.03</v>
      </c>
      <c r="W83" s="26">
        <f t="shared" si="26"/>
        <v>0.87</v>
      </c>
      <c r="X83" s="26">
        <f t="shared" si="26"/>
        <v>0.9</v>
      </c>
      <c r="Y83" s="26">
        <f t="shared" si="26"/>
        <v>0.89</v>
      </c>
      <c r="Z83" s="26">
        <f t="shared" si="26"/>
        <v>1</v>
      </c>
      <c r="AA83" s="26">
        <f t="shared" si="26"/>
        <v>0.96</v>
      </c>
      <c r="AB83" s="26">
        <f t="shared" si="26"/>
        <v>0.9</v>
      </c>
      <c r="AC83" s="26">
        <f t="shared" si="26"/>
        <v>0.9</v>
      </c>
      <c r="AD83" s="31"/>
      <c r="AE83" s="26">
        <f t="shared" si="22"/>
        <v>0.60714285714285698</v>
      </c>
    </row>
    <row r="84" spans="1:31" x14ac:dyDescent="0.2">
      <c r="A84" s="13" t="s">
        <v>177</v>
      </c>
      <c r="B84" s="6" t="s">
        <v>178</v>
      </c>
      <c r="C84" s="26">
        <f>+'1990'!$K84</f>
        <v>0</v>
      </c>
      <c r="D84" s="26">
        <f>+'1991'!$K84</f>
        <v>0</v>
      </c>
      <c r="E84" s="26">
        <f>+'1992'!$K84</f>
        <v>0</v>
      </c>
      <c r="F84" s="26">
        <f>+'1993'!$K84</f>
        <v>0</v>
      </c>
      <c r="G84" s="26">
        <f>+'1994'!$K84</f>
        <v>0</v>
      </c>
      <c r="H84" s="26">
        <f>+'1995'!$K84</f>
        <v>0</v>
      </c>
      <c r="I84" s="26">
        <f>+'1996'!$K84</f>
        <v>0</v>
      </c>
      <c r="J84" s="26">
        <f>+'1997'!$K84</f>
        <v>0</v>
      </c>
      <c r="K84" s="26">
        <f>+'1998'!$K84</f>
        <v>0</v>
      </c>
      <c r="L84" s="26">
        <f>+'1999'!$K84</f>
        <v>0</v>
      </c>
      <c r="M84" s="26">
        <f>+'2000'!$K84</f>
        <v>0</v>
      </c>
      <c r="N84" s="26">
        <f>+'2001'!$K84</f>
        <v>0</v>
      </c>
      <c r="O84" s="26">
        <f>+'2002'!$K84</f>
        <v>0</v>
      </c>
      <c r="P84" s="26">
        <f>+'2003'!$K84</f>
        <v>0</v>
      </c>
      <c r="Q84" s="26">
        <f>+'2004'!$K84</f>
        <v>0</v>
      </c>
      <c r="R84" s="26">
        <f>+'2005'!$K84</f>
        <v>0</v>
      </c>
      <c r="S84" s="26">
        <f>+'2006'!$K84</f>
        <v>0</v>
      </c>
      <c r="T84" s="26">
        <f>+'2007'!$K84</f>
        <v>0</v>
      </c>
      <c r="U84" s="26">
        <f>+'2008'!$K84</f>
        <v>0</v>
      </c>
      <c r="V84" s="26">
        <f>+'2009'!$K84</f>
        <v>0</v>
      </c>
      <c r="W84" s="26">
        <f>+'2010'!$K84</f>
        <v>0</v>
      </c>
      <c r="X84" s="26">
        <f>+'2011'!$K84</f>
        <v>0</v>
      </c>
      <c r="Y84" s="26">
        <f>+'2012'!$K84</f>
        <v>0</v>
      </c>
      <c r="Z84" s="26">
        <f>+'2013'!$K84</f>
        <v>0</v>
      </c>
      <c r="AA84" s="26">
        <f>+'2014'!$K84</f>
        <v>0</v>
      </c>
      <c r="AB84" s="26">
        <f>+'2015'!$K84</f>
        <v>0</v>
      </c>
      <c r="AC84" s="26">
        <f>+'2016'!$K84</f>
        <v>0</v>
      </c>
      <c r="AD84" s="31"/>
      <c r="AE84" s="26" t="str">
        <f t="shared" si="22"/>
        <v/>
      </c>
    </row>
    <row r="85" spans="1:31" x14ac:dyDescent="0.2">
      <c r="A85" s="13" t="s">
        <v>179</v>
      </c>
      <c r="B85" s="6" t="s">
        <v>180</v>
      </c>
      <c r="C85" s="26">
        <f>+'1990'!$K85</f>
        <v>0</v>
      </c>
      <c r="D85" s="26">
        <f>+'1991'!$K85</f>
        <v>0</v>
      </c>
      <c r="E85" s="26">
        <f>+'1992'!$K85</f>
        <v>0</v>
      </c>
      <c r="F85" s="26">
        <f>+'1993'!$K85</f>
        <v>0</v>
      </c>
      <c r="G85" s="26">
        <f>+'1994'!$K85</f>
        <v>0</v>
      </c>
      <c r="H85" s="26">
        <f>+'1995'!$K85</f>
        <v>0</v>
      </c>
      <c r="I85" s="26">
        <f>+'1996'!$K85</f>
        <v>0</v>
      </c>
      <c r="J85" s="26">
        <f>+'1997'!$K85</f>
        <v>0</v>
      </c>
      <c r="K85" s="26">
        <f>+'1998'!$K85</f>
        <v>0</v>
      </c>
      <c r="L85" s="26">
        <f>+'1999'!$K85</f>
        <v>0</v>
      </c>
      <c r="M85" s="26">
        <f>+'2000'!$K85</f>
        <v>0</v>
      </c>
      <c r="N85" s="26">
        <f>+'2001'!$K85</f>
        <v>0</v>
      </c>
      <c r="O85" s="26">
        <f>+'2002'!$K85</f>
        <v>0</v>
      </c>
      <c r="P85" s="26">
        <f>+'2003'!$K85</f>
        <v>0</v>
      </c>
      <c r="Q85" s="26">
        <f>+'2004'!$K85</f>
        <v>0</v>
      </c>
      <c r="R85" s="26">
        <f>+'2005'!$K85</f>
        <v>0</v>
      </c>
      <c r="S85" s="26">
        <f>+'2006'!$K85</f>
        <v>0</v>
      </c>
      <c r="T85" s="26">
        <f>+'2007'!$K85</f>
        <v>0</v>
      </c>
      <c r="U85" s="26">
        <f>+'2008'!$K85</f>
        <v>0</v>
      </c>
      <c r="V85" s="26">
        <f>+'2009'!$K85</f>
        <v>0</v>
      </c>
      <c r="W85" s="26">
        <f>+'2010'!$K85</f>
        <v>0</v>
      </c>
      <c r="X85" s="26">
        <f>+'2011'!$K85</f>
        <v>0</v>
      </c>
      <c r="Y85" s="26">
        <f>+'2012'!$K85</f>
        <v>0</v>
      </c>
      <c r="Z85" s="26">
        <f>+'2013'!$K85</f>
        <v>0</v>
      </c>
      <c r="AA85" s="26">
        <f>+'2014'!$K85</f>
        <v>0</v>
      </c>
      <c r="AB85" s="26">
        <f>+'2015'!$K85</f>
        <v>0</v>
      </c>
      <c r="AC85" s="26">
        <f>+'2016'!$K85</f>
        <v>0</v>
      </c>
      <c r="AD85" s="31"/>
      <c r="AE85" s="26" t="str">
        <f t="shared" si="22"/>
        <v/>
      </c>
    </row>
    <row r="86" spans="1:31" x14ac:dyDescent="0.2">
      <c r="A86" s="13" t="s">
        <v>181</v>
      </c>
      <c r="B86" s="6" t="s">
        <v>75</v>
      </c>
      <c r="C86" s="26">
        <f>+'1990'!$K86</f>
        <v>0</v>
      </c>
      <c r="D86" s="26">
        <f>+'1991'!$K86</f>
        <v>0</v>
      </c>
      <c r="E86" s="26">
        <f>+'1992'!$K86</f>
        <v>0</v>
      </c>
      <c r="F86" s="26">
        <f>+'1993'!$K86</f>
        <v>0</v>
      </c>
      <c r="G86" s="26">
        <f>+'1994'!$K86</f>
        <v>0</v>
      </c>
      <c r="H86" s="26">
        <f>+'1995'!$K86</f>
        <v>0</v>
      </c>
      <c r="I86" s="26">
        <f>+'1996'!$K86</f>
        <v>0</v>
      </c>
      <c r="J86" s="26">
        <f>+'1997'!$K86</f>
        <v>0</v>
      </c>
      <c r="K86" s="26">
        <f>+'1998'!$K86</f>
        <v>0</v>
      </c>
      <c r="L86" s="26">
        <f>+'1999'!$K86</f>
        <v>0</v>
      </c>
      <c r="M86" s="26">
        <f>+'2000'!$K86</f>
        <v>0</v>
      </c>
      <c r="N86" s="26">
        <f>+'2001'!$K86</f>
        <v>0</v>
      </c>
      <c r="O86" s="26">
        <f>+'2002'!$K86</f>
        <v>0</v>
      </c>
      <c r="P86" s="26">
        <f>+'2003'!$K86</f>
        <v>0</v>
      </c>
      <c r="Q86" s="26">
        <f>+'2004'!$K86</f>
        <v>0</v>
      </c>
      <c r="R86" s="26">
        <f>+'2005'!$K86</f>
        <v>0</v>
      </c>
      <c r="S86" s="26">
        <f>+'2006'!$K86</f>
        <v>0</v>
      </c>
      <c r="T86" s="26">
        <f>+'2007'!$K86</f>
        <v>0</v>
      </c>
      <c r="U86" s="26">
        <f>+'2008'!$K86</f>
        <v>0</v>
      </c>
      <c r="V86" s="26">
        <f>+'2009'!$K86</f>
        <v>0</v>
      </c>
      <c r="W86" s="26">
        <f>+'2010'!$K86</f>
        <v>0</v>
      </c>
      <c r="X86" s="26">
        <f>+'2011'!$K86</f>
        <v>0</v>
      </c>
      <c r="Y86" s="26">
        <f>+'2012'!$K86</f>
        <v>0</v>
      </c>
      <c r="Z86" s="26">
        <f>+'2013'!$K86</f>
        <v>0</v>
      </c>
      <c r="AA86" s="26">
        <f>+'2014'!$K86</f>
        <v>0</v>
      </c>
      <c r="AB86" s="26">
        <f>+'2015'!$K86</f>
        <v>0</v>
      </c>
      <c r="AC86" s="26">
        <f>+'2016'!$K86</f>
        <v>0</v>
      </c>
      <c r="AD86" s="31"/>
      <c r="AE86" s="26" t="str">
        <f t="shared" si="22"/>
        <v/>
      </c>
    </row>
    <row r="87" spans="1:31" x14ac:dyDescent="0.2">
      <c r="A87" s="13" t="s">
        <v>182</v>
      </c>
      <c r="B87" s="6" t="s">
        <v>183</v>
      </c>
      <c r="C87" s="26">
        <f>+'1990'!$K87</f>
        <v>0.56000000000000005</v>
      </c>
      <c r="D87" s="26">
        <f>+'1991'!$K87</f>
        <v>0.65</v>
      </c>
      <c r="E87" s="26">
        <f>+'1992'!$K87</f>
        <v>0.67</v>
      </c>
      <c r="F87" s="26">
        <f>+'1993'!$K87</f>
        <v>0.71</v>
      </c>
      <c r="G87" s="26">
        <f>+'1994'!$K87</f>
        <v>0.76</v>
      </c>
      <c r="H87" s="26">
        <f>+'1995'!$K87</f>
        <v>0.81</v>
      </c>
      <c r="I87" s="26">
        <f>+'1996'!$K87</f>
        <v>0.85</v>
      </c>
      <c r="J87" s="26">
        <f>+'1997'!$K87</f>
        <v>0.89</v>
      </c>
      <c r="K87" s="26">
        <f>+'1998'!$K87</f>
        <v>0.96</v>
      </c>
      <c r="L87" s="26">
        <f>+'1999'!$K87</f>
        <v>1.02</v>
      </c>
      <c r="M87" s="26">
        <f>+'2000'!$K87</f>
        <v>1.02</v>
      </c>
      <c r="N87" s="26">
        <f>+'2001'!$K87</f>
        <v>1.02</v>
      </c>
      <c r="O87" s="26">
        <f>+'2002'!$K87</f>
        <v>1.02</v>
      </c>
      <c r="P87" s="26">
        <f>+'2003'!$K87</f>
        <v>1.08</v>
      </c>
      <c r="Q87" s="26">
        <f>+'2004'!$K87</f>
        <v>1.08</v>
      </c>
      <c r="R87" s="26">
        <f>+'2005'!$K87</f>
        <v>1.1000000000000001</v>
      </c>
      <c r="S87" s="26">
        <f>+'2006'!$K87</f>
        <v>1.1299999999999999</v>
      </c>
      <c r="T87" s="26">
        <f>+'2007'!$K87</f>
        <v>1.03</v>
      </c>
      <c r="U87" s="26">
        <f>+'2008'!$K87</f>
        <v>1.07</v>
      </c>
      <c r="V87" s="26">
        <f>+'2009'!$K87</f>
        <v>1.03</v>
      </c>
      <c r="W87" s="26">
        <f>+'2010'!$K87</f>
        <v>0.87</v>
      </c>
      <c r="X87" s="26">
        <f>+'2011'!$K87</f>
        <v>0.9</v>
      </c>
      <c r="Y87" s="26">
        <f>+'2012'!$K87</f>
        <v>0.89</v>
      </c>
      <c r="Z87" s="26">
        <f>+'2013'!$K87</f>
        <v>1</v>
      </c>
      <c r="AA87" s="26">
        <f>+'2014'!$K87</f>
        <v>0.96</v>
      </c>
      <c r="AB87" s="26">
        <f>+'2015'!$K87</f>
        <v>0.9</v>
      </c>
      <c r="AC87" s="26">
        <f>+'2016'!$K87</f>
        <v>0.9</v>
      </c>
      <c r="AD87" s="31"/>
      <c r="AE87" s="26">
        <f t="shared" si="22"/>
        <v>0.60714285714285698</v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22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22"/>
        <v/>
      </c>
    </row>
    <row r="90" spans="1:31" x14ac:dyDescent="0.2">
      <c r="A90" s="13" t="s">
        <v>188</v>
      </c>
      <c r="B90" s="6" t="s">
        <v>189</v>
      </c>
      <c r="C90" s="26">
        <f>+C91+C92+C93</f>
        <v>2.36</v>
      </c>
      <c r="D90" s="26">
        <f>+D91+D92+D93</f>
        <v>1.77</v>
      </c>
      <c r="E90" s="26">
        <f t="shared" ref="E90:AC90" si="27">+E91+E92+E93</f>
        <v>0</v>
      </c>
      <c r="F90" s="26">
        <f t="shared" si="27"/>
        <v>1.95</v>
      </c>
      <c r="G90" s="26">
        <f t="shared" si="27"/>
        <v>0</v>
      </c>
      <c r="H90" s="26">
        <f t="shared" si="27"/>
        <v>2.1</v>
      </c>
      <c r="I90" s="26">
        <f t="shared" si="27"/>
        <v>2.11</v>
      </c>
      <c r="J90" s="26">
        <f t="shared" si="27"/>
        <v>2.23</v>
      </c>
      <c r="K90" s="26">
        <f t="shared" si="27"/>
        <v>1.99</v>
      </c>
      <c r="L90" s="26">
        <f t="shared" si="27"/>
        <v>2.25</v>
      </c>
      <c r="M90" s="26">
        <f t="shared" si="27"/>
        <v>2.44</v>
      </c>
      <c r="N90" s="26">
        <f t="shared" si="27"/>
        <v>2.58</v>
      </c>
      <c r="O90" s="26">
        <f t="shared" si="27"/>
        <v>2.54</v>
      </c>
      <c r="P90" s="26">
        <f t="shared" si="27"/>
        <v>2.1800000000000002</v>
      </c>
      <c r="Q90" s="26">
        <f t="shared" si="27"/>
        <v>2.1</v>
      </c>
      <c r="R90" s="26">
        <f t="shared" si="27"/>
        <v>0</v>
      </c>
      <c r="S90" s="26">
        <f t="shared" si="27"/>
        <v>2.2000000000000002</v>
      </c>
      <c r="T90" s="26">
        <f t="shared" si="27"/>
        <v>2.06</v>
      </c>
      <c r="U90" s="26">
        <f t="shared" si="27"/>
        <v>2.11</v>
      </c>
      <c r="V90" s="26">
        <f t="shared" si="27"/>
        <v>2.52</v>
      </c>
      <c r="W90" s="26">
        <f t="shared" si="27"/>
        <v>1.95</v>
      </c>
      <c r="X90" s="26">
        <f t="shared" si="27"/>
        <v>1.58</v>
      </c>
      <c r="Y90" s="26">
        <f t="shared" si="27"/>
        <v>1.23</v>
      </c>
      <c r="Z90" s="26">
        <f t="shared" si="27"/>
        <v>0.97</v>
      </c>
      <c r="AA90" s="26">
        <f t="shared" si="27"/>
        <v>0.97</v>
      </c>
      <c r="AB90" s="26">
        <f t="shared" si="27"/>
        <v>1.01</v>
      </c>
      <c r="AC90" s="26">
        <f t="shared" si="27"/>
        <v>1.2</v>
      </c>
      <c r="AD90" s="31"/>
      <c r="AE90" s="26">
        <f t="shared" si="22"/>
        <v>-0.49152542372881353</v>
      </c>
    </row>
    <row r="91" spans="1:31" x14ac:dyDescent="0.2">
      <c r="A91" s="13" t="s">
        <v>190</v>
      </c>
      <c r="B91" s="6" t="s">
        <v>172</v>
      </c>
      <c r="C91" s="26">
        <f>+'1990'!$K91</f>
        <v>2.36</v>
      </c>
      <c r="D91" s="26">
        <f>+'1991'!$K91</f>
        <v>1.77</v>
      </c>
      <c r="E91" s="26">
        <f>+'1992'!$K91</f>
        <v>0</v>
      </c>
      <c r="F91" s="26">
        <f>+'1993'!$K91</f>
        <v>1.95</v>
      </c>
      <c r="G91" s="26">
        <f>+'1994'!$K91</f>
        <v>0</v>
      </c>
      <c r="H91" s="26">
        <f>+'1995'!$K91</f>
        <v>2.1</v>
      </c>
      <c r="I91" s="26">
        <f>+'1996'!$K91</f>
        <v>2.11</v>
      </c>
      <c r="J91" s="26">
        <f>+'1997'!$K91</f>
        <v>2.23</v>
      </c>
      <c r="K91" s="26">
        <f>+'1998'!$K91</f>
        <v>1.99</v>
      </c>
      <c r="L91" s="26">
        <f>+'1999'!$K91</f>
        <v>2.25</v>
      </c>
      <c r="M91" s="26">
        <f>+'2000'!$K91</f>
        <v>2.44</v>
      </c>
      <c r="N91" s="26">
        <f>+'2001'!$K91</f>
        <v>2.58</v>
      </c>
      <c r="O91" s="26">
        <f>+'2002'!$K91</f>
        <v>2.54</v>
      </c>
      <c r="P91" s="26">
        <f>+'2003'!$K91</f>
        <v>2.1800000000000002</v>
      </c>
      <c r="Q91" s="26">
        <f>+'2004'!$K91</f>
        <v>2.1</v>
      </c>
      <c r="R91" s="26">
        <f>+'2005'!$K91</f>
        <v>0</v>
      </c>
      <c r="S91" s="26">
        <f>+'2006'!$K91</f>
        <v>2.2000000000000002</v>
      </c>
      <c r="T91" s="26">
        <f>+'2007'!$K91</f>
        <v>2.06</v>
      </c>
      <c r="U91" s="26">
        <f>+'2008'!$K91</f>
        <v>2.11</v>
      </c>
      <c r="V91" s="26">
        <f>+'2009'!$K91</f>
        <v>2.52</v>
      </c>
      <c r="W91" s="26">
        <f>+'2010'!$K91</f>
        <v>1.95</v>
      </c>
      <c r="X91" s="26">
        <f>+'2011'!$K91</f>
        <v>1.58</v>
      </c>
      <c r="Y91" s="26">
        <f>+'2012'!$K91</f>
        <v>1.23</v>
      </c>
      <c r="Z91" s="26">
        <f>+'2013'!$K91</f>
        <v>0.97</v>
      </c>
      <c r="AA91" s="26">
        <f>+'2014'!$K91</f>
        <v>0.97</v>
      </c>
      <c r="AB91" s="26">
        <f>+'2015'!$K91</f>
        <v>1.01</v>
      </c>
      <c r="AC91" s="26">
        <f>+'2016'!$K91</f>
        <v>1.2</v>
      </c>
      <c r="AD91" s="31"/>
      <c r="AE91" s="26">
        <f t="shared" si="22"/>
        <v>-0.49152542372881353</v>
      </c>
    </row>
    <row r="92" spans="1:31" x14ac:dyDescent="0.2">
      <c r="A92" s="13" t="s">
        <v>191</v>
      </c>
      <c r="B92" s="6" t="s">
        <v>174</v>
      </c>
      <c r="C92" s="26">
        <f>+'1990'!$K92</f>
        <v>0</v>
      </c>
      <c r="D92" s="26">
        <f>+'1991'!$K92</f>
        <v>0</v>
      </c>
      <c r="E92" s="26">
        <f>+'1992'!$K92</f>
        <v>0</v>
      </c>
      <c r="F92" s="26">
        <f>+'1993'!$K92</f>
        <v>0</v>
      </c>
      <c r="G92" s="26">
        <f>+'1994'!$K92</f>
        <v>0</v>
      </c>
      <c r="H92" s="26">
        <f>+'1995'!$K92</f>
        <v>0</v>
      </c>
      <c r="I92" s="26">
        <f>+'1996'!$K92</f>
        <v>0</v>
      </c>
      <c r="J92" s="26">
        <f>+'1997'!$K92</f>
        <v>0</v>
      </c>
      <c r="K92" s="26">
        <f>+'1998'!$K92</f>
        <v>0</v>
      </c>
      <c r="L92" s="26">
        <f>+'1999'!$K92</f>
        <v>0</v>
      </c>
      <c r="M92" s="26">
        <f>+'2000'!$K92</f>
        <v>0</v>
      </c>
      <c r="N92" s="26">
        <f>+'2001'!$K92</f>
        <v>0</v>
      </c>
      <c r="O92" s="26">
        <f>+'2002'!$K92</f>
        <v>0</v>
      </c>
      <c r="P92" s="26">
        <f>+'2003'!$K92</f>
        <v>0</v>
      </c>
      <c r="Q92" s="26">
        <f>+'2004'!$K92</f>
        <v>0</v>
      </c>
      <c r="R92" s="26">
        <f>+'2005'!$K92</f>
        <v>0</v>
      </c>
      <c r="S92" s="26">
        <f>+'2006'!$K92</f>
        <v>0</v>
      </c>
      <c r="T92" s="26">
        <f>+'2007'!$K92</f>
        <v>0</v>
      </c>
      <c r="U92" s="26">
        <f>+'2008'!$K92</f>
        <v>0</v>
      </c>
      <c r="V92" s="26">
        <f>+'2009'!$K92</f>
        <v>0</v>
      </c>
      <c r="W92" s="26">
        <f>+'2010'!$K92</f>
        <v>0</v>
      </c>
      <c r="X92" s="26">
        <f>+'2011'!$K92</f>
        <v>0</v>
      </c>
      <c r="Y92" s="26">
        <f>+'2012'!$K92</f>
        <v>0</v>
      </c>
      <c r="Z92" s="26">
        <f>+'2013'!$K92</f>
        <v>0</v>
      </c>
      <c r="AA92" s="26">
        <f>+'2014'!$K92</f>
        <v>0</v>
      </c>
      <c r="AB92" s="26">
        <f>+'2015'!$K92</f>
        <v>0</v>
      </c>
      <c r="AC92" s="26">
        <f>+'2016'!$K92</f>
        <v>0</v>
      </c>
      <c r="AD92" s="31"/>
      <c r="AE92" s="26" t="str">
        <f t="shared" si="22"/>
        <v/>
      </c>
    </row>
    <row r="93" spans="1:31" x14ac:dyDescent="0.2">
      <c r="A93" s="13" t="s">
        <v>192</v>
      </c>
      <c r="B93" s="6" t="s">
        <v>176</v>
      </c>
      <c r="C93" s="26">
        <f>+C94+C95+C96+C97+C98+C99</f>
        <v>0</v>
      </c>
      <c r="D93" s="26">
        <f>+D94+D95+D96+D97+D98+D99</f>
        <v>0</v>
      </c>
      <c r="E93" s="26">
        <f t="shared" ref="E93:AC93" si="28">+E94+E95+E96+E97+E98+E99</f>
        <v>0</v>
      </c>
      <c r="F93" s="26">
        <f t="shared" si="28"/>
        <v>0</v>
      </c>
      <c r="G93" s="26">
        <f t="shared" si="28"/>
        <v>0</v>
      </c>
      <c r="H93" s="26">
        <f t="shared" si="28"/>
        <v>0</v>
      </c>
      <c r="I93" s="26">
        <f t="shared" si="28"/>
        <v>0</v>
      </c>
      <c r="J93" s="26">
        <f t="shared" si="28"/>
        <v>0</v>
      </c>
      <c r="K93" s="26">
        <f t="shared" si="28"/>
        <v>0</v>
      </c>
      <c r="L93" s="26">
        <f t="shared" si="28"/>
        <v>0</v>
      </c>
      <c r="M93" s="26">
        <f t="shared" si="28"/>
        <v>0</v>
      </c>
      <c r="N93" s="26">
        <f t="shared" si="28"/>
        <v>0</v>
      </c>
      <c r="O93" s="26">
        <f t="shared" si="28"/>
        <v>0</v>
      </c>
      <c r="P93" s="26">
        <f t="shared" si="28"/>
        <v>0</v>
      </c>
      <c r="Q93" s="26">
        <f t="shared" si="28"/>
        <v>0</v>
      </c>
      <c r="R93" s="26">
        <f t="shared" si="28"/>
        <v>0</v>
      </c>
      <c r="S93" s="26">
        <f t="shared" si="28"/>
        <v>0</v>
      </c>
      <c r="T93" s="26">
        <f t="shared" si="28"/>
        <v>0</v>
      </c>
      <c r="U93" s="26">
        <f t="shared" si="28"/>
        <v>0</v>
      </c>
      <c r="V93" s="26">
        <f t="shared" si="28"/>
        <v>0</v>
      </c>
      <c r="W93" s="26">
        <f t="shared" si="28"/>
        <v>0</v>
      </c>
      <c r="X93" s="26">
        <f t="shared" si="28"/>
        <v>0</v>
      </c>
      <c r="Y93" s="26">
        <f t="shared" si="28"/>
        <v>0</v>
      </c>
      <c r="Z93" s="26">
        <f t="shared" si="28"/>
        <v>0</v>
      </c>
      <c r="AA93" s="26">
        <f t="shared" si="28"/>
        <v>0</v>
      </c>
      <c r="AB93" s="26">
        <f t="shared" si="28"/>
        <v>0</v>
      </c>
      <c r="AC93" s="26">
        <f t="shared" si="28"/>
        <v>0</v>
      </c>
      <c r="AD93" s="31"/>
      <c r="AE93" s="26" t="str">
        <f t="shared" si="22"/>
        <v/>
      </c>
    </row>
    <row r="94" spans="1:31" x14ac:dyDescent="0.2">
      <c r="A94" s="13" t="s">
        <v>193</v>
      </c>
      <c r="B94" s="6" t="s">
        <v>178</v>
      </c>
      <c r="C94" s="26">
        <f>+'1990'!$K94</f>
        <v>0</v>
      </c>
      <c r="D94" s="26">
        <f>+'1991'!$K94</f>
        <v>0</v>
      </c>
      <c r="E94" s="26">
        <f>+'1992'!$K94</f>
        <v>0</v>
      </c>
      <c r="F94" s="26">
        <f>+'1993'!$K94</f>
        <v>0</v>
      </c>
      <c r="G94" s="26">
        <f>+'1994'!$K94</f>
        <v>0</v>
      </c>
      <c r="H94" s="26">
        <f>+'1995'!$K94</f>
        <v>0</v>
      </c>
      <c r="I94" s="26">
        <f>+'1996'!$K94</f>
        <v>0</v>
      </c>
      <c r="J94" s="26">
        <f>+'1997'!$K94</f>
        <v>0</v>
      </c>
      <c r="K94" s="26">
        <f>+'1998'!$K94</f>
        <v>0</v>
      </c>
      <c r="L94" s="26">
        <f>+'1999'!$K94</f>
        <v>0</v>
      </c>
      <c r="M94" s="26">
        <f>+'2000'!$K94</f>
        <v>0</v>
      </c>
      <c r="N94" s="26">
        <f>+'2001'!$K94</f>
        <v>0</v>
      </c>
      <c r="O94" s="26">
        <f>+'2002'!$K94</f>
        <v>0</v>
      </c>
      <c r="P94" s="26">
        <f>+'2003'!$K94</f>
        <v>0</v>
      </c>
      <c r="Q94" s="26">
        <f>+'2004'!$K94</f>
        <v>0</v>
      </c>
      <c r="R94" s="26">
        <f>+'2005'!$K94</f>
        <v>0</v>
      </c>
      <c r="S94" s="26">
        <f>+'2006'!$K94</f>
        <v>0</v>
      </c>
      <c r="T94" s="26">
        <f>+'2007'!$K94</f>
        <v>0</v>
      </c>
      <c r="U94" s="26">
        <f>+'2008'!$K94</f>
        <v>0</v>
      </c>
      <c r="V94" s="26">
        <f>+'2009'!$K94</f>
        <v>0</v>
      </c>
      <c r="W94" s="26">
        <f>+'2010'!$K94</f>
        <v>0</v>
      </c>
      <c r="X94" s="26">
        <f>+'2011'!$K94</f>
        <v>0</v>
      </c>
      <c r="Y94" s="26">
        <f>+'2012'!$K94</f>
        <v>0</v>
      </c>
      <c r="Z94" s="26">
        <f>+'2013'!$K94</f>
        <v>0</v>
      </c>
      <c r="AA94" s="26">
        <f>+'2014'!$K94</f>
        <v>0</v>
      </c>
      <c r="AB94" s="26">
        <f>+'2015'!$K94</f>
        <v>0</v>
      </c>
      <c r="AC94" s="26">
        <f>+'2016'!$K94</f>
        <v>0</v>
      </c>
      <c r="AD94" s="31"/>
      <c r="AE94" s="26" t="str">
        <f t="shared" si="22"/>
        <v/>
      </c>
    </row>
    <row r="95" spans="1:31" x14ac:dyDescent="0.2">
      <c r="A95" s="13" t="s">
        <v>194</v>
      </c>
      <c r="B95" s="6" t="s">
        <v>180</v>
      </c>
      <c r="C95" s="26">
        <f>+'1990'!$K95</f>
        <v>0</v>
      </c>
      <c r="D95" s="26">
        <f>+'1991'!$K95</f>
        <v>0</v>
      </c>
      <c r="E95" s="26">
        <f>+'1992'!$K95</f>
        <v>0</v>
      </c>
      <c r="F95" s="26">
        <f>+'1993'!$K95</f>
        <v>0</v>
      </c>
      <c r="G95" s="26">
        <f>+'1994'!$K95</f>
        <v>0</v>
      </c>
      <c r="H95" s="26">
        <f>+'1995'!$K95</f>
        <v>0</v>
      </c>
      <c r="I95" s="26">
        <f>+'1996'!$K95</f>
        <v>0</v>
      </c>
      <c r="J95" s="26">
        <f>+'1997'!$K95</f>
        <v>0</v>
      </c>
      <c r="K95" s="26">
        <f>+'1998'!$K95</f>
        <v>0</v>
      </c>
      <c r="L95" s="26">
        <f>+'1999'!$K95</f>
        <v>0</v>
      </c>
      <c r="M95" s="26">
        <f>+'2000'!$K95</f>
        <v>0</v>
      </c>
      <c r="N95" s="26">
        <f>+'2001'!$K95</f>
        <v>0</v>
      </c>
      <c r="O95" s="26">
        <f>+'2002'!$K95</f>
        <v>0</v>
      </c>
      <c r="P95" s="26">
        <f>+'2003'!$K95</f>
        <v>0</v>
      </c>
      <c r="Q95" s="26">
        <f>+'2004'!$K95</f>
        <v>0</v>
      </c>
      <c r="R95" s="26">
        <f>+'2005'!$K95</f>
        <v>0</v>
      </c>
      <c r="S95" s="26">
        <f>+'2006'!$K95</f>
        <v>0</v>
      </c>
      <c r="T95" s="26">
        <f>+'2007'!$K95</f>
        <v>0</v>
      </c>
      <c r="U95" s="26">
        <f>+'2008'!$K95</f>
        <v>0</v>
      </c>
      <c r="V95" s="26">
        <f>+'2009'!$K95</f>
        <v>0</v>
      </c>
      <c r="W95" s="26">
        <f>+'2010'!$K95</f>
        <v>0</v>
      </c>
      <c r="X95" s="26">
        <f>+'2011'!$K95</f>
        <v>0</v>
      </c>
      <c r="Y95" s="26">
        <f>+'2012'!$K95</f>
        <v>0</v>
      </c>
      <c r="Z95" s="26">
        <f>+'2013'!$K95</f>
        <v>0</v>
      </c>
      <c r="AA95" s="26">
        <f>+'2014'!$K95</f>
        <v>0</v>
      </c>
      <c r="AB95" s="26">
        <f>+'2015'!$K95</f>
        <v>0</v>
      </c>
      <c r="AC95" s="26">
        <f>+'2016'!$K95</f>
        <v>0</v>
      </c>
      <c r="AD95" s="31"/>
      <c r="AE95" s="26" t="str">
        <f t="shared" si="22"/>
        <v/>
      </c>
    </row>
    <row r="96" spans="1:31" x14ac:dyDescent="0.2">
      <c r="A96" s="13" t="s">
        <v>195</v>
      </c>
      <c r="B96" s="6" t="s">
        <v>196</v>
      </c>
      <c r="C96" s="26">
        <f>+'1990'!$K96</f>
        <v>0</v>
      </c>
      <c r="D96" s="26">
        <f>+'1991'!$K96</f>
        <v>0</v>
      </c>
      <c r="E96" s="26">
        <f>+'1992'!$K96</f>
        <v>0</v>
      </c>
      <c r="F96" s="26">
        <f>+'1993'!$K96</f>
        <v>0</v>
      </c>
      <c r="G96" s="26">
        <f>+'1994'!$K96</f>
        <v>0</v>
      </c>
      <c r="H96" s="26">
        <f>+'1995'!$K96</f>
        <v>0</v>
      </c>
      <c r="I96" s="26">
        <f>+'1996'!$K96</f>
        <v>0</v>
      </c>
      <c r="J96" s="26">
        <f>+'1997'!$K96</f>
        <v>0</v>
      </c>
      <c r="K96" s="26">
        <f>+'1998'!$K96</f>
        <v>0</v>
      </c>
      <c r="L96" s="26">
        <f>+'1999'!$K96</f>
        <v>0</v>
      </c>
      <c r="M96" s="26">
        <f>+'2000'!$K96</f>
        <v>0</v>
      </c>
      <c r="N96" s="26">
        <f>+'2001'!$K96</f>
        <v>0</v>
      </c>
      <c r="O96" s="26">
        <f>+'2002'!$K96</f>
        <v>0</v>
      </c>
      <c r="P96" s="26">
        <f>+'2003'!$K96</f>
        <v>0</v>
      </c>
      <c r="Q96" s="26">
        <f>+'2004'!$K96</f>
        <v>0</v>
      </c>
      <c r="R96" s="26">
        <f>+'2005'!$K96</f>
        <v>0</v>
      </c>
      <c r="S96" s="26">
        <f>+'2006'!$K96</f>
        <v>0</v>
      </c>
      <c r="T96" s="26">
        <f>+'2007'!$K96</f>
        <v>0</v>
      </c>
      <c r="U96" s="26">
        <f>+'2008'!$K96</f>
        <v>0</v>
      </c>
      <c r="V96" s="26">
        <f>+'2009'!$K96</f>
        <v>0</v>
      </c>
      <c r="W96" s="26">
        <f>+'2010'!$K96</f>
        <v>0</v>
      </c>
      <c r="X96" s="26">
        <f>+'2011'!$K96</f>
        <v>0</v>
      </c>
      <c r="Y96" s="26">
        <f>+'2012'!$K96</f>
        <v>0</v>
      </c>
      <c r="Z96" s="26">
        <f>+'2013'!$K96</f>
        <v>0</v>
      </c>
      <c r="AA96" s="26">
        <f>+'2014'!$K96</f>
        <v>0</v>
      </c>
      <c r="AB96" s="26">
        <f>+'2015'!$K96</f>
        <v>0</v>
      </c>
      <c r="AC96" s="26">
        <f>+'2016'!$K96</f>
        <v>0</v>
      </c>
      <c r="AD96" s="31"/>
      <c r="AE96" s="26" t="str">
        <f t="shared" si="22"/>
        <v/>
      </c>
    </row>
    <row r="97" spans="1:31" x14ac:dyDescent="0.2">
      <c r="A97" s="13" t="s">
        <v>197</v>
      </c>
      <c r="B97" s="6" t="s">
        <v>198</v>
      </c>
      <c r="C97" s="26">
        <f>+'1990'!$K97</f>
        <v>0</v>
      </c>
      <c r="D97" s="26">
        <f>+'1991'!$K97</f>
        <v>0</v>
      </c>
      <c r="E97" s="26">
        <f>+'1992'!$K97</f>
        <v>0</v>
      </c>
      <c r="F97" s="26">
        <f>+'1993'!$K97</f>
        <v>0</v>
      </c>
      <c r="G97" s="26">
        <f>+'1994'!$K97</f>
        <v>0</v>
      </c>
      <c r="H97" s="26">
        <f>+'1995'!$K97</f>
        <v>0</v>
      </c>
      <c r="I97" s="26">
        <f>+'1996'!$K97</f>
        <v>0</v>
      </c>
      <c r="J97" s="26">
        <f>+'1997'!$K97</f>
        <v>0</v>
      </c>
      <c r="K97" s="26">
        <f>+'1998'!$K97</f>
        <v>0</v>
      </c>
      <c r="L97" s="26">
        <f>+'1999'!$K97</f>
        <v>0</v>
      </c>
      <c r="M97" s="26">
        <f>+'2000'!$K97</f>
        <v>0</v>
      </c>
      <c r="N97" s="26">
        <f>+'2001'!$K97</f>
        <v>0</v>
      </c>
      <c r="O97" s="26">
        <f>+'2002'!$K97</f>
        <v>0</v>
      </c>
      <c r="P97" s="26">
        <f>+'2003'!$K97</f>
        <v>0</v>
      </c>
      <c r="Q97" s="26">
        <f>+'2004'!$K97</f>
        <v>0</v>
      </c>
      <c r="R97" s="26">
        <f>+'2005'!$K97</f>
        <v>0</v>
      </c>
      <c r="S97" s="26">
        <f>+'2006'!$K97</f>
        <v>0</v>
      </c>
      <c r="T97" s="26">
        <f>+'2007'!$K97</f>
        <v>0</v>
      </c>
      <c r="U97" s="26">
        <f>+'2008'!$K97</f>
        <v>0</v>
      </c>
      <c r="V97" s="26">
        <f>+'2009'!$K97</f>
        <v>0</v>
      </c>
      <c r="W97" s="26">
        <f>+'2010'!$K97</f>
        <v>0</v>
      </c>
      <c r="X97" s="26">
        <f>+'2011'!$K97</f>
        <v>0</v>
      </c>
      <c r="Y97" s="26">
        <f>+'2012'!$K97</f>
        <v>0</v>
      </c>
      <c r="Z97" s="26">
        <f>+'2013'!$K97</f>
        <v>0</v>
      </c>
      <c r="AA97" s="26">
        <f>+'2014'!$K97</f>
        <v>0</v>
      </c>
      <c r="AB97" s="26">
        <f>+'2015'!$K97</f>
        <v>0</v>
      </c>
      <c r="AC97" s="26">
        <f>+'2016'!$K97</f>
        <v>0</v>
      </c>
      <c r="AD97" s="31"/>
      <c r="AE97" s="26" t="str">
        <f t="shared" si="22"/>
        <v/>
      </c>
    </row>
    <row r="98" spans="1:31" x14ac:dyDescent="0.2">
      <c r="A98" s="13" t="s">
        <v>199</v>
      </c>
      <c r="B98" s="6" t="s">
        <v>200</v>
      </c>
      <c r="C98" s="26">
        <f>+'1990'!$K98</f>
        <v>0</v>
      </c>
      <c r="D98" s="26">
        <f>+'1991'!$K98</f>
        <v>0</v>
      </c>
      <c r="E98" s="26">
        <f>+'1992'!$K98</f>
        <v>0</v>
      </c>
      <c r="F98" s="26">
        <f>+'1993'!$K98</f>
        <v>0</v>
      </c>
      <c r="G98" s="26">
        <f>+'1994'!$K98</f>
        <v>0</v>
      </c>
      <c r="H98" s="26">
        <f>+'1995'!$K98</f>
        <v>0</v>
      </c>
      <c r="I98" s="26">
        <f>+'1996'!$K98</f>
        <v>0</v>
      </c>
      <c r="J98" s="26">
        <f>+'1997'!$K98</f>
        <v>0</v>
      </c>
      <c r="K98" s="26">
        <f>+'1998'!$K98</f>
        <v>0</v>
      </c>
      <c r="L98" s="26">
        <f>+'1999'!$K98</f>
        <v>0</v>
      </c>
      <c r="M98" s="26">
        <f>+'2000'!$K98</f>
        <v>0</v>
      </c>
      <c r="N98" s="26">
        <f>+'2001'!$K98</f>
        <v>0</v>
      </c>
      <c r="O98" s="26">
        <f>+'2002'!$K98</f>
        <v>0</v>
      </c>
      <c r="P98" s="26">
        <f>+'2003'!$K98</f>
        <v>0</v>
      </c>
      <c r="Q98" s="26">
        <f>+'2004'!$K98</f>
        <v>0</v>
      </c>
      <c r="R98" s="26">
        <f>+'2005'!$K98</f>
        <v>0</v>
      </c>
      <c r="S98" s="26">
        <f>+'2006'!$K98</f>
        <v>0</v>
      </c>
      <c r="T98" s="26">
        <f>+'2007'!$K98</f>
        <v>0</v>
      </c>
      <c r="U98" s="26">
        <f>+'2008'!$K98</f>
        <v>0</v>
      </c>
      <c r="V98" s="26">
        <f>+'2009'!$K98</f>
        <v>0</v>
      </c>
      <c r="W98" s="26">
        <f>+'2010'!$K98</f>
        <v>0</v>
      </c>
      <c r="X98" s="26">
        <f>+'2011'!$K98</f>
        <v>0</v>
      </c>
      <c r="Y98" s="26">
        <f>+'2012'!$K98</f>
        <v>0</v>
      </c>
      <c r="Z98" s="26">
        <f>+'2013'!$K98</f>
        <v>0</v>
      </c>
      <c r="AA98" s="26">
        <f>+'2014'!$K98</f>
        <v>0</v>
      </c>
      <c r="AB98" s="26">
        <f>+'2015'!$K98</f>
        <v>0</v>
      </c>
      <c r="AC98" s="26">
        <f>+'2016'!$K98</f>
        <v>0</v>
      </c>
      <c r="AD98" s="31"/>
      <c r="AE98" s="26" t="str">
        <f t="shared" si="22"/>
        <v/>
      </c>
    </row>
    <row r="99" spans="1:31" x14ac:dyDescent="0.2">
      <c r="A99" s="13" t="s">
        <v>201</v>
      </c>
      <c r="B99" s="6" t="s">
        <v>187</v>
      </c>
      <c r="C99" s="26">
        <f>+'1990'!$K99</f>
        <v>0</v>
      </c>
      <c r="D99" s="26">
        <f>+'1991'!$K99</f>
        <v>0</v>
      </c>
      <c r="E99" s="26">
        <f>+'1992'!$K99</f>
        <v>0</v>
      </c>
      <c r="F99" s="26">
        <f>+'1993'!$K99</f>
        <v>0</v>
      </c>
      <c r="G99" s="26">
        <f>+'1994'!$K99</f>
        <v>0</v>
      </c>
      <c r="H99" s="26">
        <f>+'1995'!$K99</f>
        <v>0</v>
      </c>
      <c r="I99" s="26">
        <f>+'1996'!$K99</f>
        <v>0</v>
      </c>
      <c r="J99" s="26">
        <f>+'1997'!$K99</f>
        <v>0</v>
      </c>
      <c r="K99" s="26">
        <f>+'1998'!$K99</f>
        <v>0</v>
      </c>
      <c r="L99" s="26">
        <f>+'1999'!$K99</f>
        <v>0</v>
      </c>
      <c r="M99" s="26">
        <f>+'2000'!$K99</f>
        <v>0</v>
      </c>
      <c r="N99" s="26">
        <f>+'2001'!$K99</f>
        <v>0</v>
      </c>
      <c r="O99" s="26">
        <f>+'2002'!$K99</f>
        <v>0</v>
      </c>
      <c r="P99" s="26">
        <f>+'2003'!$K99</f>
        <v>0</v>
      </c>
      <c r="Q99" s="26">
        <f>+'2004'!$K99</f>
        <v>0</v>
      </c>
      <c r="R99" s="26">
        <f>+'2005'!$K99</f>
        <v>0</v>
      </c>
      <c r="S99" s="26">
        <f>+'2006'!$K99</f>
        <v>0</v>
      </c>
      <c r="T99" s="26">
        <f>+'2007'!$K99</f>
        <v>0</v>
      </c>
      <c r="U99" s="26">
        <f>+'2008'!$K99</f>
        <v>0</v>
      </c>
      <c r="V99" s="26">
        <f>+'2009'!$K99</f>
        <v>0</v>
      </c>
      <c r="W99" s="26">
        <f>+'2010'!$K99</f>
        <v>0</v>
      </c>
      <c r="X99" s="26">
        <f>+'2011'!$K99</f>
        <v>0</v>
      </c>
      <c r="Y99" s="26">
        <f>+'2012'!$K99</f>
        <v>0</v>
      </c>
      <c r="Z99" s="26">
        <f>+'2013'!$K99</f>
        <v>0</v>
      </c>
      <c r="AA99" s="26">
        <f>+'2014'!$K99</f>
        <v>0</v>
      </c>
      <c r="AB99" s="26">
        <f>+'2015'!$K99</f>
        <v>0</v>
      </c>
      <c r="AC99" s="26">
        <f>+'2016'!$K99</f>
        <v>0</v>
      </c>
      <c r="AD99" s="31"/>
      <c r="AE99" s="26" t="str">
        <f t="shared" si="22"/>
        <v/>
      </c>
    </row>
    <row r="100" spans="1:31" x14ac:dyDescent="0.2">
      <c r="A100" s="13" t="s">
        <v>202</v>
      </c>
      <c r="B100" s="6" t="s">
        <v>203</v>
      </c>
      <c r="C100" s="26">
        <f>+'1990'!$K100</f>
        <v>0</v>
      </c>
      <c r="D100" s="26">
        <f>+'1991'!$K100</f>
        <v>0</v>
      </c>
      <c r="E100" s="26">
        <f>+'1992'!$K100</f>
        <v>0</v>
      </c>
      <c r="F100" s="26">
        <f>+'1993'!$K100</f>
        <v>0</v>
      </c>
      <c r="G100" s="26">
        <f>+'1994'!$K100</f>
        <v>0</v>
      </c>
      <c r="H100" s="26">
        <f>+'1995'!$K100</f>
        <v>0</v>
      </c>
      <c r="I100" s="26">
        <f>+'1996'!$K100</f>
        <v>0</v>
      </c>
      <c r="J100" s="26">
        <f>+'1997'!$K100</f>
        <v>0</v>
      </c>
      <c r="K100" s="26">
        <f>+'1998'!$K100</f>
        <v>0</v>
      </c>
      <c r="L100" s="26">
        <f>+'1999'!$K100</f>
        <v>0</v>
      </c>
      <c r="M100" s="26">
        <f>+'2000'!$K100</f>
        <v>0</v>
      </c>
      <c r="N100" s="26">
        <f>+'2001'!$K100</f>
        <v>0</v>
      </c>
      <c r="O100" s="26">
        <f>+'2002'!$K100</f>
        <v>0</v>
      </c>
      <c r="P100" s="26">
        <f>+'2003'!$K100</f>
        <v>0</v>
      </c>
      <c r="Q100" s="26">
        <f>+'2004'!$K100</f>
        <v>0</v>
      </c>
      <c r="R100" s="26">
        <f>+'2005'!$K100</f>
        <v>0</v>
      </c>
      <c r="S100" s="26">
        <f>+'2006'!$K100</f>
        <v>0</v>
      </c>
      <c r="T100" s="26">
        <f>+'2007'!$K100</f>
        <v>0</v>
      </c>
      <c r="U100" s="26">
        <f>+'2008'!$K100</f>
        <v>0</v>
      </c>
      <c r="V100" s="26">
        <f>+'2009'!$K100</f>
        <v>0</v>
      </c>
      <c r="W100" s="26">
        <f>+'2010'!$K100</f>
        <v>0</v>
      </c>
      <c r="X100" s="26">
        <f>+'2011'!$K100</f>
        <v>0</v>
      </c>
      <c r="Y100" s="26">
        <f>+'2012'!$K100</f>
        <v>0</v>
      </c>
      <c r="Z100" s="26">
        <f>+'2013'!$K100</f>
        <v>0</v>
      </c>
      <c r="AA100" s="26">
        <f>+'2014'!$K100</f>
        <v>0</v>
      </c>
      <c r="AB100" s="26">
        <f>+'2015'!$K100</f>
        <v>0</v>
      </c>
      <c r="AC100" s="26">
        <f>+'2016'!$K100</f>
        <v>0</v>
      </c>
      <c r="AD100" s="31"/>
      <c r="AE100" s="26" t="str">
        <f t="shared" si="22"/>
        <v/>
      </c>
    </row>
    <row r="101" spans="1:31" x14ac:dyDescent="0.2">
      <c r="A101" s="13" t="s">
        <v>204</v>
      </c>
      <c r="B101" s="6" t="s">
        <v>205</v>
      </c>
      <c r="C101" s="26">
        <f>+C102+C106+C109</f>
        <v>0</v>
      </c>
      <c r="D101" s="26">
        <f>+D102+D106+D109</f>
        <v>0</v>
      </c>
      <c r="E101" s="26">
        <f t="shared" ref="E101:AC101" si="29">+E102+E106+E109</f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9"/>
        <v>0</v>
      </c>
      <c r="J101" s="26">
        <f t="shared" si="29"/>
        <v>0</v>
      </c>
      <c r="K101" s="26">
        <f t="shared" si="29"/>
        <v>0</v>
      </c>
      <c r="L101" s="26">
        <f t="shared" si="29"/>
        <v>0</v>
      </c>
      <c r="M101" s="26">
        <f t="shared" si="29"/>
        <v>0</v>
      </c>
      <c r="N101" s="26">
        <f t="shared" si="29"/>
        <v>0</v>
      </c>
      <c r="O101" s="26">
        <f t="shared" si="29"/>
        <v>0</v>
      </c>
      <c r="P101" s="26">
        <f t="shared" si="29"/>
        <v>0</v>
      </c>
      <c r="Q101" s="26">
        <f t="shared" si="29"/>
        <v>0</v>
      </c>
      <c r="R101" s="26">
        <f t="shared" si="29"/>
        <v>0</v>
      </c>
      <c r="S101" s="26">
        <f t="shared" si="29"/>
        <v>0</v>
      </c>
      <c r="T101" s="26">
        <f t="shared" si="29"/>
        <v>0</v>
      </c>
      <c r="U101" s="26">
        <f t="shared" si="29"/>
        <v>0</v>
      </c>
      <c r="V101" s="26">
        <f t="shared" si="29"/>
        <v>0</v>
      </c>
      <c r="W101" s="26">
        <f t="shared" si="29"/>
        <v>0</v>
      </c>
      <c r="X101" s="26">
        <f t="shared" si="29"/>
        <v>0</v>
      </c>
      <c r="Y101" s="26">
        <f t="shared" si="29"/>
        <v>0</v>
      </c>
      <c r="Z101" s="26">
        <f t="shared" si="29"/>
        <v>0</v>
      </c>
      <c r="AA101" s="26">
        <f t="shared" si="29"/>
        <v>0</v>
      </c>
      <c r="AB101" s="26">
        <f t="shared" si="29"/>
        <v>0</v>
      </c>
      <c r="AC101" s="26">
        <f t="shared" si="29"/>
        <v>0</v>
      </c>
      <c r="AD101" s="31"/>
      <c r="AE101" s="26" t="str">
        <f t="shared" si="22"/>
        <v/>
      </c>
    </row>
    <row r="102" spans="1:31" x14ac:dyDescent="0.2">
      <c r="A102" s="13" t="s">
        <v>206</v>
      </c>
      <c r="B102" s="6" t="s">
        <v>207</v>
      </c>
      <c r="C102" s="26">
        <f>+C103+C104+C105</f>
        <v>0</v>
      </c>
      <c r="D102" s="26">
        <f>+D103+D104+D105</f>
        <v>0</v>
      </c>
      <c r="E102" s="26">
        <f t="shared" ref="E102:AC102" si="30">+E103+E104+E105</f>
        <v>0</v>
      </c>
      <c r="F102" s="26">
        <f t="shared" si="30"/>
        <v>0</v>
      </c>
      <c r="G102" s="26">
        <f t="shared" si="30"/>
        <v>0</v>
      </c>
      <c r="H102" s="26">
        <f t="shared" si="30"/>
        <v>0</v>
      </c>
      <c r="I102" s="26">
        <f t="shared" si="30"/>
        <v>0</v>
      </c>
      <c r="J102" s="26">
        <f t="shared" si="30"/>
        <v>0</v>
      </c>
      <c r="K102" s="26">
        <f t="shared" si="30"/>
        <v>0</v>
      </c>
      <c r="L102" s="26">
        <f t="shared" si="30"/>
        <v>0</v>
      </c>
      <c r="M102" s="26">
        <f t="shared" si="30"/>
        <v>0</v>
      </c>
      <c r="N102" s="26">
        <f t="shared" si="30"/>
        <v>0</v>
      </c>
      <c r="O102" s="26">
        <f t="shared" si="30"/>
        <v>0</v>
      </c>
      <c r="P102" s="26">
        <f t="shared" si="30"/>
        <v>0</v>
      </c>
      <c r="Q102" s="26">
        <f t="shared" si="30"/>
        <v>0</v>
      </c>
      <c r="R102" s="26">
        <f t="shared" si="30"/>
        <v>0</v>
      </c>
      <c r="S102" s="26">
        <f t="shared" si="30"/>
        <v>0</v>
      </c>
      <c r="T102" s="26">
        <f t="shared" si="30"/>
        <v>0</v>
      </c>
      <c r="U102" s="26">
        <f t="shared" si="30"/>
        <v>0</v>
      </c>
      <c r="V102" s="26">
        <f t="shared" si="30"/>
        <v>0</v>
      </c>
      <c r="W102" s="26">
        <f t="shared" si="30"/>
        <v>0</v>
      </c>
      <c r="X102" s="26">
        <f t="shared" si="30"/>
        <v>0</v>
      </c>
      <c r="Y102" s="26">
        <f t="shared" si="30"/>
        <v>0</v>
      </c>
      <c r="Z102" s="26">
        <f t="shared" si="30"/>
        <v>0</v>
      </c>
      <c r="AA102" s="26">
        <f t="shared" si="30"/>
        <v>0</v>
      </c>
      <c r="AB102" s="26">
        <f t="shared" si="30"/>
        <v>0</v>
      </c>
      <c r="AC102" s="26">
        <f t="shared" si="30"/>
        <v>0</v>
      </c>
      <c r="AD102" s="31"/>
      <c r="AE102" s="26" t="str">
        <f t="shared" si="22"/>
        <v/>
      </c>
    </row>
    <row r="103" spans="1:31" x14ac:dyDescent="0.2">
      <c r="A103" s="13" t="s">
        <v>208</v>
      </c>
      <c r="B103" s="6" t="s">
        <v>209</v>
      </c>
      <c r="C103" s="26">
        <f>+'1990'!$K103</f>
        <v>0</v>
      </c>
      <c r="D103" s="26">
        <f>+'1991'!$K103</f>
        <v>0</v>
      </c>
      <c r="E103" s="26">
        <f>+'1992'!$K103</f>
        <v>0</v>
      </c>
      <c r="F103" s="26">
        <f>+'1993'!$K103</f>
        <v>0</v>
      </c>
      <c r="G103" s="26">
        <f>+'1994'!$K103</f>
        <v>0</v>
      </c>
      <c r="H103" s="26">
        <f>+'1995'!$K103</f>
        <v>0</v>
      </c>
      <c r="I103" s="26">
        <f>+'1996'!$K103</f>
        <v>0</v>
      </c>
      <c r="J103" s="26">
        <f>+'1997'!$K103</f>
        <v>0</v>
      </c>
      <c r="K103" s="26">
        <f>+'1998'!$K103</f>
        <v>0</v>
      </c>
      <c r="L103" s="26">
        <f>+'1999'!$K103</f>
        <v>0</v>
      </c>
      <c r="M103" s="26">
        <f>+'2000'!$K103</f>
        <v>0</v>
      </c>
      <c r="N103" s="26">
        <f>+'2001'!$K103</f>
        <v>0</v>
      </c>
      <c r="O103" s="26">
        <f>+'2002'!$K103</f>
        <v>0</v>
      </c>
      <c r="P103" s="26">
        <f>+'2003'!$K103</f>
        <v>0</v>
      </c>
      <c r="Q103" s="26">
        <f>+'2004'!$K103</f>
        <v>0</v>
      </c>
      <c r="R103" s="26">
        <f>+'2005'!$K103</f>
        <v>0</v>
      </c>
      <c r="S103" s="26">
        <f>+'2006'!$K103</f>
        <v>0</v>
      </c>
      <c r="T103" s="26">
        <f>+'2007'!$K103</f>
        <v>0</v>
      </c>
      <c r="U103" s="26">
        <f>+'2008'!$K103</f>
        <v>0</v>
      </c>
      <c r="V103" s="26">
        <f>+'2009'!$K103</f>
        <v>0</v>
      </c>
      <c r="W103" s="26">
        <f>+'2010'!$K103</f>
        <v>0</v>
      </c>
      <c r="X103" s="26">
        <f>+'2011'!$K103</f>
        <v>0</v>
      </c>
      <c r="Y103" s="26">
        <f>+'2012'!$K103</f>
        <v>0</v>
      </c>
      <c r="Z103" s="26">
        <f>+'2013'!$K103</f>
        <v>0</v>
      </c>
      <c r="AA103" s="26">
        <f>+'2014'!$K103</f>
        <v>0</v>
      </c>
      <c r="AB103" s="26">
        <f>+'2015'!$K103</f>
        <v>0</v>
      </c>
      <c r="AC103" s="26">
        <f>+'2016'!$K103</f>
        <v>0</v>
      </c>
      <c r="AD103" s="31"/>
      <c r="AE103" s="26" t="str">
        <f t="shared" si="22"/>
        <v/>
      </c>
    </row>
    <row r="104" spans="1:31" x14ac:dyDescent="0.2">
      <c r="A104" s="13" t="s">
        <v>210</v>
      </c>
      <c r="B104" s="6" t="s">
        <v>211</v>
      </c>
      <c r="C104" s="26">
        <f>+'1990'!$K104</f>
        <v>0</v>
      </c>
      <c r="D104" s="26">
        <f>+'1991'!$K104</f>
        <v>0</v>
      </c>
      <c r="E104" s="26">
        <f>+'1992'!$K104</f>
        <v>0</v>
      </c>
      <c r="F104" s="26">
        <f>+'1993'!$K104</f>
        <v>0</v>
      </c>
      <c r="G104" s="26">
        <f>+'1994'!$K104</f>
        <v>0</v>
      </c>
      <c r="H104" s="26">
        <f>+'1995'!$K104</f>
        <v>0</v>
      </c>
      <c r="I104" s="26">
        <f>+'1996'!$K104</f>
        <v>0</v>
      </c>
      <c r="J104" s="26">
        <f>+'1997'!$K104</f>
        <v>0</v>
      </c>
      <c r="K104" s="26">
        <f>+'1998'!$K104</f>
        <v>0</v>
      </c>
      <c r="L104" s="26">
        <f>+'1999'!$K104</f>
        <v>0</v>
      </c>
      <c r="M104" s="26">
        <f>+'2000'!$K104</f>
        <v>0</v>
      </c>
      <c r="N104" s="26">
        <f>+'2001'!$K104</f>
        <v>0</v>
      </c>
      <c r="O104" s="26">
        <f>+'2002'!$K104</f>
        <v>0</v>
      </c>
      <c r="P104" s="26">
        <f>+'2003'!$K104</f>
        <v>0</v>
      </c>
      <c r="Q104" s="26">
        <f>+'2004'!$K104</f>
        <v>0</v>
      </c>
      <c r="R104" s="26">
        <f>+'2005'!$K104</f>
        <v>0</v>
      </c>
      <c r="S104" s="26">
        <f>+'2006'!$K104</f>
        <v>0</v>
      </c>
      <c r="T104" s="26">
        <f>+'2007'!$K104</f>
        <v>0</v>
      </c>
      <c r="U104" s="26">
        <f>+'2008'!$K104</f>
        <v>0</v>
      </c>
      <c r="V104" s="26">
        <f>+'2009'!$K104</f>
        <v>0</v>
      </c>
      <c r="W104" s="26">
        <f>+'2010'!$K104</f>
        <v>0</v>
      </c>
      <c r="X104" s="26">
        <f>+'2011'!$K104</f>
        <v>0</v>
      </c>
      <c r="Y104" s="26">
        <f>+'2012'!$K104</f>
        <v>0</v>
      </c>
      <c r="Z104" s="26">
        <f>+'2013'!$K104</f>
        <v>0</v>
      </c>
      <c r="AA104" s="26">
        <f>+'2014'!$K104</f>
        <v>0</v>
      </c>
      <c r="AB104" s="26">
        <f>+'2015'!$K104</f>
        <v>0</v>
      </c>
      <c r="AC104" s="26">
        <f>+'2016'!$K104</f>
        <v>0</v>
      </c>
      <c r="AD104" s="31"/>
      <c r="AE104" s="26" t="str">
        <f t="shared" si="22"/>
        <v/>
      </c>
    </row>
    <row r="105" spans="1:31" x14ac:dyDescent="0.2">
      <c r="A105" s="13" t="s">
        <v>212</v>
      </c>
      <c r="B105" s="6" t="s">
        <v>213</v>
      </c>
      <c r="C105" s="26">
        <f>+'1990'!$K105</f>
        <v>0</v>
      </c>
      <c r="D105" s="26">
        <f>+'1991'!$K105</f>
        <v>0</v>
      </c>
      <c r="E105" s="26">
        <f>+'1992'!$K105</f>
        <v>0</v>
      </c>
      <c r="F105" s="26">
        <f>+'1993'!$K105</f>
        <v>0</v>
      </c>
      <c r="G105" s="26">
        <f>+'1994'!$K105</f>
        <v>0</v>
      </c>
      <c r="H105" s="26">
        <f>+'1995'!$K105</f>
        <v>0</v>
      </c>
      <c r="I105" s="26">
        <f>+'1996'!$K105</f>
        <v>0</v>
      </c>
      <c r="J105" s="26">
        <f>+'1997'!$K105</f>
        <v>0</v>
      </c>
      <c r="K105" s="26">
        <f>+'1998'!$K105</f>
        <v>0</v>
      </c>
      <c r="L105" s="26">
        <f>+'1999'!$K105</f>
        <v>0</v>
      </c>
      <c r="M105" s="26">
        <f>+'2000'!$K105</f>
        <v>0</v>
      </c>
      <c r="N105" s="26">
        <f>+'2001'!$K105</f>
        <v>0</v>
      </c>
      <c r="O105" s="26">
        <f>+'2002'!$K105</f>
        <v>0</v>
      </c>
      <c r="P105" s="26">
        <f>+'2003'!$K105</f>
        <v>0</v>
      </c>
      <c r="Q105" s="26">
        <f>+'2004'!$K105</f>
        <v>0</v>
      </c>
      <c r="R105" s="26">
        <f>+'2005'!$K105</f>
        <v>0</v>
      </c>
      <c r="S105" s="26">
        <f>+'2006'!$K105</f>
        <v>0</v>
      </c>
      <c r="T105" s="26">
        <f>+'2007'!$K105</f>
        <v>0</v>
      </c>
      <c r="U105" s="26">
        <f>+'2008'!$K105</f>
        <v>0</v>
      </c>
      <c r="V105" s="26">
        <f>+'2009'!$K105</f>
        <v>0</v>
      </c>
      <c r="W105" s="26">
        <f>+'2010'!$K105</f>
        <v>0</v>
      </c>
      <c r="X105" s="26">
        <f>+'2011'!$K105</f>
        <v>0</v>
      </c>
      <c r="Y105" s="26">
        <f>+'2012'!$K105</f>
        <v>0</v>
      </c>
      <c r="Z105" s="26">
        <f>+'2013'!$K105</f>
        <v>0</v>
      </c>
      <c r="AA105" s="26">
        <f>+'2014'!$K105</f>
        <v>0</v>
      </c>
      <c r="AB105" s="26">
        <f>+'2015'!$K105</f>
        <v>0</v>
      </c>
      <c r="AC105" s="26">
        <f>+'2016'!$K105</f>
        <v>0</v>
      </c>
      <c r="AD105" s="31"/>
      <c r="AE105" s="26" t="str">
        <f t="shared" si="22"/>
        <v/>
      </c>
    </row>
    <row r="106" spans="1:31" x14ac:dyDescent="0.2">
      <c r="A106" s="13" t="s">
        <v>214</v>
      </c>
      <c r="B106" s="6" t="s">
        <v>215</v>
      </c>
      <c r="C106" s="26">
        <f>+C107+C108</f>
        <v>0</v>
      </c>
      <c r="D106" s="26">
        <f>+D107+D108</f>
        <v>0</v>
      </c>
      <c r="E106" s="26">
        <f t="shared" ref="E106:AC106" si="31">+E107+E108</f>
        <v>0</v>
      </c>
      <c r="F106" s="26">
        <f t="shared" si="31"/>
        <v>0</v>
      </c>
      <c r="G106" s="26">
        <f t="shared" si="31"/>
        <v>0</v>
      </c>
      <c r="H106" s="26">
        <f t="shared" si="31"/>
        <v>0</v>
      </c>
      <c r="I106" s="26">
        <f t="shared" si="31"/>
        <v>0</v>
      </c>
      <c r="J106" s="26">
        <f t="shared" si="31"/>
        <v>0</v>
      </c>
      <c r="K106" s="26">
        <f t="shared" si="31"/>
        <v>0</v>
      </c>
      <c r="L106" s="26">
        <f t="shared" si="31"/>
        <v>0</v>
      </c>
      <c r="M106" s="26">
        <f t="shared" si="31"/>
        <v>0</v>
      </c>
      <c r="N106" s="26">
        <f t="shared" si="31"/>
        <v>0</v>
      </c>
      <c r="O106" s="26">
        <f t="shared" si="31"/>
        <v>0</v>
      </c>
      <c r="P106" s="26">
        <f t="shared" si="31"/>
        <v>0</v>
      </c>
      <c r="Q106" s="26">
        <f t="shared" si="31"/>
        <v>0</v>
      </c>
      <c r="R106" s="26">
        <f t="shared" si="31"/>
        <v>0</v>
      </c>
      <c r="S106" s="26">
        <f t="shared" si="31"/>
        <v>0</v>
      </c>
      <c r="T106" s="26">
        <f t="shared" si="31"/>
        <v>0</v>
      </c>
      <c r="U106" s="26">
        <f t="shared" si="31"/>
        <v>0</v>
      </c>
      <c r="V106" s="26">
        <f t="shared" si="31"/>
        <v>0</v>
      </c>
      <c r="W106" s="26">
        <f t="shared" si="31"/>
        <v>0</v>
      </c>
      <c r="X106" s="26">
        <f t="shared" si="31"/>
        <v>0</v>
      </c>
      <c r="Y106" s="26">
        <f t="shared" si="31"/>
        <v>0</v>
      </c>
      <c r="Z106" s="26">
        <f t="shared" si="31"/>
        <v>0</v>
      </c>
      <c r="AA106" s="26">
        <f t="shared" si="31"/>
        <v>0</v>
      </c>
      <c r="AB106" s="26">
        <f t="shared" si="31"/>
        <v>0</v>
      </c>
      <c r="AC106" s="26">
        <f t="shared" si="31"/>
        <v>0</v>
      </c>
      <c r="AD106" s="31"/>
      <c r="AE106" s="26" t="str">
        <f t="shared" si="22"/>
        <v/>
      </c>
    </row>
    <row r="107" spans="1:31" x14ac:dyDescent="0.2">
      <c r="A107" s="13" t="s">
        <v>216</v>
      </c>
      <c r="B107" s="6" t="s">
        <v>217</v>
      </c>
      <c r="C107" s="26">
        <f>+'1990'!$K107</f>
        <v>0</v>
      </c>
      <c r="D107" s="26">
        <f>+'1991'!$K107</f>
        <v>0</v>
      </c>
      <c r="E107" s="26">
        <f>+'1992'!$K107</f>
        <v>0</v>
      </c>
      <c r="F107" s="26">
        <f>+'1993'!$K107</f>
        <v>0</v>
      </c>
      <c r="G107" s="26">
        <f>+'1994'!$K107</f>
        <v>0</v>
      </c>
      <c r="H107" s="26">
        <f>+'1995'!$K107</f>
        <v>0</v>
      </c>
      <c r="I107" s="26">
        <f>+'1996'!$K107</f>
        <v>0</v>
      </c>
      <c r="J107" s="26">
        <f>+'1997'!$K107</f>
        <v>0</v>
      </c>
      <c r="K107" s="26">
        <f>+'1998'!$K107</f>
        <v>0</v>
      </c>
      <c r="L107" s="26">
        <f>+'1999'!$K107</f>
        <v>0</v>
      </c>
      <c r="M107" s="26">
        <f>+'2000'!$K107</f>
        <v>0</v>
      </c>
      <c r="N107" s="26">
        <f>+'2001'!$K107</f>
        <v>0</v>
      </c>
      <c r="O107" s="26">
        <f>+'2002'!$K107</f>
        <v>0</v>
      </c>
      <c r="P107" s="26">
        <f>+'2003'!$K107</f>
        <v>0</v>
      </c>
      <c r="Q107" s="26">
        <f>+'2004'!$K107</f>
        <v>0</v>
      </c>
      <c r="R107" s="26">
        <f>+'2005'!$K107</f>
        <v>0</v>
      </c>
      <c r="S107" s="26">
        <f>+'2006'!$K107</f>
        <v>0</v>
      </c>
      <c r="T107" s="26">
        <f>+'2007'!$K107</f>
        <v>0</v>
      </c>
      <c r="U107" s="26">
        <f>+'2008'!$K107</f>
        <v>0</v>
      </c>
      <c r="V107" s="26">
        <f>+'2009'!$K107</f>
        <v>0</v>
      </c>
      <c r="W107" s="26">
        <f>+'2010'!$K107</f>
        <v>0</v>
      </c>
      <c r="X107" s="26">
        <f>+'2011'!$K107</f>
        <v>0</v>
      </c>
      <c r="Y107" s="26">
        <f>+'2012'!$K107</f>
        <v>0</v>
      </c>
      <c r="Z107" s="26">
        <f>+'2013'!$K107</f>
        <v>0</v>
      </c>
      <c r="AA107" s="26">
        <f>+'2014'!$K107</f>
        <v>0</v>
      </c>
      <c r="AB107" s="26">
        <f>+'2015'!$K107</f>
        <v>0</v>
      </c>
      <c r="AC107" s="26">
        <f>+'2016'!$K107</f>
        <v>0</v>
      </c>
      <c r="AD107" s="31"/>
      <c r="AE107" s="26" t="str">
        <f t="shared" si="22"/>
        <v/>
      </c>
    </row>
    <row r="108" spans="1:31" x14ac:dyDescent="0.2">
      <c r="A108" s="13" t="s">
        <v>218</v>
      </c>
      <c r="B108" s="6" t="s">
        <v>219</v>
      </c>
      <c r="C108" s="26">
        <f>+'1990'!$K108</f>
        <v>0</v>
      </c>
      <c r="D108" s="26">
        <f>+'1991'!$K108</f>
        <v>0</v>
      </c>
      <c r="E108" s="26">
        <f>+'1992'!$K108</f>
        <v>0</v>
      </c>
      <c r="F108" s="26">
        <f>+'1993'!$K108</f>
        <v>0</v>
      </c>
      <c r="G108" s="26">
        <f>+'1994'!$K108</f>
        <v>0</v>
      </c>
      <c r="H108" s="26">
        <f>+'1995'!$K108</f>
        <v>0</v>
      </c>
      <c r="I108" s="26">
        <f>+'1996'!$K108</f>
        <v>0</v>
      </c>
      <c r="J108" s="26">
        <f>+'1997'!$K108</f>
        <v>0</v>
      </c>
      <c r="K108" s="26">
        <f>+'1998'!$K108</f>
        <v>0</v>
      </c>
      <c r="L108" s="26">
        <f>+'1999'!$K108</f>
        <v>0</v>
      </c>
      <c r="M108" s="26">
        <f>+'2000'!$K108</f>
        <v>0</v>
      </c>
      <c r="N108" s="26">
        <f>+'2001'!$K108</f>
        <v>0</v>
      </c>
      <c r="O108" s="26">
        <f>+'2002'!$K108</f>
        <v>0</v>
      </c>
      <c r="P108" s="26">
        <f>+'2003'!$K108</f>
        <v>0</v>
      </c>
      <c r="Q108" s="26">
        <f>+'2004'!$K108</f>
        <v>0</v>
      </c>
      <c r="R108" s="26">
        <f>+'2005'!$K108</f>
        <v>0</v>
      </c>
      <c r="S108" s="26">
        <f>+'2006'!$K108</f>
        <v>0</v>
      </c>
      <c r="T108" s="26">
        <f>+'2007'!$K108</f>
        <v>0</v>
      </c>
      <c r="U108" s="26">
        <f>+'2008'!$K108</f>
        <v>0</v>
      </c>
      <c r="V108" s="26">
        <f>+'2009'!$K108</f>
        <v>0</v>
      </c>
      <c r="W108" s="26">
        <f>+'2010'!$K108</f>
        <v>0</v>
      </c>
      <c r="X108" s="26">
        <f>+'2011'!$K108</f>
        <v>0</v>
      </c>
      <c r="Y108" s="26">
        <f>+'2012'!$K108</f>
        <v>0</v>
      </c>
      <c r="Z108" s="26">
        <f>+'2013'!$K108</f>
        <v>0</v>
      </c>
      <c r="AA108" s="26">
        <f>+'2014'!$K108</f>
        <v>0</v>
      </c>
      <c r="AB108" s="26">
        <f>+'2015'!$K108</f>
        <v>0</v>
      </c>
      <c r="AC108" s="26">
        <f>+'2016'!$K108</f>
        <v>0</v>
      </c>
      <c r="AD108" s="31"/>
      <c r="AE108" s="26" t="str">
        <f t="shared" si="22"/>
        <v/>
      </c>
    </row>
    <row r="109" spans="1:31" x14ac:dyDescent="0.2">
      <c r="A109" s="13" t="s">
        <v>220</v>
      </c>
      <c r="B109" s="6" t="s">
        <v>187</v>
      </c>
      <c r="C109" s="26">
        <f>+'1990'!$K109</f>
        <v>0</v>
      </c>
      <c r="D109" s="26">
        <f>+'1991'!$K109</f>
        <v>0</v>
      </c>
      <c r="E109" s="26">
        <f>+'1992'!$K109</f>
        <v>0</v>
      </c>
      <c r="F109" s="26">
        <f>+'1993'!$K109</f>
        <v>0</v>
      </c>
      <c r="G109" s="26">
        <f>+'1994'!$K109</f>
        <v>0</v>
      </c>
      <c r="H109" s="26">
        <f>+'1995'!$K109</f>
        <v>0</v>
      </c>
      <c r="I109" s="26">
        <f>+'1996'!$K109</f>
        <v>0</v>
      </c>
      <c r="J109" s="26">
        <f>+'1997'!$K109</f>
        <v>0</v>
      </c>
      <c r="K109" s="26">
        <f>+'1998'!$K109</f>
        <v>0</v>
      </c>
      <c r="L109" s="26">
        <f>+'1999'!$K109</f>
        <v>0</v>
      </c>
      <c r="M109" s="26">
        <f>+'2000'!$K109</f>
        <v>0</v>
      </c>
      <c r="N109" s="26">
        <f>+'2001'!$K109</f>
        <v>0</v>
      </c>
      <c r="O109" s="26">
        <f>+'2002'!$K109</f>
        <v>0</v>
      </c>
      <c r="P109" s="26">
        <f>+'2003'!$K109</f>
        <v>0</v>
      </c>
      <c r="Q109" s="26">
        <f>+'2004'!$K109</f>
        <v>0</v>
      </c>
      <c r="R109" s="26">
        <f>+'2005'!$K109</f>
        <v>0</v>
      </c>
      <c r="S109" s="26">
        <f>+'2006'!$K109</f>
        <v>0</v>
      </c>
      <c r="T109" s="26">
        <f>+'2007'!$K109</f>
        <v>0</v>
      </c>
      <c r="U109" s="26">
        <f>+'2008'!$K109</f>
        <v>0</v>
      </c>
      <c r="V109" s="26">
        <f>+'2009'!$K109</f>
        <v>0</v>
      </c>
      <c r="W109" s="26">
        <f>+'2010'!$K109</f>
        <v>0</v>
      </c>
      <c r="X109" s="26">
        <f>+'2011'!$K109</f>
        <v>0</v>
      </c>
      <c r="Y109" s="26">
        <f>+'2012'!$K109</f>
        <v>0</v>
      </c>
      <c r="Z109" s="26">
        <f>+'2013'!$K109</f>
        <v>0</v>
      </c>
      <c r="AA109" s="26">
        <f>+'2014'!$K109</f>
        <v>0</v>
      </c>
      <c r="AB109" s="26">
        <f>+'2015'!$K109</f>
        <v>0</v>
      </c>
      <c r="AC109" s="26">
        <f>+'2016'!$K109</f>
        <v>0</v>
      </c>
      <c r="AD109" s="31"/>
      <c r="AE109" s="26" t="str">
        <f t="shared" si="22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3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15.17</v>
      </c>
      <c r="D112" s="26">
        <f>+D113+D114</f>
        <v>1.812000187724494</v>
      </c>
      <c r="E112" s="26">
        <f t="shared" ref="E112:AC112" si="33">+E113+E114</f>
        <v>1.8904002246351888</v>
      </c>
      <c r="F112" s="26">
        <f t="shared" si="33"/>
        <v>2.1346000605302775</v>
      </c>
      <c r="G112" s="26">
        <f t="shared" si="33"/>
        <v>2.8453997868076701</v>
      </c>
      <c r="H112" s="26">
        <f t="shared" si="33"/>
        <v>3.0863999737620591</v>
      </c>
      <c r="I112" s="26">
        <f t="shared" si="33"/>
        <v>2.4167999755197109</v>
      </c>
      <c r="J112" s="26">
        <f t="shared" si="33"/>
        <v>3.2206000293636623</v>
      </c>
      <c r="K112" s="26">
        <f t="shared" si="33"/>
        <v>34.51</v>
      </c>
      <c r="L112" s="26">
        <f t="shared" si="33"/>
        <v>3.8146001076426019</v>
      </c>
      <c r="M112" s="26">
        <f t="shared" si="33"/>
        <v>5.3229999687880847</v>
      </c>
      <c r="N112" s="26">
        <f t="shared" si="33"/>
        <v>5.8133999705457375</v>
      </c>
      <c r="O112" s="26">
        <f t="shared" si="33"/>
        <v>6.3341550692204631</v>
      </c>
      <c r="P112" s="26">
        <f t="shared" si="33"/>
        <v>7.2592297116775555</v>
      </c>
      <c r="Q112" s="26">
        <f t="shared" si="33"/>
        <v>7.8574523031879231</v>
      </c>
      <c r="R112" s="26">
        <f t="shared" si="33"/>
        <v>8.5218132763709082</v>
      </c>
      <c r="S112" s="26">
        <f t="shared" si="33"/>
        <v>10.137578457762645</v>
      </c>
      <c r="T112" s="26">
        <f t="shared" si="33"/>
        <v>9.921895972997028</v>
      </c>
      <c r="U112" s="26">
        <f t="shared" si="33"/>
        <v>9.6694435898540529</v>
      </c>
      <c r="V112" s="26">
        <f t="shared" si="33"/>
        <v>7.1123882995091749</v>
      </c>
      <c r="W112" s="26">
        <f t="shared" si="33"/>
        <v>6.1065600052693316</v>
      </c>
      <c r="X112" s="26">
        <f t="shared" si="33"/>
        <v>15.17</v>
      </c>
      <c r="Y112" s="26">
        <f t="shared" si="33"/>
        <v>4.041883785854008</v>
      </c>
      <c r="Z112" s="26">
        <f t="shared" si="33"/>
        <v>3.6708649818302708</v>
      </c>
      <c r="AA112" s="26">
        <f t="shared" si="33"/>
        <v>3.6004197800000002</v>
      </c>
      <c r="AB112" s="26">
        <f t="shared" si="33"/>
        <v>2.9374030722039999</v>
      </c>
      <c r="AC112" s="26">
        <f t="shared" si="33"/>
        <v>2.6974881278887999</v>
      </c>
      <c r="AD112" s="31"/>
      <c r="AE112" s="26">
        <f t="shared" ref="AE112:AE116" si="34">+IF(C112=0,"",IF(C112&lt;0,IF(AC112&lt;0,(AC112-C112)/C112,(AC112-C112)/ABS(C112)),(AC112-C112)/C112))</f>
        <v>-0.82218272064015818</v>
      </c>
    </row>
    <row r="113" spans="1:31" x14ac:dyDescent="0.2">
      <c r="A113" s="13" t="s">
        <v>225</v>
      </c>
      <c r="B113" s="6" t="s">
        <v>226</v>
      </c>
      <c r="C113" s="26">
        <f>+'1990'!$K113</f>
        <v>0.72</v>
      </c>
      <c r="D113" s="26">
        <f>+'1991'!$K113</f>
        <v>0.35200018772449415</v>
      </c>
      <c r="E113" s="26">
        <f>+'1992'!$K113</f>
        <v>0.36040022463518862</v>
      </c>
      <c r="F113" s="26">
        <f>+'1993'!$K113</f>
        <v>0.37460006053027728</v>
      </c>
      <c r="G113" s="26">
        <f>+'1994'!$K113</f>
        <v>0.41539978680767015</v>
      </c>
      <c r="H113" s="26">
        <f>+'1995'!$K113</f>
        <v>0.40639997376205905</v>
      </c>
      <c r="I113" s="26">
        <f>+'1996'!$K113</f>
        <v>0.40679997551971114</v>
      </c>
      <c r="J113" s="26">
        <f>+'1997'!$K113</f>
        <v>0.47060002936366241</v>
      </c>
      <c r="K113" s="26">
        <f>+'1998'!$K113</f>
        <v>2.2999999999999998</v>
      </c>
      <c r="L113" s="26">
        <f>+'1999'!$K113</f>
        <v>0.69460010764260194</v>
      </c>
      <c r="M113" s="26">
        <f>+'2000'!$K113</f>
        <v>0.66299996878808476</v>
      </c>
      <c r="N113" s="26">
        <f>+'2001'!$K113</f>
        <v>0.66339997054573685</v>
      </c>
      <c r="O113" s="26">
        <f>+'2002'!$K113</f>
        <v>0.75415506922046271</v>
      </c>
      <c r="P113" s="26">
        <f>+'2003'!$K113</f>
        <v>0.67922971167755519</v>
      </c>
      <c r="Q113" s="26">
        <f>+'2004'!$K113</f>
        <v>0.7174523031879233</v>
      </c>
      <c r="R113" s="26">
        <f>+'2005'!$K113</f>
        <v>0.70181327637090851</v>
      </c>
      <c r="S113" s="26">
        <f>+'2006'!$K113</f>
        <v>0.76757845776264566</v>
      </c>
      <c r="T113" s="26">
        <f>+'2007'!$K113</f>
        <v>0.86189597299702736</v>
      </c>
      <c r="U113" s="26">
        <f>+'2008'!$K113</f>
        <v>0.89944358985405271</v>
      </c>
      <c r="V113" s="26">
        <f>+'2009'!$K113</f>
        <v>0.84238829950917549</v>
      </c>
      <c r="W113" s="26">
        <f>+'2010'!$K113</f>
        <v>0.84656000526933217</v>
      </c>
      <c r="X113" s="26">
        <f>+'2011'!$K113</f>
        <v>0.72</v>
      </c>
      <c r="Y113" s="26">
        <f>+'2012'!$K113</f>
        <v>0.87188378585400794</v>
      </c>
      <c r="Z113" s="26">
        <f>+'2013'!$K113</f>
        <v>0.87086498183027106</v>
      </c>
      <c r="AA113" s="26">
        <f>+'2014'!$K113</f>
        <v>0.88041977999999999</v>
      </c>
      <c r="AB113" s="26">
        <f>+'2015'!$K113</f>
        <v>0.88740307220399994</v>
      </c>
      <c r="AC113" s="26">
        <f>+'2016'!$K113</f>
        <v>0.93748812788879987</v>
      </c>
      <c r="AD113" s="31"/>
      <c r="AE113" s="26">
        <f t="shared" si="34"/>
        <v>0.30206684428999986</v>
      </c>
    </row>
    <row r="114" spans="1:31" x14ac:dyDescent="0.2">
      <c r="A114" s="13" t="s">
        <v>227</v>
      </c>
      <c r="B114" s="6" t="s">
        <v>228</v>
      </c>
      <c r="C114" s="26">
        <f>+'1990'!$K114</f>
        <v>14.45</v>
      </c>
      <c r="D114" s="26">
        <f>+'1991'!$K114</f>
        <v>1.46</v>
      </c>
      <c r="E114" s="26">
        <f>+'1992'!$K114</f>
        <v>1.53</v>
      </c>
      <c r="F114" s="26">
        <f>+'1993'!$K114</f>
        <v>1.76</v>
      </c>
      <c r="G114" s="26">
        <f>+'1994'!$K114</f>
        <v>2.4300000000000002</v>
      </c>
      <c r="H114" s="26">
        <f>+'1995'!$K114</f>
        <v>2.68</v>
      </c>
      <c r="I114" s="26">
        <f>+'1996'!$K114</f>
        <v>2.0099999999999998</v>
      </c>
      <c r="J114" s="26">
        <f>+'1997'!$K114</f>
        <v>2.75</v>
      </c>
      <c r="K114" s="26">
        <f>+'1998'!$K114</f>
        <v>32.21</v>
      </c>
      <c r="L114" s="26">
        <f>+'1999'!$K114</f>
        <v>3.12</v>
      </c>
      <c r="M114" s="26">
        <f>+'2000'!$K114</f>
        <v>4.66</v>
      </c>
      <c r="N114" s="26">
        <f>+'2001'!$K114</f>
        <v>5.15</v>
      </c>
      <c r="O114" s="26">
        <f>+'2002'!$K114</f>
        <v>5.58</v>
      </c>
      <c r="P114" s="26">
        <f>+'2003'!$K114</f>
        <v>6.58</v>
      </c>
      <c r="Q114" s="26">
        <f>+'2004'!$K114</f>
        <v>7.14</v>
      </c>
      <c r="R114" s="26">
        <f>+'2005'!$K114</f>
        <v>7.82</v>
      </c>
      <c r="S114" s="26">
        <f>+'2006'!$K114</f>
        <v>9.3699999999999992</v>
      </c>
      <c r="T114" s="26">
        <f>+'2007'!$K114</f>
        <v>9.06</v>
      </c>
      <c r="U114" s="26">
        <f>+'2008'!$K114</f>
        <v>8.77</v>
      </c>
      <c r="V114" s="26">
        <f>+'2009'!$K114</f>
        <v>6.27</v>
      </c>
      <c r="W114" s="26">
        <f>+'2010'!$K114</f>
        <v>5.26</v>
      </c>
      <c r="X114" s="26">
        <f>+'2011'!$K114</f>
        <v>14.45</v>
      </c>
      <c r="Y114" s="26">
        <f>+'2012'!$K114</f>
        <v>3.17</v>
      </c>
      <c r="Z114" s="26">
        <f>+'2013'!$K114</f>
        <v>2.8</v>
      </c>
      <c r="AA114" s="26">
        <f>+'2014'!$K114</f>
        <v>2.72</v>
      </c>
      <c r="AB114" s="26">
        <f>+'2015'!$K114</f>
        <v>2.0499999999999998</v>
      </c>
      <c r="AC114" s="26">
        <f>+'2016'!$K114</f>
        <v>1.76</v>
      </c>
      <c r="AD114" s="31"/>
      <c r="AE114" s="26">
        <f t="shared" si="34"/>
        <v>-0.87820069204152251</v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34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34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>+C128+C134+C138</f>
        <v>123</v>
      </c>
      <c r="D127" s="26">
        <f>+D128+D134+D138</f>
        <v>101.44435839709632</v>
      </c>
      <c r="E127" s="26">
        <f t="shared" ref="E127:AC127" si="35">+E128+E134+E138</f>
        <v>100.15780236649493</v>
      </c>
      <c r="F127" s="26">
        <f t="shared" si="35"/>
        <v>108.57764902369759</v>
      </c>
      <c r="G127" s="26">
        <f t="shared" si="35"/>
        <v>97.821107263866693</v>
      </c>
      <c r="H127" s="26">
        <f t="shared" si="35"/>
        <v>114.96817754741325</v>
      </c>
      <c r="I127" s="26">
        <f t="shared" si="35"/>
        <v>151.50683829921996</v>
      </c>
      <c r="J127" s="26">
        <f t="shared" si="35"/>
        <v>169.93745926283219</v>
      </c>
      <c r="K127" s="26">
        <f t="shared" si="35"/>
        <v>175.10188636238877</v>
      </c>
      <c r="L127" s="26">
        <f t="shared" si="35"/>
        <v>170.35518127517992</v>
      </c>
      <c r="M127" s="26">
        <f t="shared" si="35"/>
        <v>156.41977971476663</v>
      </c>
      <c r="N127" s="26">
        <f t="shared" si="35"/>
        <v>144.90453880907739</v>
      </c>
      <c r="O127" s="26">
        <f t="shared" si="35"/>
        <v>148.49199801478068</v>
      </c>
      <c r="P127" s="26">
        <f t="shared" si="35"/>
        <v>147.47028257019505</v>
      </c>
      <c r="Q127" s="26">
        <f t="shared" si="35"/>
        <v>171.03787521886102</v>
      </c>
      <c r="R127" s="26">
        <f t="shared" si="35"/>
        <v>179.32987920511894</v>
      </c>
      <c r="S127" s="26">
        <f t="shared" si="35"/>
        <v>188.4569941938436</v>
      </c>
      <c r="T127" s="26">
        <f t="shared" si="35"/>
        <v>219.77063118367917</v>
      </c>
      <c r="U127" s="26">
        <f t="shared" si="35"/>
        <v>226.23722713832979</v>
      </c>
      <c r="V127" s="26">
        <f t="shared" si="35"/>
        <v>220.57246334729558</v>
      </c>
      <c r="W127" s="26">
        <f t="shared" si="35"/>
        <v>195.29459327445147</v>
      </c>
      <c r="X127" s="26">
        <f t="shared" si="35"/>
        <v>223.9834921011963</v>
      </c>
      <c r="Y127" s="26">
        <f t="shared" si="35"/>
        <v>247.43209350545914</v>
      </c>
      <c r="Z127" s="26">
        <f t="shared" si="35"/>
        <v>253.94763838057318</v>
      </c>
      <c r="AA127" s="26">
        <f t="shared" si="35"/>
        <v>265.76569771962659</v>
      </c>
      <c r="AB127" s="26">
        <f t="shared" si="35"/>
        <v>271.21147799408038</v>
      </c>
      <c r="AC127" s="26">
        <f t="shared" si="35"/>
        <v>288.04868895817049</v>
      </c>
      <c r="AD127" s="31"/>
      <c r="AE127" s="26">
        <f t="shared" ref="AE127:AE141" si="36">+IF(C127=0,"",IF(C127&lt;0,IF(AC127&lt;0,(AC127-C127)/C127,(AC127-C127)/ABS(C127)),(AC127-C127)/C127))</f>
        <v>1.3418592598225243</v>
      </c>
    </row>
    <row r="128" spans="1:31" x14ac:dyDescent="0.2">
      <c r="A128" s="11" t="s">
        <v>26</v>
      </c>
      <c r="B128" s="6" t="s">
        <v>27</v>
      </c>
      <c r="C128" s="26">
        <f>+C129+C130+C131+C132+C133</f>
        <v>120.07000000000001</v>
      </c>
      <c r="D128" s="26">
        <f>+D129+D130+D131+D132+D133</f>
        <v>99.014358397096316</v>
      </c>
      <c r="E128" s="26">
        <f t="shared" ref="E128:AC128" si="37">+E129+E130+E131+E132+E133</f>
        <v>99.477802366494927</v>
      </c>
      <c r="F128" s="26">
        <f t="shared" si="37"/>
        <v>105.90764902369759</v>
      </c>
      <c r="G128" s="26">
        <f t="shared" si="37"/>
        <v>97.051107263866697</v>
      </c>
      <c r="H128" s="26">
        <f t="shared" si="37"/>
        <v>112.04817754741325</v>
      </c>
      <c r="I128" s="26">
        <f t="shared" si="37"/>
        <v>148.53683829921997</v>
      </c>
      <c r="J128" s="26">
        <f t="shared" si="37"/>
        <v>166.81745926283219</v>
      </c>
      <c r="K128" s="26">
        <f t="shared" si="37"/>
        <v>172.15188636238878</v>
      </c>
      <c r="L128" s="26">
        <f t="shared" si="37"/>
        <v>167.08518127517991</v>
      </c>
      <c r="M128" s="26">
        <f t="shared" si="37"/>
        <v>152.95977971476663</v>
      </c>
      <c r="N128" s="26">
        <f t="shared" si="37"/>
        <v>141.3045388090774</v>
      </c>
      <c r="O128" s="26">
        <f t="shared" si="37"/>
        <v>144.93199801478067</v>
      </c>
      <c r="P128" s="26">
        <f t="shared" si="37"/>
        <v>144.21028257019506</v>
      </c>
      <c r="Q128" s="26">
        <f t="shared" si="37"/>
        <v>167.85787521886101</v>
      </c>
      <c r="R128" s="26">
        <f t="shared" si="37"/>
        <v>178.22987920511895</v>
      </c>
      <c r="S128" s="26">
        <f t="shared" si="37"/>
        <v>185.12699419384359</v>
      </c>
      <c r="T128" s="26">
        <f t="shared" si="37"/>
        <v>216.68063118367917</v>
      </c>
      <c r="U128" s="26">
        <f t="shared" si="37"/>
        <v>223.05722713832978</v>
      </c>
      <c r="V128" s="26">
        <f t="shared" si="37"/>
        <v>217.02246334729557</v>
      </c>
      <c r="W128" s="26">
        <f t="shared" si="37"/>
        <v>192.47459327445148</v>
      </c>
      <c r="X128" s="26">
        <f t="shared" si="37"/>
        <v>221.50349210119631</v>
      </c>
      <c r="Y128" s="26">
        <f t="shared" si="37"/>
        <v>245.31209350545913</v>
      </c>
      <c r="Z128" s="26">
        <f t="shared" si="37"/>
        <v>251.96763838057319</v>
      </c>
      <c r="AA128" s="26">
        <f t="shared" si="37"/>
        <v>263.83569771962658</v>
      </c>
      <c r="AB128" s="26">
        <f t="shared" si="37"/>
        <v>269.30147799408036</v>
      </c>
      <c r="AC128" s="26">
        <f t="shared" si="37"/>
        <v>285.94868895817046</v>
      </c>
      <c r="AD128" s="31"/>
      <c r="AE128" s="26">
        <f t="shared" si="36"/>
        <v>1.3815165233461353</v>
      </c>
    </row>
    <row r="129" spans="1:31" x14ac:dyDescent="0.2">
      <c r="A129" s="11" t="s">
        <v>28</v>
      </c>
      <c r="B129" s="6" t="s">
        <v>29</v>
      </c>
      <c r="C129" s="26">
        <f>+C7</f>
        <v>30.259999999999998</v>
      </c>
      <c r="D129" s="26">
        <f>+D7</f>
        <v>9.879999999999999</v>
      </c>
      <c r="E129" s="26">
        <f t="shared" ref="E129:AC129" si="38">+E7</f>
        <v>4.09</v>
      </c>
      <c r="F129" s="26">
        <f t="shared" si="38"/>
        <v>8.1999999999999993</v>
      </c>
      <c r="G129" s="26">
        <f t="shared" si="38"/>
        <v>9.7199999999999989</v>
      </c>
      <c r="H129" s="26">
        <f t="shared" si="38"/>
        <v>20.5</v>
      </c>
      <c r="I129" s="26">
        <f t="shared" si="38"/>
        <v>32.9</v>
      </c>
      <c r="J129" s="26">
        <f t="shared" si="38"/>
        <v>38.369999999999997</v>
      </c>
      <c r="K129" s="26">
        <f t="shared" si="38"/>
        <v>43.300000000000004</v>
      </c>
      <c r="L129" s="26">
        <f t="shared" si="38"/>
        <v>47.559999999999995</v>
      </c>
      <c r="M129" s="26">
        <f t="shared" si="38"/>
        <v>36.6</v>
      </c>
      <c r="N129" s="26">
        <f t="shared" si="38"/>
        <v>28.13</v>
      </c>
      <c r="O129" s="26">
        <f t="shared" si="38"/>
        <v>31.189999999999998</v>
      </c>
      <c r="P129" s="26">
        <f t="shared" si="38"/>
        <v>33.989999999999995</v>
      </c>
      <c r="Q129" s="26">
        <f t="shared" si="38"/>
        <v>41.790000000000006</v>
      </c>
      <c r="R129" s="26">
        <f t="shared" si="38"/>
        <v>40.879999999999995</v>
      </c>
      <c r="S129" s="26">
        <f t="shared" si="38"/>
        <v>46.160000000000004</v>
      </c>
      <c r="T129" s="26">
        <f t="shared" si="38"/>
        <v>56.62</v>
      </c>
      <c r="U129" s="26">
        <f t="shared" si="38"/>
        <v>59.49</v>
      </c>
      <c r="V129" s="26">
        <f t="shared" si="38"/>
        <v>57.370000000000005</v>
      </c>
      <c r="W129" s="26">
        <f t="shared" si="38"/>
        <v>62.55</v>
      </c>
      <c r="X129" s="26">
        <f t="shared" si="38"/>
        <v>80.080000000000013</v>
      </c>
      <c r="Y129" s="26">
        <f t="shared" si="38"/>
        <v>90.52</v>
      </c>
      <c r="Z129" s="26">
        <f t="shared" si="38"/>
        <v>89.02</v>
      </c>
      <c r="AA129" s="26">
        <f t="shared" si="38"/>
        <v>83.710000000000008</v>
      </c>
      <c r="AB129" s="26">
        <f t="shared" si="38"/>
        <v>99.14</v>
      </c>
      <c r="AC129" s="26">
        <f t="shared" si="38"/>
        <v>104.81</v>
      </c>
      <c r="AD129" s="31"/>
      <c r="AE129" s="26">
        <f t="shared" si="36"/>
        <v>2.4636483807005956</v>
      </c>
    </row>
    <row r="130" spans="1:31" x14ac:dyDescent="0.2">
      <c r="A130" s="11" t="s">
        <v>46</v>
      </c>
      <c r="B130" s="6" t="s">
        <v>47</v>
      </c>
      <c r="C130" s="26">
        <f>+C16</f>
        <v>13.170000000000002</v>
      </c>
      <c r="D130" s="26">
        <f>+D16</f>
        <v>32.85</v>
      </c>
      <c r="E130" s="26">
        <f t="shared" ref="E130:AC130" si="39">+E16</f>
        <v>36.83</v>
      </c>
      <c r="F130" s="26">
        <f t="shared" si="39"/>
        <v>36.160000000000004</v>
      </c>
      <c r="G130" s="26">
        <f t="shared" si="39"/>
        <v>38.650000000000006</v>
      </c>
      <c r="H130" s="26">
        <f t="shared" si="39"/>
        <v>38.83</v>
      </c>
      <c r="I130" s="26">
        <f t="shared" si="39"/>
        <v>43.900000000000006</v>
      </c>
      <c r="J130" s="26">
        <f t="shared" si="39"/>
        <v>52.29</v>
      </c>
      <c r="K130" s="26">
        <f t="shared" si="39"/>
        <v>50.269999999999996</v>
      </c>
      <c r="L130" s="26">
        <f t="shared" si="39"/>
        <v>48.480000000000004</v>
      </c>
      <c r="M130" s="26">
        <f t="shared" si="39"/>
        <v>46.64</v>
      </c>
      <c r="N130" s="26">
        <f t="shared" si="39"/>
        <v>51.150000000000006</v>
      </c>
      <c r="O130" s="26">
        <f t="shared" si="39"/>
        <v>49.57</v>
      </c>
      <c r="P130" s="26">
        <f t="shared" si="39"/>
        <v>48.510000000000005</v>
      </c>
      <c r="Q130" s="26">
        <f t="shared" si="39"/>
        <v>49.789999999999992</v>
      </c>
      <c r="R130" s="26">
        <f t="shared" si="39"/>
        <v>52.910000000000004</v>
      </c>
      <c r="S130" s="26">
        <f t="shared" si="39"/>
        <v>60.480000000000004</v>
      </c>
      <c r="T130" s="26">
        <f t="shared" si="39"/>
        <v>69.72</v>
      </c>
      <c r="U130" s="26">
        <f t="shared" si="39"/>
        <v>70.260000000000005</v>
      </c>
      <c r="V130" s="26">
        <f t="shared" si="39"/>
        <v>68.58</v>
      </c>
      <c r="W130" s="26">
        <f t="shared" si="39"/>
        <v>66.13</v>
      </c>
      <c r="X130" s="26">
        <f t="shared" si="39"/>
        <v>70.55</v>
      </c>
      <c r="Y130" s="26">
        <f t="shared" si="39"/>
        <v>88.789999999999992</v>
      </c>
      <c r="Z130" s="26">
        <f t="shared" si="39"/>
        <v>87.84</v>
      </c>
      <c r="AA130" s="26">
        <f t="shared" si="39"/>
        <v>106.73</v>
      </c>
      <c r="AB130" s="26">
        <f t="shared" si="39"/>
        <v>98.95</v>
      </c>
      <c r="AC130" s="26">
        <f t="shared" si="39"/>
        <v>97.97999999999999</v>
      </c>
      <c r="AD130" s="31"/>
      <c r="AE130" s="26">
        <f t="shared" si="36"/>
        <v>6.4396355353075156</v>
      </c>
    </row>
    <row r="131" spans="1:31" x14ac:dyDescent="0.2">
      <c r="A131" s="13" t="s">
        <v>74</v>
      </c>
      <c r="B131" s="6" t="s">
        <v>75</v>
      </c>
      <c r="C131" s="26">
        <f>+C30</f>
        <v>60.88</v>
      </c>
      <c r="D131" s="26">
        <f>+D30</f>
        <v>46.134358397096307</v>
      </c>
      <c r="E131" s="26">
        <f t="shared" ref="E131:AC131" si="40">+E30</f>
        <v>47.567802366494931</v>
      </c>
      <c r="F131" s="26">
        <f t="shared" si="40"/>
        <v>51.257649023697581</v>
      </c>
      <c r="G131" s="26">
        <f t="shared" si="40"/>
        <v>36.651107263866685</v>
      </c>
      <c r="H131" s="26">
        <f t="shared" si="40"/>
        <v>40.738177547413244</v>
      </c>
      <c r="I131" s="26">
        <f t="shared" si="40"/>
        <v>58.656838299219935</v>
      </c>
      <c r="J131" s="26">
        <f t="shared" si="40"/>
        <v>61.357459262832194</v>
      </c>
      <c r="K131" s="26">
        <f t="shared" si="40"/>
        <v>66.611886362388788</v>
      </c>
      <c r="L131" s="26">
        <f t="shared" si="40"/>
        <v>58.655181275179935</v>
      </c>
      <c r="M131" s="26">
        <f t="shared" si="40"/>
        <v>56.729779714766593</v>
      </c>
      <c r="N131" s="26">
        <f t="shared" si="40"/>
        <v>49.614538809077416</v>
      </c>
      <c r="O131" s="26">
        <f t="shared" si="40"/>
        <v>51.291998014780688</v>
      </c>
      <c r="P131" s="26">
        <f t="shared" si="40"/>
        <v>48.99028257019507</v>
      </c>
      <c r="Q131" s="26">
        <f t="shared" si="40"/>
        <v>62.087875218861001</v>
      </c>
      <c r="R131" s="26">
        <f t="shared" si="40"/>
        <v>71.419879205118946</v>
      </c>
      <c r="S131" s="26">
        <f t="shared" si="40"/>
        <v>65.996994193843577</v>
      </c>
      <c r="T131" s="26">
        <f t="shared" si="40"/>
        <v>77.050631183679172</v>
      </c>
      <c r="U131" s="26">
        <f t="shared" si="40"/>
        <v>78.197227138329794</v>
      </c>
      <c r="V131" s="26">
        <f t="shared" si="40"/>
        <v>72.692463347295558</v>
      </c>
      <c r="W131" s="26">
        <f t="shared" si="40"/>
        <v>47.62459327445147</v>
      </c>
      <c r="X131" s="26">
        <f t="shared" si="40"/>
        <v>50.893492101196344</v>
      </c>
      <c r="Y131" s="26">
        <f t="shared" si="40"/>
        <v>49.822093505459129</v>
      </c>
      <c r="Z131" s="26">
        <f t="shared" si="40"/>
        <v>60.747638380573179</v>
      </c>
      <c r="AA131" s="26">
        <f t="shared" si="40"/>
        <v>59.11569771962661</v>
      </c>
      <c r="AB131" s="26">
        <f t="shared" si="40"/>
        <v>55.971477994080338</v>
      </c>
      <c r="AC131" s="26">
        <f t="shared" si="40"/>
        <v>64.778688958170449</v>
      </c>
      <c r="AD131" s="31"/>
      <c r="AE131" s="26">
        <f t="shared" si="36"/>
        <v>6.4038911927898262E-2</v>
      </c>
    </row>
    <row r="132" spans="1:31" x14ac:dyDescent="0.2">
      <c r="A132" s="11" t="s">
        <v>118</v>
      </c>
      <c r="B132" s="6" t="s">
        <v>119</v>
      </c>
      <c r="C132" s="26">
        <f>+C52</f>
        <v>15.760000000000002</v>
      </c>
      <c r="D132" s="26">
        <f>+D52</f>
        <v>10.15</v>
      </c>
      <c r="E132" s="26">
        <f t="shared" ref="E132:AC132" si="41">+E52</f>
        <v>10.989999999999998</v>
      </c>
      <c r="F132" s="26">
        <f t="shared" si="41"/>
        <v>10.29</v>
      </c>
      <c r="G132" s="26">
        <f t="shared" si="41"/>
        <v>12.030000000000001</v>
      </c>
      <c r="H132" s="26">
        <f t="shared" si="41"/>
        <v>11.98</v>
      </c>
      <c r="I132" s="26">
        <f t="shared" si="41"/>
        <v>13.08</v>
      </c>
      <c r="J132" s="26">
        <f t="shared" si="41"/>
        <v>14.799999999999999</v>
      </c>
      <c r="K132" s="26">
        <f t="shared" si="41"/>
        <v>11.97</v>
      </c>
      <c r="L132" s="26">
        <f t="shared" si="41"/>
        <v>12.389999999999999</v>
      </c>
      <c r="M132" s="26">
        <f t="shared" si="41"/>
        <v>12.99</v>
      </c>
      <c r="N132" s="26">
        <f t="shared" si="41"/>
        <v>12.41</v>
      </c>
      <c r="O132" s="26">
        <f t="shared" si="41"/>
        <v>12.879999999999999</v>
      </c>
      <c r="P132" s="26">
        <f t="shared" si="41"/>
        <v>12.72</v>
      </c>
      <c r="Q132" s="26">
        <f t="shared" si="41"/>
        <v>14.190000000000001</v>
      </c>
      <c r="R132" s="26">
        <f t="shared" si="41"/>
        <v>13.02</v>
      </c>
      <c r="S132" s="26">
        <f t="shared" si="41"/>
        <v>12.49</v>
      </c>
      <c r="T132" s="26">
        <f t="shared" si="41"/>
        <v>13.290000000000001</v>
      </c>
      <c r="U132" s="26">
        <f t="shared" si="41"/>
        <v>15.11</v>
      </c>
      <c r="V132" s="26">
        <f t="shared" si="41"/>
        <v>18.38</v>
      </c>
      <c r="W132" s="26">
        <f t="shared" si="41"/>
        <v>16.170000000000002</v>
      </c>
      <c r="X132" s="26">
        <f t="shared" si="41"/>
        <v>19.98</v>
      </c>
      <c r="Y132" s="26">
        <f t="shared" si="41"/>
        <v>16.18</v>
      </c>
      <c r="Z132" s="26">
        <f t="shared" si="41"/>
        <v>14.360000000000001</v>
      </c>
      <c r="AA132" s="26">
        <f t="shared" si="41"/>
        <v>14.28</v>
      </c>
      <c r="AB132" s="26">
        <f t="shared" si="41"/>
        <v>15.24</v>
      </c>
      <c r="AC132" s="26">
        <f t="shared" si="41"/>
        <v>18.38</v>
      </c>
      <c r="AD132" s="31"/>
      <c r="AE132" s="26">
        <f t="shared" si="36"/>
        <v>0.16624365482233486</v>
      </c>
    </row>
    <row r="133" spans="1:31" x14ac:dyDescent="0.2">
      <c r="A133" s="11" t="s">
        <v>132</v>
      </c>
      <c r="B133" s="6" t="s">
        <v>133</v>
      </c>
      <c r="C133" s="26">
        <f>+C59</f>
        <v>0</v>
      </c>
      <c r="D133" s="26">
        <f>+D59</f>
        <v>0</v>
      </c>
      <c r="E133" s="26">
        <f t="shared" ref="E133:AC133" si="42">+E59</f>
        <v>0</v>
      </c>
      <c r="F133" s="26">
        <f t="shared" si="42"/>
        <v>0</v>
      </c>
      <c r="G133" s="26">
        <f t="shared" si="42"/>
        <v>0</v>
      </c>
      <c r="H133" s="26">
        <f t="shared" si="42"/>
        <v>0</v>
      </c>
      <c r="I133" s="26">
        <f t="shared" si="42"/>
        <v>0</v>
      </c>
      <c r="J133" s="26">
        <f t="shared" si="42"/>
        <v>0</v>
      </c>
      <c r="K133" s="26">
        <f t="shared" si="42"/>
        <v>0</v>
      </c>
      <c r="L133" s="26">
        <f t="shared" si="42"/>
        <v>0</v>
      </c>
      <c r="M133" s="26">
        <f t="shared" si="42"/>
        <v>0</v>
      </c>
      <c r="N133" s="26">
        <f t="shared" si="42"/>
        <v>0</v>
      </c>
      <c r="O133" s="26">
        <f t="shared" si="42"/>
        <v>0</v>
      </c>
      <c r="P133" s="26">
        <f t="shared" si="42"/>
        <v>0</v>
      </c>
      <c r="Q133" s="26">
        <f t="shared" si="42"/>
        <v>0</v>
      </c>
      <c r="R133" s="26">
        <f t="shared" si="42"/>
        <v>0</v>
      </c>
      <c r="S133" s="26">
        <f t="shared" si="42"/>
        <v>0</v>
      </c>
      <c r="T133" s="26">
        <f t="shared" si="42"/>
        <v>0</v>
      </c>
      <c r="U133" s="26">
        <f t="shared" si="42"/>
        <v>0</v>
      </c>
      <c r="V133" s="26">
        <f t="shared" si="42"/>
        <v>0</v>
      </c>
      <c r="W133" s="26">
        <f t="shared" si="42"/>
        <v>0</v>
      </c>
      <c r="X133" s="26">
        <f t="shared" si="42"/>
        <v>0</v>
      </c>
      <c r="Y133" s="26">
        <f t="shared" si="42"/>
        <v>0</v>
      </c>
      <c r="Z133" s="26">
        <f t="shared" si="42"/>
        <v>0</v>
      </c>
      <c r="AA133" s="26">
        <f t="shared" si="42"/>
        <v>0</v>
      </c>
      <c r="AB133" s="26">
        <f t="shared" si="42"/>
        <v>0</v>
      </c>
      <c r="AC133" s="26">
        <f t="shared" si="42"/>
        <v>0</v>
      </c>
      <c r="AD133" s="31"/>
      <c r="AE133" s="26" t="str">
        <f t="shared" si="36"/>
        <v/>
      </c>
    </row>
    <row r="134" spans="1:31" x14ac:dyDescent="0.2">
      <c r="A134" s="13" t="s">
        <v>145</v>
      </c>
      <c r="B134" s="6" t="s">
        <v>146</v>
      </c>
      <c r="C134" s="26">
        <f>+C135+C136+C137</f>
        <v>2.9299999999999997</v>
      </c>
      <c r="D134" s="26">
        <f>+D135+D136+D137</f>
        <v>2.4300000000000002</v>
      </c>
      <c r="E134" s="26">
        <f t="shared" ref="E134:AC134" si="43">+E135+E136+E137</f>
        <v>0.68</v>
      </c>
      <c r="F134" s="26">
        <f t="shared" si="43"/>
        <v>2.67</v>
      </c>
      <c r="G134" s="26">
        <f t="shared" si="43"/>
        <v>0.77</v>
      </c>
      <c r="H134" s="26">
        <f t="shared" si="43"/>
        <v>2.92</v>
      </c>
      <c r="I134" s="26">
        <f t="shared" si="43"/>
        <v>2.9699999999999998</v>
      </c>
      <c r="J134" s="26">
        <f t="shared" si="43"/>
        <v>3.12</v>
      </c>
      <c r="K134" s="26">
        <f t="shared" si="43"/>
        <v>2.95</v>
      </c>
      <c r="L134" s="26">
        <f t="shared" si="43"/>
        <v>3.27</v>
      </c>
      <c r="M134" s="26">
        <f t="shared" si="43"/>
        <v>3.46</v>
      </c>
      <c r="N134" s="26">
        <f t="shared" si="43"/>
        <v>3.6</v>
      </c>
      <c r="O134" s="26">
        <f t="shared" si="43"/>
        <v>3.56</v>
      </c>
      <c r="P134" s="26">
        <f t="shared" si="43"/>
        <v>3.2600000000000002</v>
      </c>
      <c r="Q134" s="26">
        <f t="shared" si="43"/>
        <v>3.18</v>
      </c>
      <c r="R134" s="26">
        <f t="shared" si="43"/>
        <v>1.1000000000000001</v>
      </c>
      <c r="S134" s="26">
        <f t="shared" si="43"/>
        <v>3.33</v>
      </c>
      <c r="T134" s="26">
        <f t="shared" si="43"/>
        <v>3.09</v>
      </c>
      <c r="U134" s="26">
        <f t="shared" si="43"/>
        <v>3.1799999999999997</v>
      </c>
      <c r="V134" s="26">
        <f t="shared" si="43"/>
        <v>3.55</v>
      </c>
      <c r="W134" s="26">
        <f t="shared" si="43"/>
        <v>2.82</v>
      </c>
      <c r="X134" s="26">
        <f t="shared" si="43"/>
        <v>2.48</v>
      </c>
      <c r="Y134" s="26">
        <f t="shared" si="43"/>
        <v>2.12</v>
      </c>
      <c r="Z134" s="26">
        <f t="shared" si="43"/>
        <v>1.98</v>
      </c>
      <c r="AA134" s="26">
        <f t="shared" si="43"/>
        <v>1.93</v>
      </c>
      <c r="AB134" s="26">
        <f t="shared" si="43"/>
        <v>1.9100000000000001</v>
      </c>
      <c r="AC134" s="26">
        <f t="shared" si="43"/>
        <v>2.1</v>
      </c>
      <c r="AD134" s="31"/>
      <c r="AE134" s="26">
        <f t="shared" si="36"/>
        <v>-0.28327645051194528</v>
      </c>
    </row>
    <row r="135" spans="1:31" x14ac:dyDescent="0.2">
      <c r="A135" s="13" t="s">
        <v>147</v>
      </c>
      <c r="B135" s="6" t="s">
        <v>148</v>
      </c>
      <c r="C135" s="26">
        <f>+C67</f>
        <v>0</v>
      </c>
      <c r="D135" s="26">
        <f>+D67</f>
        <v>0</v>
      </c>
      <c r="E135" s="26">
        <f t="shared" ref="E135:AC135" si="44">+E67</f>
        <v>0</v>
      </c>
      <c r="F135" s="26">
        <f t="shared" si="44"/>
        <v>0</v>
      </c>
      <c r="G135" s="26">
        <f t="shared" si="44"/>
        <v>0</v>
      </c>
      <c r="H135" s="26">
        <f t="shared" si="44"/>
        <v>0</v>
      </c>
      <c r="I135" s="26">
        <f t="shared" si="44"/>
        <v>0</v>
      </c>
      <c r="J135" s="26">
        <f t="shared" si="44"/>
        <v>0</v>
      </c>
      <c r="K135" s="26">
        <f t="shared" si="44"/>
        <v>0</v>
      </c>
      <c r="L135" s="26">
        <f t="shared" si="44"/>
        <v>0</v>
      </c>
      <c r="M135" s="26">
        <f t="shared" si="44"/>
        <v>0</v>
      </c>
      <c r="N135" s="26">
        <f t="shared" si="44"/>
        <v>0</v>
      </c>
      <c r="O135" s="26">
        <f t="shared" si="44"/>
        <v>0</v>
      </c>
      <c r="P135" s="26">
        <f t="shared" si="44"/>
        <v>0</v>
      </c>
      <c r="Q135" s="26">
        <f t="shared" si="44"/>
        <v>0</v>
      </c>
      <c r="R135" s="26">
        <f t="shared" si="44"/>
        <v>0</v>
      </c>
      <c r="S135" s="26">
        <f t="shared" si="44"/>
        <v>0</v>
      </c>
      <c r="T135" s="26">
        <f t="shared" si="44"/>
        <v>0</v>
      </c>
      <c r="U135" s="26">
        <f t="shared" si="44"/>
        <v>0</v>
      </c>
      <c r="V135" s="26">
        <f t="shared" si="44"/>
        <v>0</v>
      </c>
      <c r="W135" s="26">
        <f t="shared" si="44"/>
        <v>0</v>
      </c>
      <c r="X135" s="26">
        <f t="shared" si="44"/>
        <v>0</v>
      </c>
      <c r="Y135" s="26">
        <f t="shared" si="44"/>
        <v>0</v>
      </c>
      <c r="Z135" s="26">
        <f t="shared" si="44"/>
        <v>0</v>
      </c>
      <c r="AA135" s="26">
        <f t="shared" si="44"/>
        <v>0</v>
      </c>
      <c r="AB135" s="26">
        <f t="shared" si="44"/>
        <v>0</v>
      </c>
      <c r="AC135" s="26">
        <f t="shared" si="44"/>
        <v>0</v>
      </c>
      <c r="AD135" s="31"/>
      <c r="AE135" s="26" t="str">
        <f t="shared" si="36"/>
        <v/>
      </c>
    </row>
    <row r="136" spans="1:31" x14ac:dyDescent="0.2">
      <c r="A136" s="11" t="s">
        <v>167</v>
      </c>
      <c r="B136" s="6" t="s">
        <v>168</v>
      </c>
      <c r="C136" s="26">
        <f>+C79</f>
        <v>2.9299999999999997</v>
      </c>
      <c r="D136" s="26">
        <f>+D79</f>
        <v>2.4300000000000002</v>
      </c>
      <c r="E136" s="26">
        <f t="shared" ref="E136:AC136" si="45">+E79</f>
        <v>0.68</v>
      </c>
      <c r="F136" s="26">
        <f t="shared" si="45"/>
        <v>2.67</v>
      </c>
      <c r="G136" s="26">
        <f t="shared" si="45"/>
        <v>0.77</v>
      </c>
      <c r="H136" s="26">
        <f t="shared" si="45"/>
        <v>2.92</v>
      </c>
      <c r="I136" s="26">
        <f t="shared" si="45"/>
        <v>2.9699999999999998</v>
      </c>
      <c r="J136" s="26">
        <f t="shared" si="45"/>
        <v>3.12</v>
      </c>
      <c r="K136" s="26">
        <f t="shared" si="45"/>
        <v>2.95</v>
      </c>
      <c r="L136" s="26">
        <f t="shared" si="45"/>
        <v>3.27</v>
      </c>
      <c r="M136" s="26">
        <f t="shared" si="45"/>
        <v>3.46</v>
      </c>
      <c r="N136" s="26">
        <f t="shared" si="45"/>
        <v>3.6</v>
      </c>
      <c r="O136" s="26">
        <f t="shared" si="45"/>
        <v>3.56</v>
      </c>
      <c r="P136" s="26">
        <f t="shared" si="45"/>
        <v>3.2600000000000002</v>
      </c>
      <c r="Q136" s="26">
        <f t="shared" si="45"/>
        <v>3.18</v>
      </c>
      <c r="R136" s="26">
        <f t="shared" si="45"/>
        <v>1.1000000000000001</v>
      </c>
      <c r="S136" s="26">
        <f t="shared" si="45"/>
        <v>3.33</v>
      </c>
      <c r="T136" s="26">
        <f t="shared" si="45"/>
        <v>3.09</v>
      </c>
      <c r="U136" s="26">
        <f t="shared" si="45"/>
        <v>3.1799999999999997</v>
      </c>
      <c r="V136" s="26">
        <f t="shared" si="45"/>
        <v>3.55</v>
      </c>
      <c r="W136" s="26">
        <f t="shared" si="45"/>
        <v>2.82</v>
      </c>
      <c r="X136" s="26">
        <f t="shared" si="45"/>
        <v>2.48</v>
      </c>
      <c r="Y136" s="26">
        <f t="shared" si="45"/>
        <v>2.12</v>
      </c>
      <c r="Z136" s="26">
        <f t="shared" si="45"/>
        <v>1.98</v>
      </c>
      <c r="AA136" s="26">
        <f t="shared" si="45"/>
        <v>1.93</v>
      </c>
      <c r="AB136" s="26">
        <f t="shared" si="45"/>
        <v>1.9100000000000001</v>
      </c>
      <c r="AC136" s="26">
        <f t="shared" si="45"/>
        <v>2.1</v>
      </c>
      <c r="AD136" s="31"/>
      <c r="AE136" s="26">
        <f t="shared" si="36"/>
        <v>-0.28327645051194528</v>
      </c>
    </row>
    <row r="137" spans="1:31" x14ac:dyDescent="0.2">
      <c r="A137" s="11" t="s">
        <v>202</v>
      </c>
      <c r="B137" s="6" t="s">
        <v>203</v>
      </c>
      <c r="C137" s="26">
        <f>+C100</f>
        <v>0</v>
      </c>
      <c r="D137" s="26">
        <f>+D100</f>
        <v>0</v>
      </c>
      <c r="E137" s="26">
        <f t="shared" ref="E137:AC137" si="46">+E100</f>
        <v>0</v>
      </c>
      <c r="F137" s="26">
        <f t="shared" si="46"/>
        <v>0</v>
      </c>
      <c r="G137" s="26">
        <f t="shared" si="46"/>
        <v>0</v>
      </c>
      <c r="H137" s="26">
        <f t="shared" si="46"/>
        <v>0</v>
      </c>
      <c r="I137" s="26">
        <f t="shared" si="46"/>
        <v>0</v>
      </c>
      <c r="J137" s="26">
        <f t="shared" si="46"/>
        <v>0</v>
      </c>
      <c r="K137" s="26">
        <f t="shared" si="46"/>
        <v>0</v>
      </c>
      <c r="L137" s="26">
        <f t="shared" si="46"/>
        <v>0</v>
      </c>
      <c r="M137" s="26">
        <f t="shared" si="46"/>
        <v>0</v>
      </c>
      <c r="N137" s="26">
        <f t="shared" si="46"/>
        <v>0</v>
      </c>
      <c r="O137" s="26">
        <f t="shared" si="46"/>
        <v>0</v>
      </c>
      <c r="P137" s="26">
        <f t="shared" si="46"/>
        <v>0</v>
      </c>
      <c r="Q137" s="26">
        <f t="shared" si="46"/>
        <v>0</v>
      </c>
      <c r="R137" s="26">
        <f t="shared" si="46"/>
        <v>0</v>
      </c>
      <c r="S137" s="26">
        <f t="shared" si="46"/>
        <v>0</v>
      </c>
      <c r="T137" s="26">
        <f t="shared" si="46"/>
        <v>0</v>
      </c>
      <c r="U137" s="26">
        <f t="shared" si="46"/>
        <v>0</v>
      </c>
      <c r="V137" s="26">
        <f t="shared" si="46"/>
        <v>0</v>
      </c>
      <c r="W137" s="26">
        <f t="shared" si="46"/>
        <v>0</v>
      </c>
      <c r="X137" s="26">
        <f t="shared" si="46"/>
        <v>0</v>
      </c>
      <c r="Y137" s="26">
        <f t="shared" si="46"/>
        <v>0</v>
      </c>
      <c r="Z137" s="26">
        <f t="shared" si="46"/>
        <v>0</v>
      </c>
      <c r="AA137" s="26">
        <f t="shared" si="46"/>
        <v>0</v>
      </c>
      <c r="AB137" s="26">
        <f t="shared" si="46"/>
        <v>0</v>
      </c>
      <c r="AC137" s="26">
        <f t="shared" si="46"/>
        <v>0</v>
      </c>
      <c r="AD137" s="31"/>
      <c r="AE137" s="26" t="str">
        <f t="shared" si="36"/>
        <v/>
      </c>
    </row>
    <row r="138" spans="1:31" x14ac:dyDescent="0.2">
      <c r="A138" s="13" t="s">
        <v>204</v>
      </c>
      <c r="B138" s="6" t="s">
        <v>205</v>
      </c>
      <c r="C138" s="26">
        <f>+C139+C140+C141</f>
        <v>0</v>
      </c>
      <c r="D138" s="26">
        <f>+D139+D140+D141</f>
        <v>0</v>
      </c>
      <c r="E138" s="26">
        <f t="shared" ref="E138:AC138" si="47">+E139+E140+E141</f>
        <v>0</v>
      </c>
      <c r="F138" s="26">
        <f t="shared" si="47"/>
        <v>0</v>
      </c>
      <c r="G138" s="26">
        <f t="shared" si="47"/>
        <v>0</v>
      </c>
      <c r="H138" s="26">
        <f t="shared" si="47"/>
        <v>0</v>
      </c>
      <c r="I138" s="26">
        <f t="shared" si="47"/>
        <v>0</v>
      </c>
      <c r="J138" s="26">
        <f t="shared" si="47"/>
        <v>0</v>
      </c>
      <c r="K138" s="26">
        <f t="shared" si="47"/>
        <v>0</v>
      </c>
      <c r="L138" s="26">
        <f t="shared" si="47"/>
        <v>0</v>
      </c>
      <c r="M138" s="26">
        <f t="shared" si="47"/>
        <v>0</v>
      </c>
      <c r="N138" s="26">
        <f t="shared" si="47"/>
        <v>0</v>
      </c>
      <c r="O138" s="26">
        <f t="shared" si="47"/>
        <v>0</v>
      </c>
      <c r="P138" s="26">
        <f t="shared" si="47"/>
        <v>0</v>
      </c>
      <c r="Q138" s="26">
        <f t="shared" si="47"/>
        <v>0</v>
      </c>
      <c r="R138" s="26">
        <f t="shared" si="47"/>
        <v>0</v>
      </c>
      <c r="S138" s="26">
        <f t="shared" si="47"/>
        <v>0</v>
      </c>
      <c r="T138" s="26">
        <f t="shared" si="47"/>
        <v>0</v>
      </c>
      <c r="U138" s="26">
        <f t="shared" si="47"/>
        <v>0</v>
      </c>
      <c r="V138" s="26">
        <f t="shared" si="47"/>
        <v>0</v>
      </c>
      <c r="W138" s="26">
        <f t="shared" si="47"/>
        <v>0</v>
      </c>
      <c r="X138" s="26">
        <f t="shared" si="47"/>
        <v>0</v>
      </c>
      <c r="Y138" s="26">
        <f t="shared" si="47"/>
        <v>0</v>
      </c>
      <c r="Z138" s="26">
        <f t="shared" si="47"/>
        <v>0</v>
      </c>
      <c r="AA138" s="26">
        <f t="shared" si="47"/>
        <v>0</v>
      </c>
      <c r="AB138" s="26">
        <f t="shared" si="47"/>
        <v>0</v>
      </c>
      <c r="AC138" s="26">
        <f t="shared" si="47"/>
        <v>0</v>
      </c>
      <c r="AD138" s="31"/>
      <c r="AE138" s="26" t="str">
        <f t="shared" si="36"/>
        <v/>
      </c>
    </row>
    <row r="139" spans="1:31" x14ac:dyDescent="0.2">
      <c r="A139" s="13" t="s">
        <v>206</v>
      </c>
      <c r="B139" s="6" t="s">
        <v>207</v>
      </c>
      <c r="C139" s="26">
        <f>+C102</f>
        <v>0</v>
      </c>
      <c r="D139" s="26">
        <f>+D102</f>
        <v>0</v>
      </c>
      <c r="E139" s="26">
        <f t="shared" ref="E139:AC139" si="48">+E102</f>
        <v>0</v>
      </c>
      <c r="F139" s="26">
        <f t="shared" si="48"/>
        <v>0</v>
      </c>
      <c r="G139" s="26">
        <f t="shared" si="48"/>
        <v>0</v>
      </c>
      <c r="H139" s="26">
        <f t="shared" si="48"/>
        <v>0</v>
      </c>
      <c r="I139" s="26">
        <f t="shared" si="48"/>
        <v>0</v>
      </c>
      <c r="J139" s="26">
        <f t="shared" si="48"/>
        <v>0</v>
      </c>
      <c r="K139" s="26">
        <f t="shared" si="48"/>
        <v>0</v>
      </c>
      <c r="L139" s="26">
        <f t="shared" si="48"/>
        <v>0</v>
      </c>
      <c r="M139" s="26">
        <f t="shared" si="48"/>
        <v>0</v>
      </c>
      <c r="N139" s="26">
        <f t="shared" si="48"/>
        <v>0</v>
      </c>
      <c r="O139" s="26">
        <f t="shared" si="48"/>
        <v>0</v>
      </c>
      <c r="P139" s="26">
        <f t="shared" si="48"/>
        <v>0</v>
      </c>
      <c r="Q139" s="26">
        <f t="shared" si="48"/>
        <v>0</v>
      </c>
      <c r="R139" s="26">
        <f t="shared" si="48"/>
        <v>0</v>
      </c>
      <c r="S139" s="26">
        <f t="shared" si="48"/>
        <v>0</v>
      </c>
      <c r="T139" s="26">
        <f t="shared" si="48"/>
        <v>0</v>
      </c>
      <c r="U139" s="26">
        <f t="shared" si="48"/>
        <v>0</v>
      </c>
      <c r="V139" s="26">
        <f t="shared" si="48"/>
        <v>0</v>
      </c>
      <c r="W139" s="26">
        <f t="shared" si="48"/>
        <v>0</v>
      </c>
      <c r="X139" s="26">
        <f t="shared" si="48"/>
        <v>0</v>
      </c>
      <c r="Y139" s="26">
        <f t="shared" si="48"/>
        <v>0</v>
      </c>
      <c r="Z139" s="26">
        <f t="shared" si="48"/>
        <v>0</v>
      </c>
      <c r="AA139" s="26">
        <f t="shared" si="48"/>
        <v>0</v>
      </c>
      <c r="AB139" s="26">
        <f t="shared" si="48"/>
        <v>0</v>
      </c>
      <c r="AC139" s="26">
        <f t="shared" si="48"/>
        <v>0</v>
      </c>
      <c r="AD139" s="31"/>
      <c r="AE139" s="26" t="str">
        <f t="shared" si="36"/>
        <v/>
      </c>
    </row>
    <row r="140" spans="1:31" x14ac:dyDescent="0.2">
      <c r="A140" s="13" t="s">
        <v>214</v>
      </c>
      <c r="B140" s="6" t="s">
        <v>215</v>
      </c>
      <c r="C140" s="26">
        <f>+C106</f>
        <v>0</v>
      </c>
      <c r="D140" s="26">
        <f>+D106</f>
        <v>0</v>
      </c>
      <c r="E140" s="26">
        <f t="shared" ref="E140:AC140" si="49">+E106</f>
        <v>0</v>
      </c>
      <c r="F140" s="26">
        <f t="shared" si="49"/>
        <v>0</v>
      </c>
      <c r="G140" s="26">
        <f t="shared" si="49"/>
        <v>0</v>
      </c>
      <c r="H140" s="26">
        <f t="shared" si="49"/>
        <v>0</v>
      </c>
      <c r="I140" s="26">
        <f t="shared" si="49"/>
        <v>0</v>
      </c>
      <c r="J140" s="26">
        <f t="shared" si="49"/>
        <v>0</v>
      </c>
      <c r="K140" s="26">
        <f t="shared" si="49"/>
        <v>0</v>
      </c>
      <c r="L140" s="26">
        <f t="shared" si="49"/>
        <v>0</v>
      </c>
      <c r="M140" s="26">
        <f t="shared" si="49"/>
        <v>0</v>
      </c>
      <c r="N140" s="26">
        <f t="shared" si="49"/>
        <v>0</v>
      </c>
      <c r="O140" s="26">
        <f t="shared" si="49"/>
        <v>0</v>
      </c>
      <c r="P140" s="26">
        <f t="shared" si="49"/>
        <v>0</v>
      </c>
      <c r="Q140" s="26">
        <f t="shared" si="49"/>
        <v>0</v>
      </c>
      <c r="R140" s="26">
        <f t="shared" si="49"/>
        <v>0</v>
      </c>
      <c r="S140" s="26">
        <f t="shared" si="49"/>
        <v>0</v>
      </c>
      <c r="T140" s="26">
        <f t="shared" si="49"/>
        <v>0</v>
      </c>
      <c r="U140" s="26">
        <f t="shared" si="49"/>
        <v>0</v>
      </c>
      <c r="V140" s="26">
        <f t="shared" si="49"/>
        <v>0</v>
      </c>
      <c r="W140" s="26">
        <f t="shared" si="49"/>
        <v>0</v>
      </c>
      <c r="X140" s="26">
        <f t="shared" si="49"/>
        <v>0</v>
      </c>
      <c r="Y140" s="26">
        <f t="shared" si="49"/>
        <v>0</v>
      </c>
      <c r="Z140" s="26">
        <f t="shared" si="49"/>
        <v>0</v>
      </c>
      <c r="AA140" s="26">
        <f t="shared" si="49"/>
        <v>0</v>
      </c>
      <c r="AB140" s="26">
        <f t="shared" si="49"/>
        <v>0</v>
      </c>
      <c r="AC140" s="26">
        <f t="shared" si="49"/>
        <v>0</v>
      </c>
      <c r="AD140" s="31"/>
      <c r="AE140" s="26" t="str">
        <f t="shared" si="36"/>
        <v/>
      </c>
    </row>
    <row r="141" spans="1:31" x14ac:dyDescent="0.2">
      <c r="A141" s="11" t="s">
        <v>220</v>
      </c>
      <c r="B141" s="6" t="s">
        <v>187</v>
      </c>
      <c r="C141" s="26">
        <f>+C109</f>
        <v>0</v>
      </c>
      <c r="D141" s="26">
        <f>+D109</f>
        <v>0</v>
      </c>
      <c r="E141" s="26">
        <f t="shared" ref="E141:AC141" si="50">+E109</f>
        <v>0</v>
      </c>
      <c r="F141" s="26">
        <f t="shared" si="50"/>
        <v>0</v>
      </c>
      <c r="G141" s="26">
        <f t="shared" si="50"/>
        <v>0</v>
      </c>
      <c r="H141" s="26">
        <f t="shared" si="50"/>
        <v>0</v>
      </c>
      <c r="I141" s="26">
        <f t="shared" si="50"/>
        <v>0</v>
      </c>
      <c r="J141" s="26">
        <f t="shared" si="50"/>
        <v>0</v>
      </c>
      <c r="K141" s="26">
        <f t="shared" si="50"/>
        <v>0</v>
      </c>
      <c r="L141" s="26">
        <f t="shared" si="50"/>
        <v>0</v>
      </c>
      <c r="M141" s="26">
        <f t="shared" si="50"/>
        <v>0</v>
      </c>
      <c r="N141" s="26">
        <f t="shared" si="50"/>
        <v>0</v>
      </c>
      <c r="O141" s="26">
        <f t="shared" si="50"/>
        <v>0</v>
      </c>
      <c r="P141" s="26">
        <f t="shared" si="50"/>
        <v>0</v>
      </c>
      <c r="Q141" s="26">
        <f t="shared" si="50"/>
        <v>0</v>
      </c>
      <c r="R141" s="26">
        <f t="shared" si="50"/>
        <v>0</v>
      </c>
      <c r="S141" s="26">
        <f t="shared" si="50"/>
        <v>0</v>
      </c>
      <c r="T141" s="26">
        <f t="shared" si="50"/>
        <v>0</v>
      </c>
      <c r="U141" s="26">
        <f t="shared" si="50"/>
        <v>0</v>
      </c>
      <c r="V141" s="26">
        <f t="shared" si="50"/>
        <v>0</v>
      </c>
      <c r="W141" s="26">
        <f t="shared" si="50"/>
        <v>0</v>
      </c>
      <c r="X141" s="26">
        <f t="shared" si="50"/>
        <v>0</v>
      </c>
      <c r="Y141" s="26">
        <f t="shared" si="50"/>
        <v>0</v>
      </c>
      <c r="Z141" s="26">
        <f t="shared" si="50"/>
        <v>0</v>
      </c>
      <c r="AA141" s="26">
        <f t="shared" si="50"/>
        <v>0</v>
      </c>
      <c r="AB141" s="26">
        <f t="shared" si="50"/>
        <v>0</v>
      </c>
      <c r="AC141" s="26">
        <f t="shared" si="50"/>
        <v>0</v>
      </c>
      <c r="AD141" s="31"/>
      <c r="AE141" s="26" t="str">
        <f t="shared" si="36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51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>+C145+C146</f>
        <v>15.17</v>
      </c>
      <c r="D144" s="26">
        <f>+D145+D146</f>
        <v>1.812000187724494</v>
      </c>
      <c r="E144" s="26">
        <f t="shared" ref="E144:AC144" si="52">+E145+E146</f>
        <v>1.8904002246351888</v>
      </c>
      <c r="F144" s="26">
        <f t="shared" si="52"/>
        <v>2.1346000605302775</v>
      </c>
      <c r="G144" s="26">
        <f t="shared" si="52"/>
        <v>2.8453997868076701</v>
      </c>
      <c r="H144" s="26">
        <f t="shared" si="52"/>
        <v>3.0863999737620591</v>
      </c>
      <c r="I144" s="26">
        <f t="shared" si="52"/>
        <v>2.4167999755197109</v>
      </c>
      <c r="J144" s="26">
        <f t="shared" si="52"/>
        <v>3.2206000293636623</v>
      </c>
      <c r="K144" s="26">
        <f t="shared" si="52"/>
        <v>34.51</v>
      </c>
      <c r="L144" s="26">
        <f t="shared" si="52"/>
        <v>3.8146001076426019</v>
      </c>
      <c r="M144" s="26">
        <f t="shared" si="52"/>
        <v>5.3229999687880847</v>
      </c>
      <c r="N144" s="26">
        <f t="shared" si="52"/>
        <v>5.8133999705457375</v>
      </c>
      <c r="O144" s="26">
        <f t="shared" si="52"/>
        <v>6.3341550692204631</v>
      </c>
      <c r="P144" s="26">
        <f t="shared" si="52"/>
        <v>7.2592297116775555</v>
      </c>
      <c r="Q144" s="26">
        <f t="shared" si="52"/>
        <v>7.8574523031879231</v>
      </c>
      <c r="R144" s="26">
        <f t="shared" si="52"/>
        <v>8.5218132763709082</v>
      </c>
      <c r="S144" s="26">
        <f t="shared" si="52"/>
        <v>10.137578457762645</v>
      </c>
      <c r="T144" s="26">
        <f t="shared" si="52"/>
        <v>9.921895972997028</v>
      </c>
      <c r="U144" s="26">
        <f t="shared" si="52"/>
        <v>9.6694435898540529</v>
      </c>
      <c r="V144" s="26">
        <f t="shared" si="52"/>
        <v>7.1123882995091749</v>
      </c>
      <c r="W144" s="26">
        <f t="shared" si="52"/>
        <v>6.1065600052693316</v>
      </c>
      <c r="X144" s="26">
        <f t="shared" si="52"/>
        <v>15.17</v>
      </c>
      <c r="Y144" s="26">
        <f t="shared" si="52"/>
        <v>4.041883785854008</v>
      </c>
      <c r="Z144" s="26">
        <f t="shared" si="52"/>
        <v>3.6708649818302708</v>
      </c>
      <c r="AA144" s="26">
        <f t="shared" si="52"/>
        <v>3.6004197800000002</v>
      </c>
      <c r="AB144" s="26">
        <f t="shared" si="52"/>
        <v>2.9374030722039999</v>
      </c>
      <c r="AC144" s="26">
        <f t="shared" si="52"/>
        <v>2.6974881278887999</v>
      </c>
      <c r="AD144" s="31"/>
      <c r="AE144" s="26">
        <f t="shared" ref="AE144:AE148" si="53">+IF(C144=0,"",IF(C144&lt;0,IF(AC144&lt;0,(AC144-C144)/C144,(AC144-C144)/ABS(C144)),(AC144-C144)/C144))</f>
        <v>-0.82218272064015818</v>
      </c>
    </row>
    <row r="145" spans="1:31" x14ac:dyDescent="0.2">
      <c r="A145" s="13" t="s">
        <v>225</v>
      </c>
      <c r="B145" s="6" t="s">
        <v>226</v>
      </c>
      <c r="C145" s="26">
        <f>+C113</f>
        <v>0.72</v>
      </c>
      <c r="D145" s="26">
        <f>+D113</f>
        <v>0.35200018772449415</v>
      </c>
      <c r="E145" s="26">
        <f t="shared" ref="E145:AC148" si="54">+E113</f>
        <v>0.36040022463518862</v>
      </c>
      <c r="F145" s="26">
        <f t="shared" si="54"/>
        <v>0.37460006053027728</v>
      </c>
      <c r="G145" s="26">
        <f t="shared" si="54"/>
        <v>0.41539978680767015</v>
      </c>
      <c r="H145" s="26">
        <f t="shared" si="54"/>
        <v>0.40639997376205905</v>
      </c>
      <c r="I145" s="26">
        <f t="shared" si="54"/>
        <v>0.40679997551971114</v>
      </c>
      <c r="J145" s="26">
        <f t="shared" si="54"/>
        <v>0.47060002936366241</v>
      </c>
      <c r="K145" s="26">
        <f t="shared" si="54"/>
        <v>2.2999999999999998</v>
      </c>
      <c r="L145" s="26">
        <f t="shared" si="54"/>
        <v>0.69460010764260194</v>
      </c>
      <c r="M145" s="26">
        <f t="shared" si="54"/>
        <v>0.66299996878808476</v>
      </c>
      <c r="N145" s="26">
        <f t="shared" si="54"/>
        <v>0.66339997054573685</v>
      </c>
      <c r="O145" s="26">
        <f t="shared" si="54"/>
        <v>0.75415506922046271</v>
      </c>
      <c r="P145" s="26">
        <f t="shared" si="54"/>
        <v>0.67922971167755519</v>
      </c>
      <c r="Q145" s="26">
        <f t="shared" si="54"/>
        <v>0.7174523031879233</v>
      </c>
      <c r="R145" s="26">
        <f t="shared" si="54"/>
        <v>0.70181327637090851</v>
      </c>
      <c r="S145" s="26">
        <f t="shared" si="54"/>
        <v>0.76757845776264566</v>
      </c>
      <c r="T145" s="26">
        <f t="shared" si="54"/>
        <v>0.86189597299702736</v>
      </c>
      <c r="U145" s="26">
        <f t="shared" si="54"/>
        <v>0.89944358985405271</v>
      </c>
      <c r="V145" s="26">
        <f t="shared" si="54"/>
        <v>0.84238829950917549</v>
      </c>
      <c r="W145" s="26">
        <f t="shared" si="54"/>
        <v>0.84656000526933217</v>
      </c>
      <c r="X145" s="26">
        <f t="shared" si="54"/>
        <v>0.72</v>
      </c>
      <c r="Y145" s="26">
        <f t="shared" si="54"/>
        <v>0.87188378585400794</v>
      </c>
      <c r="Z145" s="26">
        <f t="shared" si="54"/>
        <v>0.87086498183027106</v>
      </c>
      <c r="AA145" s="26">
        <f t="shared" si="54"/>
        <v>0.88041977999999999</v>
      </c>
      <c r="AB145" s="26">
        <f t="shared" si="54"/>
        <v>0.88740307220399994</v>
      </c>
      <c r="AC145" s="26">
        <f t="shared" si="54"/>
        <v>0.93748812788879987</v>
      </c>
      <c r="AD145" s="31"/>
      <c r="AE145" s="26">
        <f t="shared" si="53"/>
        <v>0.30206684428999986</v>
      </c>
    </row>
    <row r="146" spans="1:31" x14ac:dyDescent="0.2">
      <c r="A146" s="13" t="s">
        <v>227</v>
      </c>
      <c r="B146" s="6" t="s">
        <v>228</v>
      </c>
      <c r="C146" s="26">
        <f t="shared" ref="C146:D147" si="55">+C114</f>
        <v>14.45</v>
      </c>
      <c r="D146" s="26">
        <f t="shared" si="55"/>
        <v>1.46</v>
      </c>
      <c r="E146" s="26">
        <f t="shared" si="54"/>
        <v>1.53</v>
      </c>
      <c r="F146" s="26">
        <f t="shared" si="54"/>
        <v>1.76</v>
      </c>
      <c r="G146" s="26">
        <f t="shared" si="54"/>
        <v>2.4300000000000002</v>
      </c>
      <c r="H146" s="26">
        <f t="shared" si="54"/>
        <v>2.68</v>
      </c>
      <c r="I146" s="26">
        <f t="shared" si="54"/>
        <v>2.0099999999999998</v>
      </c>
      <c r="J146" s="26">
        <f t="shared" si="54"/>
        <v>2.75</v>
      </c>
      <c r="K146" s="26">
        <f t="shared" si="54"/>
        <v>32.21</v>
      </c>
      <c r="L146" s="26">
        <f t="shared" si="54"/>
        <v>3.12</v>
      </c>
      <c r="M146" s="26">
        <f t="shared" si="54"/>
        <v>4.66</v>
      </c>
      <c r="N146" s="26">
        <f t="shared" si="54"/>
        <v>5.15</v>
      </c>
      <c r="O146" s="26">
        <f t="shared" si="54"/>
        <v>5.58</v>
      </c>
      <c r="P146" s="26">
        <f t="shared" si="54"/>
        <v>6.58</v>
      </c>
      <c r="Q146" s="26">
        <f t="shared" si="54"/>
        <v>7.14</v>
      </c>
      <c r="R146" s="26">
        <f t="shared" si="54"/>
        <v>7.82</v>
      </c>
      <c r="S146" s="26">
        <f t="shared" si="54"/>
        <v>9.3699999999999992</v>
      </c>
      <c r="T146" s="26">
        <f t="shared" si="54"/>
        <v>9.06</v>
      </c>
      <c r="U146" s="26">
        <f t="shared" si="54"/>
        <v>8.77</v>
      </c>
      <c r="V146" s="26">
        <f t="shared" si="54"/>
        <v>6.27</v>
      </c>
      <c r="W146" s="26">
        <f t="shared" si="54"/>
        <v>5.26</v>
      </c>
      <c r="X146" s="26">
        <f t="shared" si="54"/>
        <v>14.45</v>
      </c>
      <c r="Y146" s="26">
        <f t="shared" si="54"/>
        <v>3.17</v>
      </c>
      <c r="Z146" s="26">
        <f t="shared" si="54"/>
        <v>2.8</v>
      </c>
      <c r="AA146" s="26">
        <f t="shared" si="54"/>
        <v>2.72</v>
      </c>
      <c r="AB146" s="26">
        <f t="shared" si="54"/>
        <v>2.0499999999999998</v>
      </c>
      <c r="AC146" s="26">
        <f t="shared" si="54"/>
        <v>1.76</v>
      </c>
      <c r="AD146" s="31"/>
      <c r="AE146" s="26">
        <f t="shared" si="53"/>
        <v>-0.87820069204152251</v>
      </c>
    </row>
    <row r="147" spans="1:31" x14ac:dyDescent="0.2">
      <c r="A147" s="13" t="s">
        <v>229</v>
      </c>
      <c r="B147" s="6" t="s">
        <v>144</v>
      </c>
      <c r="C147" s="26">
        <f t="shared" si="55"/>
        <v>0</v>
      </c>
      <c r="D147" s="26">
        <f t="shared" si="55"/>
        <v>0</v>
      </c>
      <c r="E147" s="26">
        <f t="shared" si="54"/>
        <v>0</v>
      </c>
      <c r="F147" s="26">
        <f t="shared" si="54"/>
        <v>0</v>
      </c>
      <c r="G147" s="26">
        <f t="shared" si="54"/>
        <v>0</v>
      </c>
      <c r="H147" s="26">
        <f t="shared" si="54"/>
        <v>0</v>
      </c>
      <c r="I147" s="26">
        <f t="shared" si="54"/>
        <v>0</v>
      </c>
      <c r="J147" s="26">
        <f t="shared" si="54"/>
        <v>0</v>
      </c>
      <c r="K147" s="26">
        <f t="shared" si="54"/>
        <v>0</v>
      </c>
      <c r="L147" s="26">
        <f t="shared" si="54"/>
        <v>0</v>
      </c>
      <c r="M147" s="26">
        <f t="shared" si="54"/>
        <v>0</v>
      </c>
      <c r="N147" s="26">
        <f t="shared" si="54"/>
        <v>0</v>
      </c>
      <c r="O147" s="26">
        <f t="shared" si="54"/>
        <v>0</v>
      </c>
      <c r="P147" s="26">
        <f t="shared" si="54"/>
        <v>0</v>
      </c>
      <c r="Q147" s="26">
        <f t="shared" si="54"/>
        <v>0</v>
      </c>
      <c r="R147" s="26">
        <f t="shared" si="54"/>
        <v>0</v>
      </c>
      <c r="S147" s="26">
        <f t="shared" si="54"/>
        <v>0</v>
      </c>
      <c r="T147" s="26">
        <f t="shared" si="54"/>
        <v>0</v>
      </c>
      <c r="U147" s="26">
        <f t="shared" si="54"/>
        <v>0</v>
      </c>
      <c r="V147" s="26">
        <f t="shared" si="54"/>
        <v>0</v>
      </c>
      <c r="W147" s="26">
        <f t="shared" si="54"/>
        <v>0</v>
      </c>
      <c r="X147" s="26">
        <f t="shared" si="54"/>
        <v>0</v>
      </c>
      <c r="Y147" s="26">
        <f t="shared" si="54"/>
        <v>0</v>
      </c>
      <c r="Z147" s="26">
        <f t="shared" si="54"/>
        <v>0</v>
      </c>
      <c r="AA147" s="26">
        <f t="shared" si="54"/>
        <v>0</v>
      </c>
      <c r="AB147" s="26">
        <f t="shared" si="54"/>
        <v>0</v>
      </c>
      <c r="AC147" s="26">
        <f t="shared" si="54"/>
        <v>0</v>
      </c>
      <c r="AD147" s="31"/>
      <c r="AE147" s="26" t="str">
        <f t="shared" si="53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si="54"/>
        <v>0</v>
      </c>
      <c r="G148" s="26">
        <f t="shared" si="54"/>
        <v>0</v>
      </c>
      <c r="H148" s="26">
        <f t="shared" si="54"/>
        <v>0</v>
      </c>
      <c r="I148" s="26">
        <f t="shared" si="54"/>
        <v>0</v>
      </c>
      <c r="J148" s="26">
        <f t="shared" si="54"/>
        <v>0</v>
      </c>
      <c r="K148" s="26">
        <f t="shared" si="54"/>
        <v>0</v>
      </c>
      <c r="L148" s="26">
        <f t="shared" si="54"/>
        <v>0</v>
      </c>
      <c r="M148" s="26">
        <f t="shared" si="54"/>
        <v>0</v>
      </c>
      <c r="N148" s="26">
        <f t="shared" si="54"/>
        <v>0</v>
      </c>
      <c r="O148" s="26">
        <f t="shared" si="54"/>
        <v>0</v>
      </c>
      <c r="P148" s="26">
        <f t="shared" si="54"/>
        <v>0</v>
      </c>
      <c r="Q148" s="26">
        <f t="shared" si="54"/>
        <v>0</v>
      </c>
      <c r="R148" s="26">
        <f t="shared" si="54"/>
        <v>0</v>
      </c>
      <c r="S148" s="26">
        <f t="shared" si="54"/>
        <v>0</v>
      </c>
      <c r="T148" s="26">
        <f t="shared" si="54"/>
        <v>0</v>
      </c>
      <c r="U148" s="26">
        <f t="shared" si="54"/>
        <v>0</v>
      </c>
      <c r="V148" s="26">
        <f t="shared" si="54"/>
        <v>0</v>
      </c>
      <c r="W148" s="26">
        <f t="shared" si="54"/>
        <v>0</v>
      </c>
      <c r="X148" s="26">
        <f t="shared" si="54"/>
        <v>0</v>
      </c>
      <c r="Y148" s="26">
        <f t="shared" si="54"/>
        <v>0</v>
      </c>
      <c r="Z148" s="26">
        <f t="shared" si="54"/>
        <v>0</v>
      </c>
      <c r="AA148" s="26">
        <f t="shared" si="54"/>
        <v>0</v>
      </c>
      <c r="AB148" s="26">
        <f t="shared" si="54"/>
        <v>0</v>
      </c>
      <c r="AC148" s="26">
        <f t="shared" si="54"/>
        <v>0</v>
      </c>
      <c r="AD148" s="31"/>
      <c r="AE148" s="26" t="str">
        <f t="shared" si="53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3">
        <f>+C160+C161+C162</f>
        <v>123</v>
      </c>
      <c r="D159" s="3">
        <f>+D160+D161+D162</f>
        <v>101.44435839709632</v>
      </c>
      <c r="E159" s="3">
        <f t="shared" ref="E159:AC159" si="56">+E160+E161+E162</f>
        <v>100.15780236649493</v>
      </c>
      <c r="F159" s="3">
        <f t="shared" si="56"/>
        <v>108.57764902369759</v>
      </c>
      <c r="G159" s="3">
        <f t="shared" si="56"/>
        <v>97.821107263866693</v>
      </c>
      <c r="H159" s="3">
        <f t="shared" si="56"/>
        <v>114.96817754741325</v>
      </c>
      <c r="I159" s="3">
        <f t="shared" si="56"/>
        <v>151.50683829921996</v>
      </c>
      <c r="J159" s="3">
        <f t="shared" si="56"/>
        <v>169.93745926283219</v>
      </c>
      <c r="K159" s="3">
        <f t="shared" si="56"/>
        <v>175.10188636238877</v>
      </c>
      <c r="L159" s="3">
        <f t="shared" si="56"/>
        <v>170.35518127517992</v>
      </c>
      <c r="M159" s="3">
        <f t="shared" si="56"/>
        <v>156.41977971476663</v>
      </c>
      <c r="N159" s="3">
        <f t="shared" si="56"/>
        <v>144.90453880907739</v>
      </c>
      <c r="O159" s="3">
        <f t="shared" si="56"/>
        <v>148.49199801478068</v>
      </c>
      <c r="P159" s="3">
        <f t="shared" si="56"/>
        <v>147.47028257019505</v>
      </c>
      <c r="Q159" s="3">
        <f t="shared" si="56"/>
        <v>171.03787521886102</v>
      </c>
      <c r="R159" s="3">
        <f t="shared" si="56"/>
        <v>179.32987920511894</v>
      </c>
      <c r="S159" s="3">
        <f t="shared" si="56"/>
        <v>188.4569941938436</v>
      </c>
      <c r="T159" s="3">
        <f t="shared" si="56"/>
        <v>219.77063118367917</v>
      </c>
      <c r="U159" s="3">
        <f t="shared" si="56"/>
        <v>226.23722713832979</v>
      </c>
      <c r="V159" s="3">
        <f t="shared" si="56"/>
        <v>220.57246334729558</v>
      </c>
      <c r="W159" s="3">
        <f t="shared" si="56"/>
        <v>195.29459327445147</v>
      </c>
      <c r="X159" s="3">
        <f t="shared" si="56"/>
        <v>223.9834921011963</v>
      </c>
      <c r="Y159" s="3">
        <f t="shared" si="56"/>
        <v>247.43209350545914</v>
      </c>
      <c r="Z159" s="3">
        <f t="shared" si="56"/>
        <v>253.94763838057318</v>
      </c>
      <c r="AA159" s="3">
        <f t="shared" si="56"/>
        <v>265.76569771962659</v>
      </c>
      <c r="AB159" s="3">
        <f t="shared" si="56"/>
        <v>271.21147799408038</v>
      </c>
      <c r="AC159" s="3">
        <f t="shared" si="56"/>
        <v>288.04868895817049</v>
      </c>
      <c r="AE159" s="3">
        <f t="shared" ref="AE159:AE162" si="57">+IF(C159=0,"",IF(C159&lt;0,IF(AC159&lt;0,(AC159-C159)/C159,(AC159-C159)/ABS(C159)),(AC159-C159)/C159))</f>
        <v>1.3418592598225243</v>
      </c>
    </row>
    <row r="160" spans="1:31" x14ac:dyDescent="0.2">
      <c r="A160" s="11" t="s">
        <v>26</v>
      </c>
      <c r="B160" s="6" t="s">
        <v>27</v>
      </c>
      <c r="C160" s="3">
        <f>+C6</f>
        <v>120.07000000000001</v>
      </c>
      <c r="D160" s="3">
        <f>+D6</f>
        <v>99.014358397096316</v>
      </c>
      <c r="E160" s="3">
        <f t="shared" ref="E160:AC160" si="58">+E6</f>
        <v>99.477802366494927</v>
      </c>
      <c r="F160" s="3">
        <f t="shared" si="58"/>
        <v>105.90764902369759</v>
      </c>
      <c r="G160" s="3">
        <f t="shared" si="58"/>
        <v>97.051107263866697</v>
      </c>
      <c r="H160" s="3">
        <f t="shared" si="58"/>
        <v>112.04817754741325</v>
      </c>
      <c r="I160" s="3">
        <f t="shared" si="58"/>
        <v>148.53683829921997</v>
      </c>
      <c r="J160" s="3">
        <f t="shared" si="58"/>
        <v>166.81745926283219</v>
      </c>
      <c r="K160" s="3">
        <f t="shared" si="58"/>
        <v>172.15188636238878</v>
      </c>
      <c r="L160" s="3">
        <f t="shared" si="58"/>
        <v>167.08518127517991</v>
      </c>
      <c r="M160" s="3">
        <f t="shared" si="58"/>
        <v>152.95977971476663</v>
      </c>
      <c r="N160" s="3">
        <f t="shared" si="58"/>
        <v>141.3045388090774</v>
      </c>
      <c r="O160" s="3">
        <f t="shared" si="58"/>
        <v>144.93199801478067</v>
      </c>
      <c r="P160" s="3">
        <f t="shared" si="58"/>
        <v>144.21028257019506</v>
      </c>
      <c r="Q160" s="3">
        <f t="shared" si="58"/>
        <v>167.85787521886101</v>
      </c>
      <c r="R160" s="3">
        <f t="shared" si="58"/>
        <v>178.22987920511895</v>
      </c>
      <c r="S160" s="3">
        <f t="shared" si="58"/>
        <v>185.12699419384359</v>
      </c>
      <c r="T160" s="3">
        <f t="shared" si="58"/>
        <v>216.68063118367917</v>
      </c>
      <c r="U160" s="3">
        <f t="shared" si="58"/>
        <v>223.05722713832978</v>
      </c>
      <c r="V160" s="3">
        <f t="shared" si="58"/>
        <v>217.02246334729557</v>
      </c>
      <c r="W160" s="3">
        <f t="shared" si="58"/>
        <v>192.47459327445148</v>
      </c>
      <c r="X160" s="3">
        <f t="shared" si="58"/>
        <v>221.50349210119631</v>
      </c>
      <c r="Y160" s="3">
        <f t="shared" si="58"/>
        <v>245.31209350545913</v>
      </c>
      <c r="Z160" s="3">
        <f t="shared" si="58"/>
        <v>251.96763838057319</v>
      </c>
      <c r="AA160" s="3">
        <f t="shared" si="58"/>
        <v>263.83569771962658</v>
      </c>
      <c r="AB160" s="3">
        <f t="shared" si="58"/>
        <v>269.30147799408036</v>
      </c>
      <c r="AC160" s="3">
        <f t="shared" si="58"/>
        <v>285.94868895817046</v>
      </c>
      <c r="AE160" s="3">
        <f t="shared" si="57"/>
        <v>1.3815165233461353</v>
      </c>
    </row>
    <row r="161" spans="1:31" x14ac:dyDescent="0.2">
      <c r="A161" s="13" t="s">
        <v>145</v>
      </c>
      <c r="B161" s="6" t="s">
        <v>146</v>
      </c>
      <c r="C161" s="3">
        <f>+C66</f>
        <v>2.9299999999999997</v>
      </c>
      <c r="D161" s="3">
        <f>+D66</f>
        <v>2.4300000000000002</v>
      </c>
      <c r="E161" s="3">
        <f t="shared" ref="E161:AC161" si="59">+E66</f>
        <v>0.68</v>
      </c>
      <c r="F161" s="3">
        <f t="shared" si="59"/>
        <v>2.67</v>
      </c>
      <c r="G161" s="3">
        <f t="shared" si="59"/>
        <v>0.77</v>
      </c>
      <c r="H161" s="3">
        <f t="shared" si="59"/>
        <v>2.92</v>
      </c>
      <c r="I161" s="3">
        <f t="shared" si="59"/>
        <v>2.9699999999999998</v>
      </c>
      <c r="J161" s="3">
        <f t="shared" si="59"/>
        <v>3.12</v>
      </c>
      <c r="K161" s="3">
        <f t="shared" si="59"/>
        <v>2.95</v>
      </c>
      <c r="L161" s="3">
        <f t="shared" si="59"/>
        <v>3.27</v>
      </c>
      <c r="M161" s="3">
        <f t="shared" si="59"/>
        <v>3.46</v>
      </c>
      <c r="N161" s="3">
        <f t="shared" si="59"/>
        <v>3.6</v>
      </c>
      <c r="O161" s="3">
        <f t="shared" si="59"/>
        <v>3.56</v>
      </c>
      <c r="P161" s="3">
        <f t="shared" si="59"/>
        <v>3.2600000000000002</v>
      </c>
      <c r="Q161" s="3">
        <f t="shared" si="59"/>
        <v>3.18</v>
      </c>
      <c r="R161" s="3">
        <f t="shared" si="59"/>
        <v>1.1000000000000001</v>
      </c>
      <c r="S161" s="3">
        <f t="shared" si="59"/>
        <v>3.33</v>
      </c>
      <c r="T161" s="3">
        <f t="shared" si="59"/>
        <v>3.09</v>
      </c>
      <c r="U161" s="3">
        <f t="shared" si="59"/>
        <v>3.1799999999999997</v>
      </c>
      <c r="V161" s="3">
        <f t="shared" si="59"/>
        <v>3.55</v>
      </c>
      <c r="W161" s="3">
        <f t="shared" si="59"/>
        <v>2.82</v>
      </c>
      <c r="X161" s="3">
        <f t="shared" si="59"/>
        <v>2.48</v>
      </c>
      <c r="Y161" s="3">
        <f t="shared" si="59"/>
        <v>2.12</v>
      </c>
      <c r="Z161" s="3">
        <f t="shared" si="59"/>
        <v>1.98</v>
      </c>
      <c r="AA161" s="3">
        <f t="shared" si="59"/>
        <v>1.93</v>
      </c>
      <c r="AB161" s="3">
        <f t="shared" si="59"/>
        <v>1.9100000000000001</v>
      </c>
      <c r="AC161" s="3">
        <f t="shared" si="59"/>
        <v>2.1</v>
      </c>
      <c r="AE161" s="3">
        <f t="shared" si="57"/>
        <v>-0.28327645051194528</v>
      </c>
    </row>
    <row r="162" spans="1:31" x14ac:dyDescent="0.2">
      <c r="A162" s="13" t="s">
        <v>204</v>
      </c>
      <c r="B162" s="6" t="s">
        <v>205</v>
      </c>
      <c r="C162" s="3">
        <f>+C101</f>
        <v>0</v>
      </c>
      <c r="D162" s="3">
        <f>+D101</f>
        <v>0</v>
      </c>
      <c r="E162" s="3">
        <f t="shared" ref="E162:AC162" si="60">+E101</f>
        <v>0</v>
      </c>
      <c r="F162" s="3">
        <f t="shared" si="60"/>
        <v>0</v>
      </c>
      <c r="G162" s="3">
        <f t="shared" si="60"/>
        <v>0</v>
      </c>
      <c r="H162" s="3">
        <f t="shared" si="60"/>
        <v>0</v>
      </c>
      <c r="I162" s="3">
        <f t="shared" si="60"/>
        <v>0</v>
      </c>
      <c r="J162" s="3">
        <f t="shared" si="60"/>
        <v>0</v>
      </c>
      <c r="K162" s="3">
        <f t="shared" si="60"/>
        <v>0</v>
      </c>
      <c r="L162" s="3">
        <f t="shared" si="60"/>
        <v>0</v>
      </c>
      <c r="M162" s="3">
        <f t="shared" si="60"/>
        <v>0</v>
      </c>
      <c r="N162" s="3">
        <f t="shared" si="60"/>
        <v>0</v>
      </c>
      <c r="O162" s="3">
        <f t="shared" si="60"/>
        <v>0</v>
      </c>
      <c r="P162" s="3">
        <f t="shared" si="60"/>
        <v>0</v>
      </c>
      <c r="Q162" s="3">
        <f t="shared" si="60"/>
        <v>0</v>
      </c>
      <c r="R162" s="3">
        <f t="shared" si="60"/>
        <v>0</v>
      </c>
      <c r="S162" s="3">
        <f t="shared" si="60"/>
        <v>0</v>
      </c>
      <c r="T162" s="3">
        <f t="shared" si="60"/>
        <v>0</v>
      </c>
      <c r="U162" s="3">
        <f t="shared" si="60"/>
        <v>0</v>
      </c>
      <c r="V162" s="3">
        <f t="shared" si="60"/>
        <v>0</v>
      </c>
      <c r="W162" s="3">
        <f t="shared" si="60"/>
        <v>0</v>
      </c>
      <c r="X162" s="3">
        <f t="shared" si="60"/>
        <v>0</v>
      </c>
      <c r="Y162" s="3">
        <f t="shared" si="60"/>
        <v>0</v>
      </c>
      <c r="Z162" s="3">
        <f t="shared" si="60"/>
        <v>0</v>
      </c>
      <c r="AA162" s="3">
        <f t="shared" si="60"/>
        <v>0</v>
      </c>
      <c r="AB162" s="3">
        <f t="shared" si="60"/>
        <v>0</v>
      </c>
      <c r="AC162" s="3">
        <f t="shared" si="60"/>
        <v>0</v>
      </c>
      <c r="AE162" s="3" t="str">
        <f t="shared" si="57"/>
        <v/>
      </c>
    </row>
    <row r="163" spans="1:31" x14ac:dyDescent="0.2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E163" s="15"/>
    </row>
    <row r="164" spans="1:31" x14ac:dyDescent="0.2">
      <c r="A164" s="16" t="s">
        <v>221</v>
      </c>
      <c r="B164" s="10" t="s">
        <v>222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E164" s="12" t="str">
        <f t="shared" ref="AE164" si="61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3">
        <f>+C166+C167</f>
        <v>15.17</v>
      </c>
      <c r="D165" s="3">
        <f>+D166+D167</f>
        <v>1.812000187724494</v>
      </c>
      <c r="E165" s="3">
        <f t="shared" ref="E165:AC165" si="62">+E166+E167</f>
        <v>1.8904002246351888</v>
      </c>
      <c r="F165" s="3">
        <f t="shared" si="62"/>
        <v>2.1346000605302775</v>
      </c>
      <c r="G165" s="3">
        <f t="shared" si="62"/>
        <v>2.8453997868076701</v>
      </c>
      <c r="H165" s="3">
        <f t="shared" si="62"/>
        <v>3.0863999737620591</v>
      </c>
      <c r="I165" s="3">
        <f t="shared" si="62"/>
        <v>2.4167999755197109</v>
      </c>
      <c r="J165" s="3">
        <f t="shared" si="62"/>
        <v>3.2206000293636623</v>
      </c>
      <c r="K165" s="3">
        <f t="shared" si="62"/>
        <v>34.51</v>
      </c>
      <c r="L165" s="3">
        <f t="shared" si="62"/>
        <v>3.8146001076426019</v>
      </c>
      <c r="M165" s="3">
        <f t="shared" si="62"/>
        <v>5.3229999687880847</v>
      </c>
      <c r="N165" s="3">
        <f t="shared" si="62"/>
        <v>5.8133999705457375</v>
      </c>
      <c r="O165" s="3">
        <f t="shared" si="62"/>
        <v>6.3341550692204631</v>
      </c>
      <c r="P165" s="3">
        <f t="shared" si="62"/>
        <v>7.2592297116775555</v>
      </c>
      <c r="Q165" s="3">
        <f t="shared" si="62"/>
        <v>7.8574523031879231</v>
      </c>
      <c r="R165" s="3">
        <f t="shared" si="62"/>
        <v>8.5218132763709082</v>
      </c>
      <c r="S165" s="3">
        <f t="shared" si="62"/>
        <v>10.137578457762645</v>
      </c>
      <c r="T165" s="3">
        <f t="shared" si="62"/>
        <v>9.921895972997028</v>
      </c>
      <c r="U165" s="3">
        <f t="shared" si="62"/>
        <v>9.6694435898540529</v>
      </c>
      <c r="V165" s="3">
        <f t="shared" si="62"/>
        <v>7.1123882995091749</v>
      </c>
      <c r="W165" s="3">
        <f t="shared" si="62"/>
        <v>6.1065600052693316</v>
      </c>
      <c r="X165" s="3">
        <f t="shared" si="62"/>
        <v>15.17</v>
      </c>
      <c r="Y165" s="3">
        <f t="shared" si="62"/>
        <v>4.041883785854008</v>
      </c>
      <c r="Z165" s="3">
        <f t="shared" si="62"/>
        <v>3.6708649818302708</v>
      </c>
      <c r="AA165" s="3">
        <f t="shared" si="62"/>
        <v>3.6004197800000002</v>
      </c>
      <c r="AB165" s="3">
        <f t="shared" si="62"/>
        <v>2.9374030722039999</v>
      </c>
      <c r="AC165" s="3">
        <f t="shared" si="62"/>
        <v>2.6974881278887999</v>
      </c>
      <c r="AE165" s="3">
        <f t="shared" ref="AE165:AE169" si="63">+IF(C165=0,"",IF(C165&lt;0,IF(AC165&lt;0,(AC165-C165)/C165,(AC165-C165)/ABS(C165)),(AC165-C165)/C165))</f>
        <v>-0.82218272064015818</v>
      </c>
    </row>
    <row r="166" spans="1:31" x14ac:dyDescent="0.2">
      <c r="A166" s="13" t="s">
        <v>225</v>
      </c>
      <c r="B166" s="6" t="s">
        <v>226</v>
      </c>
      <c r="C166" s="3">
        <f>+C113</f>
        <v>0.72</v>
      </c>
      <c r="D166" s="3">
        <f>+D113</f>
        <v>0.35200018772449415</v>
      </c>
      <c r="E166" s="3">
        <f t="shared" ref="E166:AC168" si="64">+E113</f>
        <v>0.36040022463518862</v>
      </c>
      <c r="F166" s="3">
        <f t="shared" si="64"/>
        <v>0.37460006053027728</v>
      </c>
      <c r="G166" s="3">
        <f t="shared" si="64"/>
        <v>0.41539978680767015</v>
      </c>
      <c r="H166" s="3">
        <f t="shared" si="64"/>
        <v>0.40639997376205905</v>
      </c>
      <c r="I166" s="3">
        <f t="shared" si="64"/>
        <v>0.40679997551971114</v>
      </c>
      <c r="J166" s="3">
        <f t="shared" si="64"/>
        <v>0.47060002936366241</v>
      </c>
      <c r="K166" s="3">
        <f t="shared" si="64"/>
        <v>2.2999999999999998</v>
      </c>
      <c r="L166" s="3">
        <f t="shared" si="64"/>
        <v>0.69460010764260194</v>
      </c>
      <c r="M166" s="3">
        <f t="shared" si="64"/>
        <v>0.66299996878808476</v>
      </c>
      <c r="N166" s="3">
        <f t="shared" si="64"/>
        <v>0.66339997054573685</v>
      </c>
      <c r="O166" s="3">
        <f t="shared" si="64"/>
        <v>0.75415506922046271</v>
      </c>
      <c r="P166" s="3">
        <f t="shared" si="64"/>
        <v>0.67922971167755519</v>
      </c>
      <c r="Q166" s="3">
        <f t="shared" si="64"/>
        <v>0.7174523031879233</v>
      </c>
      <c r="R166" s="3">
        <f t="shared" si="64"/>
        <v>0.70181327637090851</v>
      </c>
      <c r="S166" s="3">
        <f t="shared" si="64"/>
        <v>0.76757845776264566</v>
      </c>
      <c r="T166" s="3">
        <f t="shared" si="64"/>
        <v>0.86189597299702736</v>
      </c>
      <c r="U166" s="3">
        <f t="shared" si="64"/>
        <v>0.89944358985405271</v>
      </c>
      <c r="V166" s="3">
        <f t="shared" si="64"/>
        <v>0.84238829950917549</v>
      </c>
      <c r="W166" s="3">
        <f t="shared" si="64"/>
        <v>0.84656000526933217</v>
      </c>
      <c r="X166" s="3">
        <f t="shared" si="64"/>
        <v>0.72</v>
      </c>
      <c r="Y166" s="3">
        <f t="shared" si="64"/>
        <v>0.87188378585400794</v>
      </c>
      <c r="Z166" s="3">
        <f t="shared" si="64"/>
        <v>0.87086498183027106</v>
      </c>
      <c r="AA166" s="3">
        <f t="shared" si="64"/>
        <v>0.88041977999999999</v>
      </c>
      <c r="AB166" s="3">
        <f t="shared" si="64"/>
        <v>0.88740307220399994</v>
      </c>
      <c r="AC166" s="3">
        <f t="shared" si="64"/>
        <v>0.93748812788879987</v>
      </c>
      <c r="AE166" s="3">
        <f t="shared" si="63"/>
        <v>0.30206684428999986</v>
      </c>
    </row>
    <row r="167" spans="1:31" x14ac:dyDescent="0.2">
      <c r="A167" s="13" t="s">
        <v>227</v>
      </c>
      <c r="B167" s="6" t="s">
        <v>228</v>
      </c>
      <c r="C167" s="3">
        <f t="shared" ref="C167:D168" si="65">+C114</f>
        <v>14.45</v>
      </c>
      <c r="D167" s="3">
        <f t="shared" si="65"/>
        <v>1.46</v>
      </c>
      <c r="E167" s="3">
        <f t="shared" si="64"/>
        <v>1.53</v>
      </c>
      <c r="F167" s="3">
        <f t="shared" si="64"/>
        <v>1.76</v>
      </c>
      <c r="G167" s="3">
        <f t="shared" si="64"/>
        <v>2.4300000000000002</v>
      </c>
      <c r="H167" s="3">
        <f t="shared" si="64"/>
        <v>2.68</v>
      </c>
      <c r="I167" s="3">
        <f t="shared" si="64"/>
        <v>2.0099999999999998</v>
      </c>
      <c r="J167" s="3">
        <f t="shared" si="64"/>
        <v>2.75</v>
      </c>
      <c r="K167" s="3">
        <f t="shared" si="64"/>
        <v>32.21</v>
      </c>
      <c r="L167" s="3">
        <f t="shared" si="64"/>
        <v>3.12</v>
      </c>
      <c r="M167" s="3">
        <f t="shared" si="64"/>
        <v>4.66</v>
      </c>
      <c r="N167" s="3">
        <f t="shared" si="64"/>
        <v>5.15</v>
      </c>
      <c r="O167" s="3">
        <f t="shared" si="64"/>
        <v>5.58</v>
      </c>
      <c r="P167" s="3">
        <f t="shared" si="64"/>
        <v>6.58</v>
      </c>
      <c r="Q167" s="3">
        <f t="shared" si="64"/>
        <v>7.14</v>
      </c>
      <c r="R167" s="3">
        <f t="shared" si="64"/>
        <v>7.82</v>
      </c>
      <c r="S167" s="3">
        <f t="shared" si="64"/>
        <v>9.3699999999999992</v>
      </c>
      <c r="T167" s="3">
        <f t="shared" si="64"/>
        <v>9.06</v>
      </c>
      <c r="U167" s="3">
        <f t="shared" si="64"/>
        <v>8.77</v>
      </c>
      <c r="V167" s="3">
        <f t="shared" si="64"/>
        <v>6.27</v>
      </c>
      <c r="W167" s="3">
        <f t="shared" si="64"/>
        <v>5.26</v>
      </c>
      <c r="X167" s="3">
        <f t="shared" si="64"/>
        <v>14.45</v>
      </c>
      <c r="Y167" s="3">
        <f t="shared" si="64"/>
        <v>3.17</v>
      </c>
      <c r="Z167" s="3">
        <f t="shared" si="64"/>
        <v>2.8</v>
      </c>
      <c r="AA167" s="3">
        <f t="shared" si="64"/>
        <v>2.72</v>
      </c>
      <c r="AB167" s="3">
        <f t="shared" si="64"/>
        <v>2.0499999999999998</v>
      </c>
      <c r="AC167" s="3">
        <f t="shared" si="64"/>
        <v>1.76</v>
      </c>
      <c r="AE167" s="3">
        <f t="shared" si="63"/>
        <v>-0.87820069204152251</v>
      </c>
    </row>
    <row r="168" spans="1:31" x14ac:dyDescent="0.2">
      <c r="A168" s="13" t="s">
        <v>229</v>
      </c>
      <c r="B168" s="6" t="s">
        <v>144</v>
      </c>
      <c r="C168" s="3">
        <f t="shared" si="65"/>
        <v>0</v>
      </c>
      <c r="D168" s="3">
        <f t="shared" si="65"/>
        <v>0</v>
      </c>
      <c r="E168" s="3">
        <f t="shared" si="64"/>
        <v>0</v>
      </c>
      <c r="F168" s="3">
        <f t="shared" si="64"/>
        <v>0</v>
      </c>
      <c r="G168" s="3">
        <f t="shared" si="64"/>
        <v>0</v>
      </c>
      <c r="H168" s="3">
        <f t="shared" si="64"/>
        <v>0</v>
      </c>
      <c r="I168" s="3">
        <f t="shared" si="64"/>
        <v>0</v>
      </c>
      <c r="J168" s="3">
        <f t="shared" si="64"/>
        <v>0</v>
      </c>
      <c r="K168" s="3">
        <f t="shared" si="64"/>
        <v>0</v>
      </c>
      <c r="L168" s="3">
        <f t="shared" si="64"/>
        <v>0</v>
      </c>
      <c r="M168" s="3">
        <f t="shared" si="64"/>
        <v>0</v>
      </c>
      <c r="N168" s="3">
        <f t="shared" si="64"/>
        <v>0</v>
      </c>
      <c r="O168" s="3">
        <f t="shared" si="64"/>
        <v>0</v>
      </c>
      <c r="P168" s="3">
        <f t="shared" si="64"/>
        <v>0</v>
      </c>
      <c r="Q168" s="3">
        <f t="shared" si="64"/>
        <v>0</v>
      </c>
      <c r="R168" s="3">
        <f t="shared" si="64"/>
        <v>0</v>
      </c>
      <c r="S168" s="3">
        <f t="shared" si="64"/>
        <v>0</v>
      </c>
      <c r="T168" s="3">
        <f t="shared" si="64"/>
        <v>0</v>
      </c>
      <c r="U168" s="3">
        <f t="shared" si="64"/>
        <v>0</v>
      </c>
      <c r="V168" s="3">
        <f t="shared" si="64"/>
        <v>0</v>
      </c>
      <c r="W168" s="3">
        <f t="shared" si="64"/>
        <v>0</v>
      </c>
      <c r="X168" s="3">
        <f t="shared" si="64"/>
        <v>0</v>
      </c>
      <c r="Y168" s="3">
        <f t="shared" si="64"/>
        <v>0</v>
      </c>
      <c r="Z168" s="3">
        <f t="shared" si="64"/>
        <v>0</v>
      </c>
      <c r="AA168" s="3">
        <f t="shared" si="64"/>
        <v>0</v>
      </c>
      <c r="AB168" s="3">
        <f t="shared" si="64"/>
        <v>0</v>
      </c>
      <c r="AC168" s="3">
        <f t="shared" si="64"/>
        <v>0</v>
      </c>
      <c r="AE168" s="3" t="str">
        <f t="shared" si="63"/>
        <v/>
      </c>
    </row>
    <row r="169" spans="1:31" x14ac:dyDescent="0.2">
      <c r="A169" s="13" t="s">
        <v>230</v>
      </c>
      <c r="B169" s="17" t="s">
        <v>231</v>
      </c>
      <c r="C169" s="3">
        <f>+C148</f>
        <v>0</v>
      </c>
      <c r="D169" s="3">
        <f t="shared" ref="D169:AC169" si="66">+D148</f>
        <v>0</v>
      </c>
      <c r="E169" s="3">
        <f t="shared" si="66"/>
        <v>0</v>
      </c>
      <c r="F169" s="3">
        <f t="shared" si="66"/>
        <v>0</v>
      </c>
      <c r="G169" s="3">
        <f t="shared" si="66"/>
        <v>0</v>
      </c>
      <c r="H169" s="3">
        <f t="shared" si="66"/>
        <v>0</v>
      </c>
      <c r="I169" s="3">
        <f t="shared" si="66"/>
        <v>0</v>
      </c>
      <c r="J169" s="3">
        <f t="shared" si="66"/>
        <v>0</v>
      </c>
      <c r="K169" s="3">
        <f t="shared" si="66"/>
        <v>0</v>
      </c>
      <c r="L169" s="3">
        <f t="shared" si="66"/>
        <v>0</v>
      </c>
      <c r="M169" s="3">
        <f t="shared" si="66"/>
        <v>0</v>
      </c>
      <c r="N169" s="3">
        <f t="shared" si="66"/>
        <v>0</v>
      </c>
      <c r="O169" s="3">
        <f t="shared" si="66"/>
        <v>0</v>
      </c>
      <c r="P169" s="3">
        <f t="shared" si="66"/>
        <v>0</v>
      </c>
      <c r="Q169" s="3">
        <f t="shared" si="66"/>
        <v>0</v>
      </c>
      <c r="R169" s="3">
        <f t="shared" si="66"/>
        <v>0</v>
      </c>
      <c r="S169" s="3">
        <f t="shared" si="66"/>
        <v>0</v>
      </c>
      <c r="T169" s="3">
        <f t="shared" si="66"/>
        <v>0</v>
      </c>
      <c r="U169" s="3">
        <f t="shared" si="66"/>
        <v>0</v>
      </c>
      <c r="V169" s="3">
        <f t="shared" si="66"/>
        <v>0</v>
      </c>
      <c r="W169" s="3">
        <f t="shared" si="66"/>
        <v>0</v>
      </c>
      <c r="X169" s="3">
        <f t="shared" si="66"/>
        <v>0</v>
      </c>
      <c r="Y169" s="3">
        <f t="shared" si="66"/>
        <v>0</v>
      </c>
      <c r="Z169" s="3">
        <f t="shared" si="66"/>
        <v>0</v>
      </c>
      <c r="AA169" s="3">
        <f t="shared" si="66"/>
        <v>0</v>
      </c>
      <c r="AB169" s="3">
        <f t="shared" si="66"/>
        <v>0</v>
      </c>
      <c r="AC169" s="3">
        <f t="shared" si="66"/>
        <v>0</v>
      </c>
      <c r="AE169" s="3" t="str">
        <f t="shared" si="63"/>
        <v/>
      </c>
    </row>
  </sheetData>
  <conditionalFormatting sqref="A1">
    <cfRule type="cellIs" dxfId="4" priority="1" operator="lessThan">
      <formula>0</formula>
    </cfRule>
  </conditionalFormatting>
  <dataValidations count="1">
    <dataValidation allowBlank="1" showInputMessage="1" showErrorMessage="1" sqref="A164:B169 A143:B148 A111:B116" xr:uid="{00000000-0002-0000-2500-000000000000}"/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E169"/>
  <sheetViews>
    <sheetView showGridLines="0" topLeftCell="D1" zoomScale="85" zoomScaleNormal="85" workbookViewId="0">
      <selection activeCell="U4" sqref="U4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297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608.5100000000001</v>
      </c>
      <c r="D4" s="26">
        <f>+D6+D66+D101</f>
        <v>520.75958482432679</v>
      </c>
      <c r="E4" s="26">
        <f t="shared" ref="E4:AC4" si="0">+E6+E66+E101</f>
        <v>529.54875224422892</v>
      </c>
      <c r="F4" s="26">
        <f t="shared" si="0"/>
        <v>563.75641303950749</v>
      </c>
      <c r="G4" s="26">
        <f t="shared" si="0"/>
        <v>482.06160904192831</v>
      </c>
      <c r="H4" s="26">
        <f t="shared" si="0"/>
        <v>520.56646552770394</v>
      </c>
      <c r="I4" s="26">
        <f t="shared" si="0"/>
        <v>672.12336060181929</v>
      </c>
      <c r="J4" s="26">
        <f t="shared" si="0"/>
        <v>770.61882349118707</v>
      </c>
      <c r="K4" s="26">
        <f t="shared" si="0"/>
        <v>770.41481753064988</v>
      </c>
      <c r="L4" s="26">
        <f t="shared" si="0"/>
        <v>789.53588988920444</v>
      </c>
      <c r="M4" s="26">
        <f t="shared" si="0"/>
        <v>789.2765938524019</v>
      </c>
      <c r="N4" s="26">
        <f t="shared" si="0"/>
        <v>782.8285144513186</v>
      </c>
      <c r="O4" s="26">
        <f t="shared" si="0"/>
        <v>781.98825451166181</v>
      </c>
      <c r="P4" s="26">
        <f t="shared" si="0"/>
        <v>767.35916060163004</v>
      </c>
      <c r="Q4" s="26">
        <f t="shared" si="0"/>
        <v>783.45561779601928</v>
      </c>
      <c r="R4" s="26">
        <f t="shared" si="0"/>
        <v>767.68585403608404</v>
      </c>
      <c r="S4" s="26">
        <f t="shared" si="0"/>
        <v>799.79596320652195</v>
      </c>
      <c r="T4" s="26">
        <f t="shared" si="0"/>
        <v>827.1941343560386</v>
      </c>
      <c r="U4" s="26">
        <f t="shared" si="0"/>
        <v>835.49793929383179</v>
      </c>
      <c r="V4" s="26">
        <f t="shared" si="0"/>
        <v>666.68371263618656</v>
      </c>
      <c r="W4" s="26">
        <f t="shared" si="0"/>
        <v>654.0704278575829</v>
      </c>
      <c r="X4" s="26">
        <f t="shared" si="0"/>
        <v>656.30343087868948</v>
      </c>
      <c r="Y4" s="26">
        <f t="shared" si="0"/>
        <v>755.33094745647452</v>
      </c>
      <c r="Z4" s="26">
        <f t="shared" si="0"/>
        <v>786.37774072816603</v>
      </c>
      <c r="AA4" s="26">
        <f t="shared" si="0"/>
        <v>807.05015059428979</v>
      </c>
      <c r="AB4" s="26">
        <f t="shared" si="0"/>
        <v>780.53301315789201</v>
      </c>
      <c r="AC4" s="26">
        <f t="shared" si="0"/>
        <v>811.02463197139855</v>
      </c>
      <c r="AD4" s="31"/>
      <c r="AE4" s="26">
        <f>+IF(C4=0,"",IF(C4&lt;0,IF(AC4&lt;0,(AC4-C4)/C4,(AC4-C4)/ABS(C4)),(AC4-C4)/C4))</f>
        <v>0.33280411492234868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1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>+C7+C16+C30+C52+C59</f>
        <v>578.66000000000008</v>
      </c>
      <c r="D6" s="26">
        <f>+D7+D16+D30+D52+D59</f>
        <v>497.71958482432683</v>
      </c>
      <c r="E6" s="26">
        <f t="shared" ref="E6:AC6" si="2">+E7+E16+E30+E52+E59</f>
        <v>527.72875224422887</v>
      </c>
      <c r="F6" s="26">
        <f t="shared" si="2"/>
        <v>538.40641303950747</v>
      </c>
      <c r="G6" s="26">
        <f t="shared" si="2"/>
        <v>479.99160904192831</v>
      </c>
      <c r="H6" s="26">
        <f t="shared" si="2"/>
        <v>493.12646552770389</v>
      </c>
      <c r="I6" s="26">
        <f t="shared" si="2"/>
        <v>644.51336060181927</v>
      </c>
      <c r="J6" s="26">
        <f t="shared" si="2"/>
        <v>741.51882349118705</v>
      </c>
      <c r="K6" s="26">
        <f t="shared" si="2"/>
        <v>743.93481753064987</v>
      </c>
      <c r="L6" s="26">
        <f t="shared" si="2"/>
        <v>759.85588988920449</v>
      </c>
      <c r="M6" s="26">
        <f t="shared" si="2"/>
        <v>757.30659385240187</v>
      </c>
      <c r="N6" s="26">
        <f t="shared" si="2"/>
        <v>749.09851445131858</v>
      </c>
      <c r="O6" s="26">
        <f t="shared" si="2"/>
        <v>748.79825451166175</v>
      </c>
      <c r="P6" s="26">
        <f t="shared" si="2"/>
        <v>738.34916060163005</v>
      </c>
      <c r="Q6" s="26">
        <f t="shared" si="2"/>
        <v>755.30561779601931</v>
      </c>
      <c r="R6" s="26">
        <f t="shared" si="2"/>
        <v>764.75585403608409</v>
      </c>
      <c r="S6" s="26">
        <f t="shared" si="2"/>
        <v>770.37596320652199</v>
      </c>
      <c r="T6" s="26">
        <f t="shared" si="2"/>
        <v>799.67413435603862</v>
      </c>
      <c r="U6" s="26">
        <f t="shared" si="2"/>
        <v>807.33793929383182</v>
      </c>
      <c r="V6" s="26">
        <f t="shared" si="2"/>
        <v>633.64371263618659</v>
      </c>
      <c r="W6" s="26">
        <f t="shared" si="2"/>
        <v>628.35042785758287</v>
      </c>
      <c r="X6" s="26">
        <f t="shared" si="2"/>
        <v>634.90343087868951</v>
      </c>
      <c r="Y6" s="26">
        <f t="shared" si="2"/>
        <v>738.16094745647456</v>
      </c>
      <c r="Z6" s="26">
        <f t="shared" si="2"/>
        <v>772.11774072816604</v>
      </c>
      <c r="AA6" s="26">
        <f t="shared" si="2"/>
        <v>792.89015059428982</v>
      </c>
      <c r="AB6" s="26">
        <f t="shared" si="2"/>
        <v>766.02301315789202</v>
      </c>
      <c r="AC6" s="26">
        <f t="shared" si="2"/>
        <v>794.16463197139853</v>
      </c>
      <c r="AD6" s="31"/>
      <c r="AE6" s="26">
        <f t="shared" si="1"/>
        <v>0.37242012921473477</v>
      </c>
    </row>
    <row r="7" spans="1:31" x14ac:dyDescent="0.2">
      <c r="A7" s="11" t="s">
        <v>28</v>
      </c>
      <c r="B7" s="6" t="s">
        <v>29</v>
      </c>
      <c r="C7" s="26">
        <f>+C8+C12+C13</f>
        <v>12.86</v>
      </c>
      <c r="D7" s="26">
        <f>+D8+D12+D13</f>
        <v>4.1500000000000004</v>
      </c>
      <c r="E7" s="26">
        <f t="shared" ref="E7:AC7" si="3">+E8+E12+E13</f>
        <v>1.44</v>
      </c>
      <c r="F7" s="26">
        <f t="shared" si="3"/>
        <v>3.5</v>
      </c>
      <c r="G7" s="26">
        <f t="shared" si="3"/>
        <v>4.18</v>
      </c>
      <c r="H7" s="26">
        <f t="shared" si="3"/>
        <v>9.33</v>
      </c>
      <c r="I7" s="26">
        <f t="shared" si="3"/>
        <v>14.65</v>
      </c>
      <c r="J7" s="26">
        <f t="shared" si="3"/>
        <v>17.810000000000002</v>
      </c>
      <c r="K7" s="26">
        <f t="shared" si="3"/>
        <v>19.87</v>
      </c>
      <c r="L7" s="26">
        <f t="shared" si="3"/>
        <v>22.05</v>
      </c>
      <c r="M7" s="26">
        <f t="shared" si="3"/>
        <v>17.260000000000002</v>
      </c>
      <c r="N7" s="26">
        <f t="shared" si="3"/>
        <v>13.08</v>
      </c>
      <c r="O7" s="26">
        <f t="shared" si="3"/>
        <v>14.66</v>
      </c>
      <c r="P7" s="26">
        <f t="shared" si="3"/>
        <v>15.959999999999999</v>
      </c>
      <c r="Q7" s="26">
        <f t="shared" si="3"/>
        <v>19.63</v>
      </c>
      <c r="R7" s="26">
        <f t="shared" si="3"/>
        <v>19.100000000000001</v>
      </c>
      <c r="S7" s="26">
        <f t="shared" si="3"/>
        <v>21.779999999999998</v>
      </c>
      <c r="T7" s="26">
        <f t="shared" si="3"/>
        <v>25.14</v>
      </c>
      <c r="U7" s="26">
        <f t="shared" si="3"/>
        <v>26.42</v>
      </c>
      <c r="V7" s="26">
        <f t="shared" si="3"/>
        <v>25.740000000000002</v>
      </c>
      <c r="W7" s="26">
        <f t="shared" si="3"/>
        <v>29.040000000000003</v>
      </c>
      <c r="X7" s="26">
        <f t="shared" si="3"/>
        <v>37.629999999999995</v>
      </c>
      <c r="Y7" s="26">
        <f t="shared" si="3"/>
        <v>43.19</v>
      </c>
      <c r="Z7" s="26">
        <f t="shared" si="3"/>
        <v>43.56</v>
      </c>
      <c r="AA7" s="26">
        <f t="shared" si="3"/>
        <v>41.36</v>
      </c>
      <c r="AB7" s="26">
        <f t="shared" si="3"/>
        <v>49.52</v>
      </c>
      <c r="AC7" s="26">
        <f t="shared" si="3"/>
        <v>52.489999999999995</v>
      </c>
      <c r="AD7" s="31"/>
      <c r="AE7" s="26">
        <f t="shared" si="1"/>
        <v>3.0816485225505441</v>
      </c>
    </row>
    <row r="8" spans="1:31" x14ac:dyDescent="0.2">
      <c r="A8" s="11" t="s">
        <v>30</v>
      </c>
      <c r="B8" s="6" t="s">
        <v>31</v>
      </c>
      <c r="C8" s="26">
        <f>+C9+C10+C11</f>
        <v>11.6</v>
      </c>
      <c r="D8" s="26">
        <f>+D9+D10+D11</f>
        <v>3.47</v>
      </c>
      <c r="E8" s="26">
        <f t="shared" ref="E8:AC8" si="4">+E9+E10+E11</f>
        <v>0.75</v>
      </c>
      <c r="F8" s="26">
        <f t="shared" si="4"/>
        <v>2.64</v>
      </c>
      <c r="G8" s="26">
        <f t="shared" si="4"/>
        <v>3.53</v>
      </c>
      <c r="H8" s="26">
        <f t="shared" si="4"/>
        <v>8.69</v>
      </c>
      <c r="I8" s="26">
        <f t="shared" si="4"/>
        <v>14.01</v>
      </c>
      <c r="J8" s="26">
        <f t="shared" si="4"/>
        <v>17.12</v>
      </c>
      <c r="K8" s="26">
        <f t="shared" si="4"/>
        <v>19.21</v>
      </c>
      <c r="L8" s="26">
        <f t="shared" si="4"/>
        <v>21.38</v>
      </c>
      <c r="M8" s="26">
        <f t="shared" si="4"/>
        <v>16.66</v>
      </c>
      <c r="N8" s="26">
        <f t="shared" si="4"/>
        <v>12.38</v>
      </c>
      <c r="O8" s="26">
        <f t="shared" si="4"/>
        <v>13.8</v>
      </c>
      <c r="P8" s="26">
        <f t="shared" si="4"/>
        <v>15.1</v>
      </c>
      <c r="Q8" s="26">
        <f t="shared" si="4"/>
        <v>18.68</v>
      </c>
      <c r="R8" s="26">
        <f t="shared" si="4"/>
        <v>18.02</v>
      </c>
      <c r="S8" s="26">
        <f t="shared" si="4"/>
        <v>20.88</v>
      </c>
      <c r="T8" s="26">
        <f t="shared" si="4"/>
        <v>24.8</v>
      </c>
      <c r="U8" s="26">
        <f t="shared" si="4"/>
        <v>26.19</v>
      </c>
      <c r="V8" s="26">
        <f t="shared" si="4"/>
        <v>25.53</v>
      </c>
      <c r="W8" s="26">
        <f t="shared" si="4"/>
        <v>28.51</v>
      </c>
      <c r="X8" s="26">
        <f t="shared" si="4"/>
        <v>36.94</v>
      </c>
      <c r="Y8" s="26">
        <f t="shared" si="4"/>
        <v>42.72</v>
      </c>
      <c r="Z8" s="26">
        <f t="shared" si="4"/>
        <v>42.39</v>
      </c>
      <c r="AA8" s="26">
        <f t="shared" si="4"/>
        <v>40.74</v>
      </c>
      <c r="AB8" s="26">
        <f t="shared" si="4"/>
        <v>49.18</v>
      </c>
      <c r="AC8" s="26">
        <f t="shared" si="4"/>
        <v>52.26</v>
      </c>
      <c r="AD8" s="31"/>
      <c r="AE8" s="26">
        <f t="shared" si="1"/>
        <v>3.5051724137931033</v>
      </c>
    </row>
    <row r="9" spans="1:31" x14ac:dyDescent="0.2">
      <c r="A9" s="11" t="s">
        <v>32</v>
      </c>
      <c r="B9" s="6" t="s">
        <v>33</v>
      </c>
      <c r="C9" s="26">
        <f>+'1990'!$L9</f>
        <v>11.6</v>
      </c>
      <c r="D9" s="26">
        <f>+'1991'!$L9</f>
        <v>3.47</v>
      </c>
      <c r="E9" s="26">
        <f>+'1992'!$L9</f>
        <v>0.75</v>
      </c>
      <c r="F9" s="26">
        <f>+'1993'!$L9</f>
        <v>2.64</v>
      </c>
      <c r="G9" s="26">
        <f>+'1994'!$L9</f>
        <v>3.53</v>
      </c>
      <c r="H9" s="26">
        <f>+'1995'!$L9</f>
        <v>8.69</v>
      </c>
      <c r="I9" s="26">
        <f>+'1996'!$L9</f>
        <v>14.01</v>
      </c>
      <c r="J9" s="26">
        <f>+'1997'!$L9</f>
        <v>17.12</v>
      </c>
      <c r="K9" s="26">
        <f>+'1998'!$L9</f>
        <v>19.21</v>
      </c>
      <c r="L9" s="26">
        <f>+'1999'!$L9</f>
        <v>21.38</v>
      </c>
      <c r="M9" s="26">
        <f>+'2000'!$L9</f>
        <v>16.66</v>
      </c>
      <c r="N9" s="26">
        <f>+'2001'!$L9</f>
        <v>12.38</v>
      </c>
      <c r="O9" s="26">
        <f>+'2002'!$L9</f>
        <v>13.8</v>
      </c>
      <c r="P9" s="26">
        <f>+'2003'!$L9</f>
        <v>15.1</v>
      </c>
      <c r="Q9" s="26">
        <f>+'2004'!$L9</f>
        <v>18.68</v>
      </c>
      <c r="R9" s="26">
        <f>+'2005'!$L9</f>
        <v>18.02</v>
      </c>
      <c r="S9" s="26">
        <f>+'2006'!$L9</f>
        <v>20.88</v>
      </c>
      <c r="T9" s="26">
        <f>+'2007'!$L9</f>
        <v>24.8</v>
      </c>
      <c r="U9" s="26">
        <f>+'2008'!$L9</f>
        <v>26.19</v>
      </c>
      <c r="V9" s="26">
        <f>+'2009'!$L9</f>
        <v>25.53</v>
      </c>
      <c r="W9" s="26">
        <f>+'2010'!$L9</f>
        <v>28.51</v>
      </c>
      <c r="X9" s="26">
        <f>+'2011'!$L9</f>
        <v>36.94</v>
      </c>
      <c r="Y9" s="26">
        <f>+'2012'!$L9</f>
        <v>42.72</v>
      </c>
      <c r="Z9" s="26">
        <f>+'2013'!$L9</f>
        <v>42.39</v>
      </c>
      <c r="AA9" s="26">
        <f>+'2014'!$L9</f>
        <v>40.74</v>
      </c>
      <c r="AB9" s="26">
        <f>+'2015'!$L9</f>
        <v>49.18</v>
      </c>
      <c r="AC9" s="26">
        <f>+'2016'!$L9</f>
        <v>52.26</v>
      </c>
      <c r="AD9" s="31"/>
      <c r="AE9" s="26">
        <f t="shared" si="1"/>
        <v>3.5051724137931033</v>
      </c>
    </row>
    <row r="10" spans="1:31" x14ac:dyDescent="0.2">
      <c r="A10" s="11" t="s">
        <v>34</v>
      </c>
      <c r="B10" s="6" t="s">
        <v>35</v>
      </c>
      <c r="C10" s="26">
        <f>+'1990'!$L10</f>
        <v>0</v>
      </c>
      <c r="D10" s="26">
        <f>+'1991'!$L10</f>
        <v>0</v>
      </c>
      <c r="E10" s="26">
        <f>+'1992'!$L10</f>
        <v>0</v>
      </c>
      <c r="F10" s="26">
        <f>+'1993'!$L10</f>
        <v>0</v>
      </c>
      <c r="G10" s="26">
        <f>+'1994'!$L10</f>
        <v>0</v>
      </c>
      <c r="H10" s="26">
        <f>+'1995'!$L10</f>
        <v>0</v>
      </c>
      <c r="I10" s="26">
        <f>+'1996'!$L10</f>
        <v>0</v>
      </c>
      <c r="J10" s="26">
        <f>+'1997'!$L10</f>
        <v>0</v>
      </c>
      <c r="K10" s="26">
        <f>+'1998'!$L10</f>
        <v>0</v>
      </c>
      <c r="L10" s="26">
        <f>+'1999'!$L10</f>
        <v>0</v>
      </c>
      <c r="M10" s="26">
        <f>+'2000'!$L10</f>
        <v>0</v>
      </c>
      <c r="N10" s="26">
        <f>+'2001'!$L10</f>
        <v>0</v>
      </c>
      <c r="O10" s="26">
        <f>+'2002'!$L10</f>
        <v>0</v>
      </c>
      <c r="P10" s="26">
        <f>+'2003'!$L10</f>
        <v>0</v>
      </c>
      <c r="Q10" s="26">
        <f>+'2004'!$L10</f>
        <v>0</v>
      </c>
      <c r="R10" s="26">
        <f>+'2005'!$L10</f>
        <v>0</v>
      </c>
      <c r="S10" s="26">
        <f>+'2006'!$L10</f>
        <v>0</v>
      </c>
      <c r="T10" s="26">
        <f>+'2007'!$L10</f>
        <v>0</v>
      </c>
      <c r="U10" s="26">
        <f>+'2008'!$L10</f>
        <v>0</v>
      </c>
      <c r="V10" s="26">
        <f>+'2009'!$L10</f>
        <v>0</v>
      </c>
      <c r="W10" s="26">
        <f>+'2010'!$L10</f>
        <v>0</v>
      </c>
      <c r="X10" s="26">
        <f>+'2011'!$L10</f>
        <v>0</v>
      </c>
      <c r="Y10" s="26">
        <f>+'2012'!$L10</f>
        <v>0</v>
      </c>
      <c r="Z10" s="26">
        <f>+'2013'!$L10</f>
        <v>0</v>
      </c>
      <c r="AA10" s="26">
        <f>+'2014'!$L10</f>
        <v>0</v>
      </c>
      <c r="AB10" s="26">
        <f>+'2015'!$L10</f>
        <v>0</v>
      </c>
      <c r="AC10" s="26">
        <f>+'2016'!$L10</f>
        <v>0</v>
      </c>
      <c r="AD10" s="31"/>
      <c r="AE10" s="26" t="str">
        <f t="shared" si="1"/>
        <v/>
      </c>
    </row>
    <row r="11" spans="1:31" x14ac:dyDescent="0.2">
      <c r="A11" s="11" t="s">
        <v>36</v>
      </c>
      <c r="B11" s="6" t="s">
        <v>37</v>
      </c>
      <c r="C11" s="26">
        <f>+'1990'!$L11</f>
        <v>0</v>
      </c>
      <c r="D11" s="26">
        <f>+'1991'!$L11</f>
        <v>0</v>
      </c>
      <c r="E11" s="26">
        <f>+'1992'!$L11</f>
        <v>0</v>
      </c>
      <c r="F11" s="26">
        <f>+'1993'!$L11</f>
        <v>0</v>
      </c>
      <c r="G11" s="26">
        <f>+'1994'!$L11</f>
        <v>0</v>
      </c>
      <c r="H11" s="26">
        <f>+'1995'!$L11</f>
        <v>0</v>
      </c>
      <c r="I11" s="26">
        <f>+'1996'!$L11</f>
        <v>0</v>
      </c>
      <c r="J11" s="26">
        <f>+'1997'!$L11</f>
        <v>0</v>
      </c>
      <c r="K11" s="26">
        <f>+'1998'!$L11</f>
        <v>0</v>
      </c>
      <c r="L11" s="26">
        <f>+'1999'!$L11</f>
        <v>0</v>
      </c>
      <c r="M11" s="26">
        <f>+'2000'!$L11</f>
        <v>0</v>
      </c>
      <c r="N11" s="26">
        <f>+'2001'!$L11</f>
        <v>0</v>
      </c>
      <c r="O11" s="26">
        <f>+'2002'!$L11</f>
        <v>0</v>
      </c>
      <c r="P11" s="26">
        <f>+'2003'!$L11</f>
        <v>0</v>
      </c>
      <c r="Q11" s="26">
        <f>+'2004'!$L11</f>
        <v>0</v>
      </c>
      <c r="R11" s="26">
        <f>+'2005'!$L11</f>
        <v>0</v>
      </c>
      <c r="S11" s="26">
        <f>+'2006'!$L11</f>
        <v>0</v>
      </c>
      <c r="T11" s="26">
        <f>+'2007'!$L11</f>
        <v>0</v>
      </c>
      <c r="U11" s="26">
        <f>+'2008'!$L11</f>
        <v>0</v>
      </c>
      <c r="V11" s="26">
        <f>+'2009'!$L11</f>
        <v>0</v>
      </c>
      <c r="W11" s="26">
        <f>+'2010'!$L11</f>
        <v>0</v>
      </c>
      <c r="X11" s="26">
        <f>+'2011'!$L11</f>
        <v>0</v>
      </c>
      <c r="Y11" s="26">
        <f>+'2012'!$L11</f>
        <v>0</v>
      </c>
      <c r="Z11" s="26">
        <f>+'2013'!$L11</f>
        <v>0</v>
      </c>
      <c r="AA11" s="26">
        <f>+'2014'!$L11</f>
        <v>0</v>
      </c>
      <c r="AB11" s="26">
        <f>+'2015'!$L11</f>
        <v>0</v>
      </c>
      <c r="AC11" s="26">
        <f>+'2016'!$L11</f>
        <v>0</v>
      </c>
      <c r="AD11" s="31"/>
      <c r="AE11" s="26" t="str">
        <f t="shared" si="1"/>
        <v/>
      </c>
    </row>
    <row r="12" spans="1:31" x14ac:dyDescent="0.2">
      <c r="A12" s="11" t="s">
        <v>38</v>
      </c>
      <c r="B12" s="6" t="s">
        <v>39</v>
      </c>
      <c r="C12" s="26">
        <f>+'1990'!$L12</f>
        <v>0.69</v>
      </c>
      <c r="D12" s="26">
        <f>+'1991'!$L12</f>
        <v>0.68</v>
      </c>
      <c r="E12" s="26">
        <f>+'1992'!$L12</f>
        <v>0.69</v>
      </c>
      <c r="F12" s="26">
        <f>+'1993'!$L12</f>
        <v>0.86</v>
      </c>
      <c r="G12" s="26">
        <f>+'1994'!$L12</f>
        <v>0.65</v>
      </c>
      <c r="H12" s="26">
        <f>+'1995'!$L12</f>
        <v>0.64</v>
      </c>
      <c r="I12" s="26">
        <f>+'1996'!$L12</f>
        <v>0.64</v>
      </c>
      <c r="J12" s="26">
        <f>+'1997'!$L12</f>
        <v>0.69</v>
      </c>
      <c r="K12" s="26">
        <f>+'1998'!$L12</f>
        <v>0.66</v>
      </c>
      <c r="L12" s="26">
        <f>+'1999'!$L12</f>
        <v>0.67</v>
      </c>
      <c r="M12" s="26">
        <f>+'2000'!$L12</f>
        <v>0.6</v>
      </c>
      <c r="N12" s="26">
        <f>+'2001'!$L12</f>
        <v>0.7</v>
      </c>
      <c r="O12" s="26">
        <f>+'2002'!$L12</f>
        <v>0.86</v>
      </c>
      <c r="P12" s="26">
        <f>+'2003'!$L12</f>
        <v>0.86</v>
      </c>
      <c r="Q12" s="26">
        <f>+'2004'!$L12</f>
        <v>0.95</v>
      </c>
      <c r="R12" s="26">
        <f>+'2005'!$L12</f>
        <v>1.08</v>
      </c>
      <c r="S12" s="26">
        <f>+'2006'!$L12</f>
        <v>0.9</v>
      </c>
      <c r="T12" s="26">
        <f>+'2007'!$L12</f>
        <v>0.34</v>
      </c>
      <c r="U12" s="26">
        <f>+'2008'!$L12</f>
        <v>0.23</v>
      </c>
      <c r="V12" s="26">
        <f>+'2009'!$L12</f>
        <v>0.21</v>
      </c>
      <c r="W12" s="26">
        <f>+'2010'!$L12</f>
        <v>0.53</v>
      </c>
      <c r="X12" s="26">
        <f>+'2011'!$L12</f>
        <v>0.69</v>
      </c>
      <c r="Y12" s="26">
        <f>+'2012'!$L12</f>
        <v>0.47</v>
      </c>
      <c r="Z12" s="26">
        <f>+'2013'!$L12</f>
        <v>1.17</v>
      </c>
      <c r="AA12" s="26">
        <f>+'2014'!$L12</f>
        <v>0.62</v>
      </c>
      <c r="AB12" s="26">
        <f>+'2015'!$L12</f>
        <v>0.34</v>
      </c>
      <c r="AC12" s="26">
        <f>+'2016'!$L12</f>
        <v>0.23</v>
      </c>
      <c r="AD12" s="31"/>
      <c r="AE12" s="26">
        <f t="shared" si="1"/>
        <v>-0.66666666666666663</v>
      </c>
    </row>
    <row r="13" spans="1:31" x14ac:dyDescent="0.2">
      <c r="A13" s="11" t="s">
        <v>40</v>
      </c>
      <c r="B13" s="6" t="s">
        <v>41</v>
      </c>
      <c r="C13" s="26">
        <f>+C14+C15</f>
        <v>0.57000000000000006</v>
      </c>
      <c r="D13" s="26">
        <f>+D14+D15</f>
        <v>0</v>
      </c>
      <c r="E13" s="26">
        <f t="shared" ref="E13:AC13" si="5">+E14+E15</f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 t="shared" si="5"/>
        <v>0</v>
      </c>
      <c r="J13" s="26">
        <f t="shared" si="5"/>
        <v>0</v>
      </c>
      <c r="K13" s="26">
        <f t="shared" si="5"/>
        <v>0</v>
      </c>
      <c r="L13" s="26">
        <f t="shared" si="5"/>
        <v>0</v>
      </c>
      <c r="M13" s="26">
        <f t="shared" si="5"/>
        <v>0</v>
      </c>
      <c r="N13" s="26">
        <f t="shared" si="5"/>
        <v>0</v>
      </c>
      <c r="O13" s="26">
        <f t="shared" si="5"/>
        <v>0</v>
      </c>
      <c r="P13" s="26">
        <f t="shared" si="5"/>
        <v>0</v>
      </c>
      <c r="Q13" s="26">
        <f t="shared" si="5"/>
        <v>0</v>
      </c>
      <c r="R13" s="26">
        <f t="shared" si="5"/>
        <v>0</v>
      </c>
      <c r="S13" s="26">
        <f t="shared" si="5"/>
        <v>0</v>
      </c>
      <c r="T13" s="26">
        <f t="shared" si="5"/>
        <v>0</v>
      </c>
      <c r="U13" s="26">
        <f t="shared" si="5"/>
        <v>0</v>
      </c>
      <c r="V13" s="26">
        <f t="shared" si="5"/>
        <v>0</v>
      </c>
      <c r="W13" s="26">
        <f t="shared" si="5"/>
        <v>0</v>
      </c>
      <c r="X13" s="26">
        <f t="shared" si="5"/>
        <v>0</v>
      </c>
      <c r="Y13" s="26">
        <f t="shared" si="5"/>
        <v>0</v>
      </c>
      <c r="Z13" s="26">
        <f t="shared" si="5"/>
        <v>0</v>
      </c>
      <c r="AA13" s="26">
        <f t="shared" si="5"/>
        <v>0</v>
      </c>
      <c r="AB13" s="26">
        <f t="shared" si="5"/>
        <v>0</v>
      </c>
      <c r="AC13" s="26">
        <f t="shared" si="5"/>
        <v>0</v>
      </c>
      <c r="AD13" s="31"/>
      <c r="AE13" s="26">
        <f t="shared" si="1"/>
        <v>-1</v>
      </c>
    </row>
    <row r="14" spans="1:31" x14ac:dyDescent="0.2">
      <c r="A14" s="11" t="s">
        <v>42</v>
      </c>
      <c r="B14" s="6" t="s">
        <v>43</v>
      </c>
      <c r="C14" s="26">
        <f>+'1990'!$L14</f>
        <v>0.02</v>
      </c>
      <c r="D14" s="26">
        <f>+'1991'!$L14</f>
        <v>0</v>
      </c>
      <c r="E14" s="26">
        <f>+'1992'!$L14</f>
        <v>0</v>
      </c>
      <c r="F14" s="26">
        <f>+'1993'!$L14</f>
        <v>0</v>
      </c>
      <c r="G14" s="26">
        <f>+'1994'!$L14</f>
        <v>0</v>
      </c>
      <c r="H14" s="26">
        <f>+'1995'!$L14</f>
        <v>0</v>
      </c>
      <c r="I14" s="26">
        <f>+'1996'!$L14</f>
        <v>0</v>
      </c>
      <c r="J14" s="26">
        <f>+'1997'!$L14</f>
        <v>0</v>
      </c>
      <c r="K14" s="26">
        <f>+'1998'!$L14</f>
        <v>0</v>
      </c>
      <c r="L14" s="26">
        <f>+'1999'!$L14</f>
        <v>0</v>
      </c>
      <c r="M14" s="26">
        <f>+'2000'!$L14</f>
        <v>0</v>
      </c>
      <c r="N14" s="26">
        <f>+'2001'!$L14</f>
        <v>0</v>
      </c>
      <c r="O14" s="26">
        <f>+'2002'!$L14</f>
        <v>0</v>
      </c>
      <c r="P14" s="26">
        <f>+'2003'!$L14</f>
        <v>0</v>
      </c>
      <c r="Q14" s="26">
        <f>+'2004'!$L14</f>
        <v>0</v>
      </c>
      <c r="R14" s="26">
        <f>+'2005'!$L14</f>
        <v>0</v>
      </c>
      <c r="S14" s="26">
        <f>+'2006'!$L14</f>
        <v>0</v>
      </c>
      <c r="T14" s="26">
        <f>+'2007'!$L14</f>
        <v>0</v>
      </c>
      <c r="U14" s="26">
        <f>+'2008'!$L14</f>
        <v>0</v>
      </c>
      <c r="V14" s="26">
        <f>+'2009'!$L14</f>
        <v>0</v>
      </c>
      <c r="W14" s="26">
        <f>+'2010'!$L14</f>
        <v>0</v>
      </c>
      <c r="X14" s="26">
        <f>+'2011'!$L14</f>
        <v>0</v>
      </c>
      <c r="Y14" s="26">
        <f>+'2012'!$L14</f>
        <v>0</v>
      </c>
      <c r="Z14" s="26">
        <f>+'2013'!$L14</f>
        <v>0</v>
      </c>
      <c r="AA14" s="26">
        <f>+'2014'!$L14</f>
        <v>0</v>
      </c>
      <c r="AB14" s="26">
        <f>+'2015'!$L14</f>
        <v>0</v>
      </c>
      <c r="AC14" s="26">
        <f>+'2016'!$L14</f>
        <v>0</v>
      </c>
      <c r="AD14" s="31"/>
      <c r="AE14" s="26">
        <f t="shared" si="1"/>
        <v>-1</v>
      </c>
    </row>
    <row r="15" spans="1:31" x14ac:dyDescent="0.2">
      <c r="A15" s="11" t="s">
        <v>44</v>
      </c>
      <c r="B15" s="6" t="s">
        <v>45</v>
      </c>
      <c r="C15" s="26">
        <f>+'1990'!$L15</f>
        <v>0.55000000000000004</v>
      </c>
      <c r="D15" s="26">
        <f>+'1991'!$L15</f>
        <v>0</v>
      </c>
      <c r="E15" s="26">
        <f>+'1992'!$L15</f>
        <v>0</v>
      </c>
      <c r="F15" s="26">
        <f>+'1993'!$L15</f>
        <v>0</v>
      </c>
      <c r="G15" s="26">
        <f>+'1994'!$L15</f>
        <v>0</v>
      </c>
      <c r="H15" s="26">
        <f>+'1995'!$L15</f>
        <v>0</v>
      </c>
      <c r="I15" s="26">
        <f>+'1996'!$L15</f>
        <v>0</v>
      </c>
      <c r="J15" s="26">
        <f>+'1997'!$L15</f>
        <v>0</v>
      </c>
      <c r="K15" s="26">
        <f>+'1998'!$L15</f>
        <v>0</v>
      </c>
      <c r="L15" s="26">
        <f>+'1999'!$L15</f>
        <v>0</v>
      </c>
      <c r="M15" s="26">
        <f>+'2000'!$L15</f>
        <v>0</v>
      </c>
      <c r="N15" s="26">
        <f>+'2001'!$L15</f>
        <v>0</v>
      </c>
      <c r="O15" s="26">
        <f>+'2002'!$L15</f>
        <v>0</v>
      </c>
      <c r="P15" s="26">
        <f>+'2003'!$L15</f>
        <v>0</v>
      </c>
      <c r="Q15" s="26">
        <f>+'2004'!$L15</f>
        <v>0</v>
      </c>
      <c r="R15" s="26">
        <f>+'2005'!$L15</f>
        <v>0</v>
      </c>
      <c r="S15" s="26">
        <f>+'2006'!$L15</f>
        <v>0</v>
      </c>
      <c r="T15" s="26">
        <f>+'2007'!$L15</f>
        <v>0</v>
      </c>
      <c r="U15" s="26">
        <f>+'2008'!$L15</f>
        <v>0</v>
      </c>
      <c r="V15" s="26">
        <f>+'2009'!$L15</f>
        <v>0</v>
      </c>
      <c r="W15" s="26">
        <f>+'2010'!$L15</f>
        <v>0</v>
      </c>
      <c r="X15" s="26">
        <f>+'2011'!$L15</f>
        <v>0</v>
      </c>
      <c r="Y15" s="26">
        <f>+'2012'!$L15</f>
        <v>0</v>
      </c>
      <c r="Z15" s="26">
        <f>+'2013'!$L15</f>
        <v>0</v>
      </c>
      <c r="AA15" s="26">
        <f>+'2014'!$L15</f>
        <v>0</v>
      </c>
      <c r="AB15" s="26">
        <f>+'2015'!$L15</f>
        <v>0</v>
      </c>
      <c r="AC15" s="26">
        <f>+'2016'!$L15</f>
        <v>0</v>
      </c>
      <c r="AD15" s="31"/>
      <c r="AE15" s="26">
        <f t="shared" si="1"/>
        <v>-1</v>
      </c>
    </row>
    <row r="16" spans="1:31" x14ac:dyDescent="0.2">
      <c r="A16" s="11" t="s">
        <v>46</v>
      </c>
      <c r="B16" s="6" t="s">
        <v>47</v>
      </c>
      <c r="C16" s="26">
        <f>+C17+C18+C19+C20+C21+C22+C23+C24+C25+C26+C27+C28+C29</f>
        <v>68.400000000000006</v>
      </c>
      <c r="D16" s="26">
        <f>+D17+D18+D19+D20+D21+D22+D23+D24+D25+D26+D27+D28+D29</f>
        <v>71.47</v>
      </c>
      <c r="E16" s="26">
        <f t="shared" ref="E16:AC16" si="6">+E17+E18+E19+E20+E21+E22+E23+E24+E25+E26+E27+E28+E29</f>
        <v>84.390000000000015</v>
      </c>
      <c r="F16" s="26">
        <f t="shared" si="6"/>
        <v>65.790000000000006</v>
      </c>
      <c r="G16" s="26">
        <f t="shared" si="6"/>
        <v>74.61999999999999</v>
      </c>
      <c r="H16" s="26">
        <f t="shared" si="6"/>
        <v>52.98</v>
      </c>
      <c r="I16" s="26">
        <f t="shared" si="6"/>
        <v>55.260000000000005</v>
      </c>
      <c r="J16" s="26">
        <f t="shared" si="6"/>
        <v>72.19</v>
      </c>
      <c r="K16" s="26">
        <f t="shared" si="6"/>
        <v>65.23</v>
      </c>
      <c r="L16" s="26">
        <f t="shared" si="6"/>
        <v>67.92</v>
      </c>
      <c r="M16" s="26">
        <f t="shared" si="6"/>
        <v>65.84</v>
      </c>
      <c r="N16" s="26">
        <f t="shared" si="6"/>
        <v>71.37</v>
      </c>
      <c r="O16" s="26">
        <f t="shared" si="6"/>
        <v>66.77</v>
      </c>
      <c r="P16" s="26">
        <f t="shared" si="6"/>
        <v>60.22</v>
      </c>
      <c r="Q16" s="26">
        <f t="shared" si="6"/>
        <v>63.980000000000004</v>
      </c>
      <c r="R16" s="26">
        <f t="shared" si="6"/>
        <v>70.789999999999992</v>
      </c>
      <c r="S16" s="26">
        <f t="shared" si="6"/>
        <v>74.28</v>
      </c>
      <c r="T16" s="26">
        <f t="shared" si="6"/>
        <v>80.56</v>
      </c>
      <c r="U16" s="26">
        <f t="shared" si="6"/>
        <v>82.18</v>
      </c>
      <c r="V16" s="26">
        <f t="shared" si="6"/>
        <v>79.859999999999985</v>
      </c>
      <c r="W16" s="26">
        <f t="shared" si="6"/>
        <v>67.53</v>
      </c>
      <c r="X16" s="26">
        <f t="shared" si="6"/>
        <v>75.509999999999991</v>
      </c>
      <c r="Y16" s="26">
        <f t="shared" si="6"/>
        <v>145.23000000000002</v>
      </c>
      <c r="Z16" s="26">
        <f t="shared" si="6"/>
        <v>154.84</v>
      </c>
      <c r="AA16" s="26">
        <f t="shared" si="6"/>
        <v>176</v>
      </c>
      <c r="AB16" s="26">
        <f t="shared" si="6"/>
        <v>134.80000000000001</v>
      </c>
      <c r="AC16" s="26">
        <f t="shared" si="6"/>
        <v>143.11000000000001</v>
      </c>
      <c r="AD16" s="31"/>
      <c r="AE16" s="26">
        <f t="shared" si="1"/>
        <v>1.0922514619883041</v>
      </c>
    </row>
    <row r="17" spans="1:31" x14ac:dyDescent="0.2">
      <c r="A17" s="11" t="s">
        <v>48</v>
      </c>
      <c r="B17" s="6" t="s">
        <v>49</v>
      </c>
      <c r="C17" s="26">
        <f>+'1990'!$L17</f>
        <v>6.33</v>
      </c>
      <c r="D17" s="26">
        <f>+'1991'!$L17</f>
        <v>5.84</v>
      </c>
      <c r="E17" s="26">
        <f>+'1992'!$L17</f>
        <v>7.47</v>
      </c>
      <c r="F17" s="26">
        <f>+'1993'!$L17</f>
        <v>7.77</v>
      </c>
      <c r="G17" s="26">
        <f>+'1994'!$L17</f>
        <v>6.66</v>
      </c>
      <c r="H17" s="26">
        <f>+'1995'!$L17</f>
        <v>6.53</v>
      </c>
      <c r="I17" s="26">
        <f>+'1996'!$L17</f>
        <v>6.34</v>
      </c>
      <c r="J17" s="26">
        <f>+'1997'!$L17</f>
        <v>7.48</v>
      </c>
      <c r="K17" s="26">
        <f>+'1998'!$L17</f>
        <v>7.7</v>
      </c>
      <c r="L17" s="26">
        <f>+'1999'!$L17</f>
        <v>8.1300000000000008</v>
      </c>
      <c r="M17" s="26">
        <f>+'2000'!$L17</f>
        <v>8.16</v>
      </c>
      <c r="N17" s="26">
        <f>+'2001'!$L17</f>
        <v>8.2899999999999991</v>
      </c>
      <c r="O17" s="26">
        <f>+'2002'!$L17</f>
        <v>8.11</v>
      </c>
      <c r="P17" s="26">
        <f>+'2003'!$L17</f>
        <v>8.25</v>
      </c>
      <c r="Q17" s="26">
        <f>+'2004'!$L17</f>
        <v>6.01</v>
      </c>
      <c r="R17" s="26">
        <f>+'2005'!$L17</f>
        <v>8.16</v>
      </c>
      <c r="S17" s="26">
        <f>+'2006'!$L17</f>
        <v>8.8800000000000008</v>
      </c>
      <c r="T17" s="26">
        <f>+'2007'!$L17</f>
        <v>8.91</v>
      </c>
      <c r="U17" s="26">
        <f>+'2008'!$L17</f>
        <v>8.6999999999999993</v>
      </c>
      <c r="V17" s="26">
        <f>+'2009'!$L17</f>
        <v>7.7</v>
      </c>
      <c r="W17" s="26">
        <f>+'2010'!$L17</f>
        <v>0.16</v>
      </c>
      <c r="X17" s="26">
        <f>+'2011'!$L17</f>
        <v>0.23</v>
      </c>
      <c r="Y17" s="26">
        <f>+'2012'!$L17</f>
        <v>2.81</v>
      </c>
      <c r="Z17" s="26">
        <f>+'2013'!$L17</f>
        <v>0.19</v>
      </c>
      <c r="AA17" s="26">
        <f>+'2014'!$L17</f>
        <v>0.19</v>
      </c>
      <c r="AB17" s="26">
        <f>+'2015'!$L17</f>
        <v>0.19</v>
      </c>
      <c r="AC17" s="26">
        <f>+'2016'!$L17</f>
        <v>0.19</v>
      </c>
      <c r="AD17" s="31"/>
      <c r="AE17" s="26">
        <f t="shared" si="1"/>
        <v>-0.96998420221169035</v>
      </c>
    </row>
    <row r="18" spans="1:31" x14ac:dyDescent="0.2">
      <c r="A18" s="13" t="s">
        <v>50</v>
      </c>
      <c r="B18" s="6" t="s">
        <v>51</v>
      </c>
      <c r="C18" s="26">
        <f>+'1990'!$L18</f>
        <v>0</v>
      </c>
      <c r="D18" s="26">
        <f>+'1991'!$L18</f>
        <v>0</v>
      </c>
      <c r="E18" s="26">
        <f>+'1992'!$L18</f>
        <v>0</v>
      </c>
      <c r="F18" s="26">
        <f>+'1993'!$L18</f>
        <v>0</v>
      </c>
      <c r="G18" s="26">
        <f>+'1994'!$L18</f>
        <v>0</v>
      </c>
      <c r="H18" s="26">
        <f>+'1995'!$L18</f>
        <v>0</v>
      </c>
      <c r="I18" s="26">
        <f>+'1996'!$L18</f>
        <v>0</v>
      </c>
      <c r="J18" s="26">
        <f>+'1997'!$L18</f>
        <v>0</v>
      </c>
      <c r="K18" s="26">
        <f>+'1998'!$L18</f>
        <v>0</v>
      </c>
      <c r="L18" s="26">
        <f>+'1999'!$L18</f>
        <v>0</v>
      </c>
      <c r="M18" s="26">
        <f>+'2000'!$L18</f>
        <v>0</v>
      </c>
      <c r="N18" s="26">
        <f>+'2001'!$L18</f>
        <v>0</v>
      </c>
      <c r="O18" s="26">
        <f>+'2002'!$L18</f>
        <v>0</v>
      </c>
      <c r="P18" s="26">
        <f>+'2003'!$L18</f>
        <v>0</v>
      </c>
      <c r="Q18" s="26">
        <f>+'2004'!$L18</f>
        <v>0</v>
      </c>
      <c r="R18" s="26">
        <f>+'2005'!$L18</f>
        <v>0</v>
      </c>
      <c r="S18" s="26">
        <f>+'2006'!$L18</f>
        <v>0</v>
      </c>
      <c r="T18" s="26">
        <f>+'2007'!$L18</f>
        <v>0</v>
      </c>
      <c r="U18" s="26">
        <f>+'2008'!$L18</f>
        <v>0</v>
      </c>
      <c r="V18" s="26">
        <f>+'2009'!$L18</f>
        <v>0</v>
      </c>
      <c r="W18" s="26">
        <f>+'2010'!$L18</f>
        <v>0</v>
      </c>
      <c r="X18" s="26">
        <f>+'2011'!$L18</f>
        <v>0</v>
      </c>
      <c r="Y18" s="26">
        <f>+'2012'!$L18</f>
        <v>0</v>
      </c>
      <c r="Z18" s="26">
        <f>+'2013'!$L18</f>
        <v>0</v>
      </c>
      <c r="AA18" s="26">
        <f>+'2014'!$L18</f>
        <v>0</v>
      </c>
      <c r="AB18" s="26">
        <f>+'2015'!$L18</f>
        <v>0</v>
      </c>
      <c r="AC18" s="26">
        <f>+'2016'!$L18</f>
        <v>0</v>
      </c>
      <c r="AD18" s="31"/>
      <c r="AE18" s="26" t="str">
        <f t="shared" si="1"/>
        <v/>
      </c>
    </row>
    <row r="19" spans="1:31" x14ac:dyDescent="0.2">
      <c r="A19" s="13" t="s">
        <v>52</v>
      </c>
      <c r="B19" s="6" t="s">
        <v>53</v>
      </c>
      <c r="C19" s="26">
        <f>+'1990'!$L19</f>
        <v>0</v>
      </c>
      <c r="D19" s="26">
        <f>+'1991'!$L19</f>
        <v>0.06</v>
      </c>
      <c r="E19" s="26">
        <f>+'1992'!$L19</f>
        <v>0.08</v>
      </c>
      <c r="F19" s="26">
        <f>+'1993'!$L19</f>
        <v>0.08</v>
      </c>
      <c r="G19" s="26">
        <f>+'1994'!$L19</f>
        <v>0.08</v>
      </c>
      <c r="H19" s="26">
        <f>+'1995'!$L19</f>
        <v>7.0000000000000007E-2</v>
      </c>
      <c r="I19" s="26">
        <f>+'1996'!$L19</f>
        <v>7.0000000000000007E-2</v>
      </c>
      <c r="J19" s="26">
        <f>+'1997'!$L19</f>
        <v>0.15</v>
      </c>
      <c r="K19" s="26">
        <f>+'1998'!$L19</f>
        <v>0.16</v>
      </c>
      <c r="L19" s="26">
        <f>+'1999'!$L19</f>
        <v>0.23</v>
      </c>
      <c r="M19" s="26">
        <f>+'2000'!$L19</f>
        <v>0.25</v>
      </c>
      <c r="N19" s="26">
        <f>+'2001'!$L19</f>
        <v>0.25</v>
      </c>
      <c r="O19" s="26">
        <f>+'2002'!$L19</f>
        <v>0.22</v>
      </c>
      <c r="P19" s="26">
        <f>+'2003'!$L19</f>
        <v>0.23</v>
      </c>
      <c r="Q19" s="26">
        <f>+'2004'!$L19</f>
        <v>0.18</v>
      </c>
      <c r="R19" s="26">
        <f>+'2005'!$L19</f>
        <v>0.72</v>
      </c>
      <c r="S19" s="26">
        <f>+'2006'!$L19</f>
        <v>0.3</v>
      </c>
      <c r="T19" s="26">
        <f>+'2007'!$L19</f>
        <v>0.14000000000000001</v>
      </c>
      <c r="U19" s="26">
        <f>+'2008'!$L19</f>
        <v>0.11</v>
      </c>
      <c r="V19" s="26">
        <f>+'2009'!$L19</f>
        <v>0.1</v>
      </c>
      <c r="W19" s="26">
        <f>+'2010'!$L19</f>
        <v>0.35</v>
      </c>
      <c r="X19" s="26">
        <f>+'2011'!$L19</f>
        <v>0.22</v>
      </c>
      <c r="Y19" s="26">
        <f>+'2012'!$L19</f>
        <v>0.72</v>
      </c>
      <c r="Z19" s="26">
        <f>+'2013'!$L19</f>
        <v>0.64</v>
      </c>
      <c r="AA19" s="26">
        <f>+'2014'!$L19</f>
        <v>0.98</v>
      </c>
      <c r="AB19" s="26">
        <f>+'2015'!$L19</f>
        <v>0.64</v>
      </c>
      <c r="AC19" s="26">
        <f>+'2016'!$L19</f>
        <v>0.18</v>
      </c>
      <c r="AD19" s="31"/>
      <c r="AE19" s="26" t="str">
        <f t="shared" si="1"/>
        <v/>
      </c>
    </row>
    <row r="20" spans="1:31" x14ac:dyDescent="0.2">
      <c r="A20" s="13" t="s">
        <v>54</v>
      </c>
      <c r="B20" s="6" t="s">
        <v>55</v>
      </c>
      <c r="C20" s="26">
        <f>+'1990'!$L20</f>
        <v>31.63</v>
      </c>
      <c r="D20" s="26">
        <f>+'1991'!$L20</f>
        <v>18.7</v>
      </c>
      <c r="E20" s="26">
        <f>+'1992'!$L20</f>
        <v>22.62</v>
      </c>
      <c r="F20" s="26">
        <f>+'1993'!$L20</f>
        <v>14.08</v>
      </c>
      <c r="G20" s="26">
        <f>+'1994'!$L20</f>
        <v>14.52</v>
      </c>
      <c r="H20" s="26">
        <f>+'1995'!$L20</f>
        <v>15.85</v>
      </c>
      <c r="I20" s="26">
        <f>+'1996'!$L20</f>
        <v>16.760000000000002</v>
      </c>
      <c r="J20" s="26">
        <f>+'1997'!$L20</f>
        <v>13.46</v>
      </c>
      <c r="K20" s="26">
        <f>+'1998'!$L20</f>
        <v>19.760000000000002</v>
      </c>
      <c r="L20" s="26">
        <f>+'1999'!$L20</f>
        <v>22.52</v>
      </c>
      <c r="M20" s="26">
        <f>+'2000'!$L20</f>
        <v>26.1</v>
      </c>
      <c r="N20" s="26">
        <f>+'2001'!$L20</f>
        <v>23.42</v>
      </c>
      <c r="O20" s="26">
        <f>+'2002'!$L20</f>
        <v>24.04</v>
      </c>
      <c r="P20" s="26">
        <f>+'2003'!$L20</f>
        <v>18.04</v>
      </c>
      <c r="Q20" s="26">
        <f>+'2004'!$L20</f>
        <v>23.19</v>
      </c>
      <c r="R20" s="26">
        <f>+'2005'!$L20</f>
        <v>29.48</v>
      </c>
      <c r="S20" s="26">
        <f>+'2006'!$L20</f>
        <v>32.43</v>
      </c>
      <c r="T20" s="26">
        <f>+'2007'!$L20</f>
        <v>37.46</v>
      </c>
      <c r="U20" s="26">
        <f>+'2008'!$L20</f>
        <v>40.18</v>
      </c>
      <c r="V20" s="26">
        <f>+'2009'!$L20</f>
        <v>41.48</v>
      </c>
      <c r="W20" s="26">
        <f>+'2010'!$L20</f>
        <v>35.26</v>
      </c>
      <c r="X20" s="26">
        <f>+'2011'!$L20</f>
        <v>43.54</v>
      </c>
      <c r="Y20" s="26">
        <f>+'2012'!$L20</f>
        <v>111.04</v>
      </c>
      <c r="Z20" s="26">
        <f>+'2013'!$L20</f>
        <v>115.31</v>
      </c>
      <c r="AA20" s="26">
        <f>+'2014'!$L20</f>
        <v>132.29</v>
      </c>
      <c r="AB20" s="26">
        <f>+'2015'!$L20</f>
        <v>94.75</v>
      </c>
      <c r="AC20" s="26">
        <f>+'2016'!$L20</f>
        <v>105.22</v>
      </c>
      <c r="AD20" s="31"/>
      <c r="AE20" s="26">
        <f t="shared" si="1"/>
        <v>2.326588681631363</v>
      </c>
    </row>
    <row r="21" spans="1:31" x14ac:dyDescent="0.2">
      <c r="A21" s="13" t="s">
        <v>56</v>
      </c>
      <c r="B21" s="6" t="s">
        <v>57</v>
      </c>
      <c r="C21" s="26">
        <f>+'1990'!$L21</f>
        <v>3.83</v>
      </c>
      <c r="D21" s="26">
        <f>+'1991'!$L21</f>
        <v>26.4</v>
      </c>
      <c r="E21" s="26">
        <f>+'1992'!$L21</f>
        <v>30.11</v>
      </c>
      <c r="F21" s="26">
        <f>+'1993'!$L21</f>
        <v>19.43</v>
      </c>
      <c r="G21" s="26">
        <f>+'1994'!$L21</f>
        <v>30.54</v>
      </c>
      <c r="H21" s="26">
        <f>+'1995'!$L21</f>
        <v>5.35</v>
      </c>
      <c r="I21" s="26">
        <f>+'1996'!$L21</f>
        <v>4.5599999999999996</v>
      </c>
      <c r="J21" s="26">
        <f>+'1997'!$L21</f>
        <v>4.03</v>
      </c>
      <c r="K21" s="26">
        <f>+'1998'!$L21</f>
        <v>4.74</v>
      </c>
      <c r="L21" s="26">
        <f>+'1999'!$L21</f>
        <v>4.5</v>
      </c>
      <c r="M21" s="26">
        <f>+'2000'!$L21</f>
        <v>4.26</v>
      </c>
      <c r="N21" s="26">
        <f>+'2001'!$L21</f>
        <v>4.45</v>
      </c>
      <c r="O21" s="26">
        <f>+'2002'!$L21</f>
        <v>4.62</v>
      </c>
      <c r="P21" s="26">
        <f>+'2003'!$L21</f>
        <v>2.85</v>
      </c>
      <c r="Q21" s="26">
        <f>+'2004'!$L21</f>
        <v>3.5</v>
      </c>
      <c r="R21" s="26">
        <f>+'2005'!$L21</f>
        <v>3.74</v>
      </c>
      <c r="S21" s="26">
        <f>+'2006'!$L21</f>
        <v>3.23</v>
      </c>
      <c r="T21" s="26">
        <f>+'2007'!$L21</f>
        <v>2.94</v>
      </c>
      <c r="U21" s="26">
        <f>+'2008'!$L21</f>
        <v>1.79</v>
      </c>
      <c r="V21" s="26">
        <f>+'2009'!$L21</f>
        <v>1.62</v>
      </c>
      <c r="W21" s="26">
        <f>+'2010'!$L21</f>
        <v>2.5299999999999998</v>
      </c>
      <c r="X21" s="26">
        <f>+'2011'!$L21</f>
        <v>3.8</v>
      </c>
      <c r="Y21" s="26">
        <f>+'2012'!$L21</f>
        <v>2.68</v>
      </c>
      <c r="Z21" s="26">
        <f>+'2013'!$L21</f>
        <v>2.73</v>
      </c>
      <c r="AA21" s="26">
        <f>+'2014'!$L21</f>
        <v>2.81</v>
      </c>
      <c r="AB21" s="26">
        <f>+'2015'!$L21</f>
        <v>2.8</v>
      </c>
      <c r="AC21" s="26">
        <f>+'2016'!$L21</f>
        <v>3.14</v>
      </c>
      <c r="AD21" s="31"/>
      <c r="AE21" s="26">
        <f t="shared" si="1"/>
        <v>-0.18015665796344646</v>
      </c>
    </row>
    <row r="22" spans="1:31" x14ac:dyDescent="0.2">
      <c r="A22" s="13" t="s">
        <v>58</v>
      </c>
      <c r="B22" s="6" t="s">
        <v>59</v>
      </c>
      <c r="C22" s="26">
        <f>+'1990'!$L22</f>
        <v>5.05</v>
      </c>
      <c r="D22" s="26">
        <f>+'1991'!$L22</f>
        <v>4.6100000000000003</v>
      </c>
      <c r="E22" s="26">
        <f>+'1992'!$L22</f>
        <v>6.43</v>
      </c>
      <c r="F22" s="26">
        <f>+'1993'!$L22</f>
        <v>6.24</v>
      </c>
      <c r="G22" s="26">
        <f>+'1994'!$L22</f>
        <v>6.83</v>
      </c>
      <c r="H22" s="26">
        <f>+'1995'!$L22</f>
        <v>8.51</v>
      </c>
      <c r="I22" s="26">
        <f>+'1996'!$L22</f>
        <v>7.26</v>
      </c>
      <c r="J22" s="26">
        <f>+'1997'!$L22</f>
        <v>7.64</v>
      </c>
      <c r="K22" s="26">
        <f>+'1998'!$L22</f>
        <v>5.84</v>
      </c>
      <c r="L22" s="26">
        <f>+'1999'!$L22</f>
        <v>5.9</v>
      </c>
      <c r="M22" s="26">
        <f>+'2000'!$L22</f>
        <v>6.28</v>
      </c>
      <c r="N22" s="26">
        <f>+'2001'!$L22</f>
        <v>5.59</v>
      </c>
      <c r="O22" s="26">
        <f>+'2002'!$L22</f>
        <v>4.9400000000000004</v>
      </c>
      <c r="P22" s="26">
        <f>+'2003'!$L22</f>
        <v>7.12</v>
      </c>
      <c r="Q22" s="26">
        <f>+'2004'!$L22</f>
        <v>7.74</v>
      </c>
      <c r="R22" s="26">
        <f>+'2005'!$L22</f>
        <v>6.8</v>
      </c>
      <c r="S22" s="26">
        <f>+'2006'!$L22</f>
        <v>7.08</v>
      </c>
      <c r="T22" s="26">
        <f>+'2007'!$L22</f>
        <v>7.99</v>
      </c>
      <c r="U22" s="26">
        <f>+'2008'!$L22</f>
        <v>9.7100000000000009</v>
      </c>
      <c r="V22" s="26">
        <f>+'2009'!$L22</f>
        <v>9.0399999999999991</v>
      </c>
      <c r="W22" s="26">
        <f>+'2010'!$L22</f>
        <v>8.09</v>
      </c>
      <c r="X22" s="26">
        <f>+'2011'!$L22</f>
        <v>6.6</v>
      </c>
      <c r="Y22" s="26">
        <f>+'2012'!$L22</f>
        <v>7.5</v>
      </c>
      <c r="Z22" s="26">
        <f>+'2013'!$L22</f>
        <v>8.86</v>
      </c>
      <c r="AA22" s="26">
        <f>+'2014'!$L22</f>
        <v>7.44</v>
      </c>
      <c r="AB22" s="26">
        <f>+'2015'!$L22</f>
        <v>7.84</v>
      </c>
      <c r="AC22" s="26">
        <f>+'2016'!$L22</f>
        <v>8.34</v>
      </c>
      <c r="AD22" s="31"/>
      <c r="AE22" s="26">
        <f t="shared" si="1"/>
        <v>0.65148514851485151</v>
      </c>
    </row>
    <row r="23" spans="1:31" x14ac:dyDescent="0.2">
      <c r="A23" s="13" t="s">
        <v>60</v>
      </c>
      <c r="B23" s="6" t="s">
        <v>61</v>
      </c>
      <c r="C23" s="26">
        <f>+'1990'!$L23</f>
        <v>0</v>
      </c>
      <c r="D23" s="26">
        <f>+'1991'!$L23</f>
        <v>0</v>
      </c>
      <c r="E23" s="26">
        <f>+'1992'!$L23</f>
        <v>0</v>
      </c>
      <c r="F23" s="26">
        <f>+'1993'!$L23</f>
        <v>0</v>
      </c>
      <c r="G23" s="26">
        <f>+'1994'!$L23</f>
        <v>0</v>
      </c>
      <c r="H23" s="26">
        <f>+'1995'!$L23</f>
        <v>0</v>
      </c>
      <c r="I23" s="26">
        <f>+'1996'!$L23</f>
        <v>0</v>
      </c>
      <c r="J23" s="26">
        <f>+'1997'!$L23</f>
        <v>0</v>
      </c>
      <c r="K23" s="26">
        <f>+'1998'!$L23</f>
        <v>0</v>
      </c>
      <c r="L23" s="26">
        <f>+'1999'!$L23</f>
        <v>0</v>
      </c>
      <c r="M23" s="26">
        <f>+'2000'!$L23</f>
        <v>0</v>
      </c>
      <c r="N23" s="26">
        <f>+'2001'!$L23</f>
        <v>0</v>
      </c>
      <c r="O23" s="26">
        <f>+'2002'!$L23</f>
        <v>0</v>
      </c>
      <c r="P23" s="26">
        <f>+'2003'!$L23</f>
        <v>0</v>
      </c>
      <c r="Q23" s="26">
        <f>+'2004'!$L23</f>
        <v>0</v>
      </c>
      <c r="R23" s="26">
        <f>+'2005'!$L23</f>
        <v>0</v>
      </c>
      <c r="S23" s="26">
        <f>+'2006'!$L23</f>
        <v>0</v>
      </c>
      <c r="T23" s="26">
        <f>+'2007'!$L23</f>
        <v>0</v>
      </c>
      <c r="U23" s="26">
        <f>+'2008'!$L23</f>
        <v>0</v>
      </c>
      <c r="V23" s="26">
        <f>+'2009'!$L23</f>
        <v>0</v>
      </c>
      <c r="W23" s="26">
        <f>+'2010'!$L23</f>
        <v>0</v>
      </c>
      <c r="X23" s="26">
        <f>+'2011'!$L23</f>
        <v>0</v>
      </c>
      <c r="Y23" s="26">
        <f>+'2012'!$L23</f>
        <v>0</v>
      </c>
      <c r="Z23" s="26">
        <f>+'2013'!$L23</f>
        <v>0</v>
      </c>
      <c r="AA23" s="26">
        <f>+'2014'!$L23</f>
        <v>0</v>
      </c>
      <c r="AB23" s="26">
        <f>+'2015'!$L23</f>
        <v>0</v>
      </c>
      <c r="AC23" s="26">
        <f>+'2016'!$L23</f>
        <v>0</v>
      </c>
      <c r="AD23" s="31"/>
      <c r="AE23" s="26" t="str">
        <f t="shared" si="1"/>
        <v/>
      </c>
    </row>
    <row r="24" spans="1:31" x14ac:dyDescent="0.2">
      <c r="A24" s="13" t="s">
        <v>62</v>
      </c>
      <c r="B24" s="6" t="s">
        <v>63</v>
      </c>
      <c r="C24" s="26">
        <f>+'1990'!$L24</f>
        <v>0</v>
      </c>
      <c r="D24" s="26">
        <f>+'1991'!$L24</f>
        <v>0</v>
      </c>
      <c r="E24" s="26">
        <f>+'1992'!$L24</f>
        <v>0</v>
      </c>
      <c r="F24" s="26">
        <f>+'1993'!$L24</f>
        <v>0</v>
      </c>
      <c r="G24" s="26">
        <f>+'1994'!$L24</f>
        <v>0</v>
      </c>
      <c r="H24" s="26">
        <f>+'1995'!$L24</f>
        <v>0</v>
      </c>
      <c r="I24" s="26">
        <f>+'1996'!$L24</f>
        <v>0</v>
      </c>
      <c r="J24" s="26">
        <f>+'1997'!$L24</f>
        <v>0</v>
      </c>
      <c r="K24" s="26">
        <f>+'1998'!$L24</f>
        <v>0</v>
      </c>
      <c r="L24" s="26">
        <f>+'1999'!$L24</f>
        <v>0</v>
      </c>
      <c r="M24" s="26">
        <f>+'2000'!$L24</f>
        <v>0</v>
      </c>
      <c r="N24" s="26">
        <f>+'2001'!$L24</f>
        <v>0</v>
      </c>
      <c r="O24" s="26">
        <f>+'2002'!$L24</f>
        <v>0</v>
      </c>
      <c r="P24" s="26">
        <f>+'2003'!$L24</f>
        <v>0</v>
      </c>
      <c r="Q24" s="26">
        <f>+'2004'!$L24</f>
        <v>0</v>
      </c>
      <c r="R24" s="26">
        <f>+'2005'!$L24</f>
        <v>0</v>
      </c>
      <c r="S24" s="26">
        <f>+'2006'!$L24</f>
        <v>0</v>
      </c>
      <c r="T24" s="26">
        <f>+'2007'!$L24</f>
        <v>0</v>
      </c>
      <c r="U24" s="26">
        <f>+'2008'!$L24</f>
        <v>0</v>
      </c>
      <c r="V24" s="26">
        <f>+'2009'!$L24</f>
        <v>0</v>
      </c>
      <c r="W24" s="26">
        <f>+'2010'!$L24</f>
        <v>0</v>
      </c>
      <c r="X24" s="26">
        <f>+'2011'!$L24</f>
        <v>0</v>
      </c>
      <c r="Y24" s="26">
        <f>+'2012'!$L24</f>
        <v>0</v>
      </c>
      <c r="Z24" s="26">
        <f>+'2013'!$L24</f>
        <v>0</v>
      </c>
      <c r="AA24" s="26">
        <f>+'2014'!$L24</f>
        <v>0</v>
      </c>
      <c r="AB24" s="26">
        <f>+'2015'!$L24</f>
        <v>0</v>
      </c>
      <c r="AC24" s="26">
        <f>+'2016'!$L24</f>
        <v>0</v>
      </c>
      <c r="AD24" s="31"/>
      <c r="AE24" s="26" t="str">
        <f t="shared" si="1"/>
        <v/>
      </c>
    </row>
    <row r="25" spans="1:31" x14ac:dyDescent="0.2">
      <c r="A25" s="13" t="s">
        <v>64</v>
      </c>
      <c r="B25" s="6" t="s">
        <v>65</v>
      </c>
      <c r="C25" s="26">
        <f>+'1990'!$L25</f>
        <v>4.5599999999999996</v>
      </c>
      <c r="D25" s="26">
        <f>+'1991'!$L25</f>
        <v>5.59</v>
      </c>
      <c r="E25" s="26">
        <f>+'1992'!$L25</f>
        <v>5.23</v>
      </c>
      <c r="F25" s="26">
        <f>+'1993'!$L25</f>
        <v>5.89</v>
      </c>
      <c r="G25" s="26">
        <f>+'1994'!$L25</f>
        <v>5</v>
      </c>
      <c r="H25" s="26">
        <f>+'1995'!$L25</f>
        <v>4.3899999999999997</v>
      </c>
      <c r="I25" s="26">
        <f>+'1996'!$L25</f>
        <v>5.32</v>
      </c>
      <c r="J25" s="26">
        <f>+'1997'!$L25</f>
        <v>6.47</v>
      </c>
      <c r="K25" s="26">
        <f>+'1998'!$L25</f>
        <v>5.37</v>
      </c>
      <c r="L25" s="26">
        <f>+'1999'!$L25</f>
        <v>4.97</v>
      </c>
      <c r="M25" s="26">
        <f>+'2000'!$L25</f>
        <v>5.32</v>
      </c>
      <c r="N25" s="26">
        <f>+'2001'!$L25</f>
        <v>5.4</v>
      </c>
      <c r="O25" s="26">
        <f>+'2002'!$L25</f>
        <v>5.92</v>
      </c>
      <c r="P25" s="26">
        <f>+'2003'!$L25</f>
        <v>5.83</v>
      </c>
      <c r="Q25" s="26">
        <f>+'2004'!$L25</f>
        <v>5.85</v>
      </c>
      <c r="R25" s="26">
        <f>+'2005'!$L25</f>
        <v>5.74</v>
      </c>
      <c r="S25" s="26">
        <f>+'2006'!$L25</f>
        <v>7.5</v>
      </c>
      <c r="T25" s="26">
        <f>+'2007'!$L25</f>
        <v>6.27</v>
      </c>
      <c r="U25" s="26">
        <f>+'2008'!$L25</f>
        <v>6.51</v>
      </c>
      <c r="V25" s="26">
        <f>+'2009'!$L25</f>
        <v>5.93</v>
      </c>
      <c r="W25" s="26">
        <f>+'2010'!$L25</f>
        <v>8.17</v>
      </c>
      <c r="X25" s="26">
        <f>+'2011'!$L25</f>
        <v>7.26</v>
      </c>
      <c r="Y25" s="26">
        <f>+'2012'!$L25</f>
        <v>6.86</v>
      </c>
      <c r="Z25" s="26">
        <f>+'2013'!$L25</f>
        <v>5.3</v>
      </c>
      <c r="AA25" s="26">
        <f>+'2014'!$L25</f>
        <v>6.96</v>
      </c>
      <c r="AB25" s="26">
        <f>+'2015'!$L25</f>
        <v>8.4</v>
      </c>
      <c r="AC25" s="26">
        <f>+'2016'!$L25</f>
        <v>9.41</v>
      </c>
      <c r="AD25" s="31"/>
      <c r="AE25" s="26">
        <f t="shared" si="1"/>
        <v>1.0635964912280704</v>
      </c>
    </row>
    <row r="26" spans="1:31" x14ac:dyDescent="0.2">
      <c r="A26" s="13" t="s">
        <v>66</v>
      </c>
      <c r="B26" s="6" t="s">
        <v>67</v>
      </c>
      <c r="C26" s="26">
        <f>+'1990'!$L26</f>
        <v>0</v>
      </c>
      <c r="D26" s="26">
        <f>+'1991'!$L26</f>
        <v>0</v>
      </c>
      <c r="E26" s="26">
        <f>+'1992'!$L26</f>
        <v>0</v>
      </c>
      <c r="F26" s="26">
        <f>+'1993'!$L26</f>
        <v>0</v>
      </c>
      <c r="G26" s="26">
        <f>+'1994'!$L26</f>
        <v>0</v>
      </c>
      <c r="H26" s="26">
        <f>+'1995'!$L26</f>
        <v>0</v>
      </c>
      <c r="I26" s="26">
        <f>+'1996'!$L26</f>
        <v>0</v>
      </c>
      <c r="J26" s="26">
        <f>+'1997'!$L26</f>
        <v>0</v>
      </c>
      <c r="K26" s="26">
        <f>+'1998'!$L26</f>
        <v>0</v>
      </c>
      <c r="L26" s="26">
        <f>+'1999'!$L26</f>
        <v>0</v>
      </c>
      <c r="M26" s="26">
        <f>+'2000'!$L26</f>
        <v>0</v>
      </c>
      <c r="N26" s="26">
        <f>+'2001'!$L26</f>
        <v>0</v>
      </c>
      <c r="O26" s="26">
        <f>+'2002'!$L26</f>
        <v>0</v>
      </c>
      <c r="P26" s="26">
        <f>+'2003'!$L26</f>
        <v>0</v>
      </c>
      <c r="Q26" s="26">
        <f>+'2004'!$L26</f>
        <v>0</v>
      </c>
      <c r="R26" s="26">
        <f>+'2005'!$L26</f>
        <v>0</v>
      </c>
      <c r="S26" s="26">
        <f>+'2006'!$L26</f>
        <v>0</v>
      </c>
      <c r="T26" s="26">
        <f>+'2007'!$L26</f>
        <v>0</v>
      </c>
      <c r="U26" s="26">
        <f>+'2008'!$L26</f>
        <v>0</v>
      </c>
      <c r="V26" s="26">
        <f>+'2009'!$L26</f>
        <v>0</v>
      </c>
      <c r="W26" s="26">
        <f>+'2010'!$L26</f>
        <v>0</v>
      </c>
      <c r="X26" s="26">
        <f>+'2011'!$L26</f>
        <v>0</v>
      </c>
      <c r="Y26" s="26">
        <f>+'2012'!$L26</f>
        <v>0</v>
      </c>
      <c r="Z26" s="26">
        <f>+'2013'!$L26</f>
        <v>0</v>
      </c>
      <c r="AA26" s="26">
        <f>+'2014'!$L26</f>
        <v>0</v>
      </c>
      <c r="AB26" s="26">
        <f>+'2015'!$L26</f>
        <v>0</v>
      </c>
      <c r="AC26" s="26">
        <f>+'2016'!$L26</f>
        <v>0</v>
      </c>
      <c r="AD26" s="31"/>
      <c r="AE26" s="26" t="str">
        <f t="shared" si="1"/>
        <v/>
      </c>
    </row>
    <row r="27" spans="1:31" x14ac:dyDescent="0.2">
      <c r="A27" s="13" t="s">
        <v>68</v>
      </c>
      <c r="B27" s="6" t="s">
        <v>69</v>
      </c>
      <c r="C27" s="26">
        <f>+'1990'!$L27</f>
        <v>0</v>
      </c>
      <c r="D27" s="26">
        <f>+'1991'!$L27</f>
        <v>0</v>
      </c>
      <c r="E27" s="26">
        <f>+'1992'!$L27</f>
        <v>0</v>
      </c>
      <c r="F27" s="26">
        <f>+'1993'!$L27</f>
        <v>0</v>
      </c>
      <c r="G27" s="26">
        <f>+'1994'!$L27</f>
        <v>0</v>
      </c>
      <c r="H27" s="26">
        <f>+'1995'!$L27</f>
        <v>0</v>
      </c>
      <c r="I27" s="26">
        <f>+'1996'!$L27</f>
        <v>0</v>
      </c>
      <c r="J27" s="26">
        <f>+'1997'!$L27</f>
        <v>0</v>
      </c>
      <c r="K27" s="26">
        <f>+'1998'!$L27</f>
        <v>0</v>
      </c>
      <c r="L27" s="26">
        <f>+'1999'!$L27</f>
        <v>0</v>
      </c>
      <c r="M27" s="26">
        <f>+'2000'!$L27</f>
        <v>0</v>
      </c>
      <c r="N27" s="26">
        <f>+'2001'!$L27</f>
        <v>0</v>
      </c>
      <c r="O27" s="26">
        <f>+'2002'!$L27</f>
        <v>0</v>
      </c>
      <c r="P27" s="26">
        <f>+'2003'!$L27</f>
        <v>0</v>
      </c>
      <c r="Q27" s="26">
        <f>+'2004'!$L27</f>
        <v>0</v>
      </c>
      <c r="R27" s="26">
        <f>+'2005'!$L27</f>
        <v>0</v>
      </c>
      <c r="S27" s="26">
        <f>+'2006'!$L27</f>
        <v>0</v>
      </c>
      <c r="T27" s="26">
        <f>+'2007'!$L27</f>
        <v>0</v>
      </c>
      <c r="U27" s="26">
        <f>+'2008'!$L27</f>
        <v>0</v>
      </c>
      <c r="V27" s="26">
        <f>+'2009'!$L27</f>
        <v>0</v>
      </c>
      <c r="W27" s="26">
        <f>+'2010'!$L27</f>
        <v>0</v>
      </c>
      <c r="X27" s="26">
        <f>+'2011'!$L27</f>
        <v>0</v>
      </c>
      <c r="Y27" s="26">
        <f>+'2012'!$L27</f>
        <v>0</v>
      </c>
      <c r="Z27" s="26">
        <f>+'2013'!$L27</f>
        <v>0</v>
      </c>
      <c r="AA27" s="26">
        <f>+'2014'!$L27</f>
        <v>0</v>
      </c>
      <c r="AB27" s="26">
        <f>+'2015'!$L27</f>
        <v>0</v>
      </c>
      <c r="AC27" s="26">
        <f>+'2016'!$L27</f>
        <v>0</v>
      </c>
      <c r="AD27" s="31"/>
      <c r="AE27" s="26" t="str">
        <f t="shared" si="1"/>
        <v/>
      </c>
    </row>
    <row r="28" spans="1:31" x14ac:dyDescent="0.2">
      <c r="A28" s="13" t="s">
        <v>70</v>
      </c>
      <c r="B28" s="6" t="s">
        <v>71</v>
      </c>
      <c r="C28" s="26">
        <f>+'1990'!$L28</f>
        <v>0</v>
      </c>
      <c r="D28" s="26">
        <f>+'1991'!$L28</f>
        <v>0</v>
      </c>
      <c r="E28" s="26">
        <f>+'1992'!$L28</f>
        <v>0</v>
      </c>
      <c r="F28" s="26">
        <f>+'1993'!$L28</f>
        <v>0</v>
      </c>
      <c r="G28" s="26">
        <f>+'1994'!$L28</f>
        <v>0</v>
      </c>
      <c r="H28" s="26">
        <f>+'1995'!$L28</f>
        <v>0</v>
      </c>
      <c r="I28" s="26">
        <f>+'1996'!$L28</f>
        <v>0</v>
      </c>
      <c r="J28" s="26">
        <f>+'1997'!$L28</f>
        <v>0</v>
      </c>
      <c r="K28" s="26">
        <f>+'1998'!$L28</f>
        <v>0</v>
      </c>
      <c r="L28" s="26">
        <f>+'1999'!$L28</f>
        <v>0</v>
      </c>
      <c r="M28" s="26">
        <f>+'2000'!$L28</f>
        <v>0</v>
      </c>
      <c r="N28" s="26">
        <f>+'2001'!$L28</f>
        <v>0</v>
      </c>
      <c r="O28" s="26">
        <f>+'2002'!$L28</f>
        <v>0</v>
      </c>
      <c r="P28" s="26">
        <f>+'2003'!$L28</f>
        <v>0</v>
      </c>
      <c r="Q28" s="26">
        <f>+'2004'!$L28</f>
        <v>0</v>
      </c>
      <c r="R28" s="26">
        <f>+'2005'!$L28</f>
        <v>0</v>
      </c>
      <c r="S28" s="26">
        <f>+'2006'!$L28</f>
        <v>0</v>
      </c>
      <c r="T28" s="26">
        <f>+'2007'!$L28</f>
        <v>0</v>
      </c>
      <c r="U28" s="26">
        <f>+'2008'!$L28</f>
        <v>0</v>
      </c>
      <c r="V28" s="26">
        <f>+'2009'!$L28</f>
        <v>0</v>
      </c>
      <c r="W28" s="26">
        <f>+'2010'!$L28</f>
        <v>0</v>
      </c>
      <c r="X28" s="26">
        <f>+'2011'!$L28</f>
        <v>0</v>
      </c>
      <c r="Y28" s="26">
        <f>+'2012'!$L28</f>
        <v>0</v>
      </c>
      <c r="Z28" s="26">
        <f>+'2013'!$L28</f>
        <v>0</v>
      </c>
      <c r="AA28" s="26">
        <f>+'2014'!$L28</f>
        <v>0</v>
      </c>
      <c r="AB28" s="26">
        <f>+'2015'!$L28</f>
        <v>0</v>
      </c>
      <c r="AC28" s="26">
        <f>+'2016'!$L28</f>
        <v>0</v>
      </c>
      <c r="AD28" s="31"/>
      <c r="AE28" s="26" t="str">
        <f t="shared" si="1"/>
        <v/>
      </c>
    </row>
    <row r="29" spans="1:31" x14ac:dyDescent="0.2">
      <c r="A29" s="13" t="s">
        <v>72</v>
      </c>
      <c r="B29" s="6" t="s">
        <v>73</v>
      </c>
      <c r="C29" s="26">
        <f>+'1990'!$L29</f>
        <v>17</v>
      </c>
      <c r="D29" s="26">
        <f>+'1991'!$L29</f>
        <v>10.27</v>
      </c>
      <c r="E29" s="26">
        <f>+'1992'!$L29</f>
        <v>12.45</v>
      </c>
      <c r="F29" s="26">
        <f>+'1993'!$L29</f>
        <v>12.3</v>
      </c>
      <c r="G29" s="26">
        <f>+'1994'!$L29</f>
        <v>10.99</v>
      </c>
      <c r="H29" s="26">
        <f>+'1995'!$L29</f>
        <v>12.28</v>
      </c>
      <c r="I29" s="26">
        <f>+'1996'!$L29</f>
        <v>14.95</v>
      </c>
      <c r="J29" s="26">
        <f>+'1997'!$L29</f>
        <v>32.96</v>
      </c>
      <c r="K29" s="26">
        <f>+'1998'!$L29</f>
        <v>21.66</v>
      </c>
      <c r="L29" s="26">
        <f>+'1999'!$L29</f>
        <v>21.67</v>
      </c>
      <c r="M29" s="26">
        <f>+'2000'!$L29</f>
        <v>15.47</v>
      </c>
      <c r="N29" s="26">
        <f>+'2001'!$L29</f>
        <v>23.97</v>
      </c>
      <c r="O29" s="26">
        <f>+'2002'!$L29</f>
        <v>18.920000000000002</v>
      </c>
      <c r="P29" s="26">
        <f>+'2003'!$L29</f>
        <v>17.899999999999999</v>
      </c>
      <c r="Q29" s="26">
        <f>+'2004'!$L29</f>
        <v>17.510000000000002</v>
      </c>
      <c r="R29" s="26">
        <f>+'2005'!$L29</f>
        <v>16.149999999999999</v>
      </c>
      <c r="S29" s="26">
        <f>+'2006'!$L29</f>
        <v>14.86</v>
      </c>
      <c r="T29" s="26">
        <f>+'2007'!$L29</f>
        <v>16.850000000000001</v>
      </c>
      <c r="U29" s="26">
        <f>+'2008'!$L29</f>
        <v>15.18</v>
      </c>
      <c r="V29" s="26">
        <f>+'2009'!$L29</f>
        <v>13.99</v>
      </c>
      <c r="W29" s="26">
        <f>+'2010'!$L29</f>
        <v>12.97</v>
      </c>
      <c r="X29" s="26">
        <f>+'2011'!$L29</f>
        <v>13.86</v>
      </c>
      <c r="Y29" s="26">
        <f>+'2012'!$L29</f>
        <v>13.62</v>
      </c>
      <c r="Z29" s="26">
        <f>+'2013'!$L29</f>
        <v>21.81</v>
      </c>
      <c r="AA29" s="26">
        <f>+'2014'!$L29</f>
        <v>25.33</v>
      </c>
      <c r="AB29" s="26">
        <f>+'2015'!$L29</f>
        <v>20.18</v>
      </c>
      <c r="AC29" s="26">
        <f>+'2016'!$L29</f>
        <v>16.63</v>
      </c>
      <c r="AD29" s="31"/>
      <c r="AE29" s="26">
        <f t="shared" si="1"/>
        <v>-2.1764705882352998E-2</v>
      </c>
    </row>
    <row r="30" spans="1:31" x14ac:dyDescent="0.2">
      <c r="A30" s="13" t="s">
        <v>74</v>
      </c>
      <c r="B30" s="6" t="s">
        <v>75</v>
      </c>
      <c r="C30" s="26">
        <f>+C31+C34+C45+C46+C49</f>
        <v>132.00000000000003</v>
      </c>
      <c r="D30" s="26">
        <f>+D31+D34+D45+D46+D49</f>
        <v>136.8195848243268</v>
      </c>
      <c r="E30" s="26">
        <f t="shared" ref="E30:AC30" si="7">+E31+E34+E45+E46+E49</f>
        <v>143.88875224422881</v>
      </c>
      <c r="F30" s="26">
        <f t="shared" si="7"/>
        <v>158.42641303950742</v>
      </c>
      <c r="G30" s="26">
        <f t="shared" si="7"/>
        <v>71.66160904192833</v>
      </c>
      <c r="H30" s="26">
        <f t="shared" si="7"/>
        <v>83.256465527703895</v>
      </c>
      <c r="I30" s="26">
        <f t="shared" si="7"/>
        <v>204.68336060181923</v>
      </c>
      <c r="J30" s="26">
        <f t="shared" si="7"/>
        <v>212.82882349118699</v>
      </c>
      <c r="K30" s="26">
        <f t="shared" si="7"/>
        <v>222.52481753064984</v>
      </c>
      <c r="L30" s="26">
        <f t="shared" si="7"/>
        <v>224.92588988920454</v>
      </c>
      <c r="M30" s="26">
        <f t="shared" si="7"/>
        <v>225.16659385240186</v>
      </c>
      <c r="N30" s="26">
        <f t="shared" si="7"/>
        <v>207.01851445131851</v>
      </c>
      <c r="O30" s="26">
        <f t="shared" si="7"/>
        <v>207.20825451166169</v>
      </c>
      <c r="P30" s="26">
        <f t="shared" si="7"/>
        <v>200.36916060163009</v>
      </c>
      <c r="Q30" s="26">
        <f t="shared" si="7"/>
        <v>205.92561779601937</v>
      </c>
      <c r="R30" s="26">
        <f t="shared" si="7"/>
        <v>207.84585403608409</v>
      </c>
      <c r="S30" s="26">
        <f t="shared" si="7"/>
        <v>205.31596320652196</v>
      </c>
      <c r="T30" s="26">
        <f t="shared" si="7"/>
        <v>222.41413435603869</v>
      </c>
      <c r="U30" s="26">
        <f t="shared" si="7"/>
        <v>224.3979392938318</v>
      </c>
      <c r="V30" s="26">
        <f t="shared" si="7"/>
        <v>242.80371263618656</v>
      </c>
      <c r="W30" s="26">
        <f t="shared" si="7"/>
        <v>263.22042785758293</v>
      </c>
      <c r="X30" s="26">
        <f t="shared" si="7"/>
        <v>247.61343087868948</v>
      </c>
      <c r="Y30" s="26">
        <f t="shared" si="7"/>
        <v>271.35094745647456</v>
      </c>
      <c r="Z30" s="26">
        <f t="shared" si="7"/>
        <v>292.82774072816602</v>
      </c>
      <c r="AA30" s="26">
        <f t="shared" si="7"/>
        <v>289.82015059428977</v>
      </c>
      <c r="AB30" s="26">
        <f t="shared" si="7"/>
        <v>293.73301315789195</v>
      </c>
      <c r="AC30" s="26">
        <f t="shared" si="7"/>
        <v>313.3246319713985</v>
      </c>
      <c r="AD30" s="31"/>
      <c r="AE30" s="26">
        <f t="shared" si="1"/>
        <v>1.373671454328776</v>
      </c>
    </row>
    <row r="31" spans="1:31" x14ac:dyDescent="0.2">
      <c r="A31" s="13" t="s">
        <v>76</v>
      </c>
      <c r="B31" s="6" t="s">
        <v>77</v>
      </c>
      <c r="C31" s="26">
        <f>+C33</f>
        <v>6.99</v>
      </c>
      <c r="D31" s="26">
        <f>+D33</f>
        <v>6.92</v>
      </c>
      <c r="E31" s="26">
        <f t="shared" ref="E31:AC31" si="8">+E33</f>
        <v>1.24</v>
      </c>
      <c r="F31" s="26">
        <f t="shared" si="8"/>
        <v>7.07</v>
      </c>
      <c r="G31" s="26">
        <f t="shared" si="8"/>
        <v>1.51</v>
      </c>
      <c r="H31" s="26">
        <f t="shared" si="8"/>
        <v>7.12</v>
      </c>
      <c r="I31" s="26">
        <f t="shared" si="8"/>
        <v>8.02</v>
      </c>
      <c r="J31" s="26">
        <f t="shared" si="8"/>
        <v>8.19</v>
      </c>
      <c r="K31" s="26">
        <f t="shared" si="8"/>
        <v>9.01</v>
      </c>
      <c r="L31" s="26">
        <f t="shared" si="8"/>
        <v>7.22</v>
      </c>
      <c r="M31" s="26">
        <f t="shared" si="8"/>
        <v>6.3</v>
      </c>
      <c r="N31" s="26">
        <f t="shared" si="8"/>
        <v>6.44</v>
      </c>
      <c r="O31" s="26">
        <f t="shared" si="8"/>
        <v>6.35</v>
      </c>
      <c r="P31" s="26">
        <f t="shared" si="8"/>
        <v>4.57</v>
      </c>
      <c r="Q31" s="26">
        <f t="shared" si="8"/>
        <v>5.44</v>
      </c>
      <c r="R31" s="26">
        <f t="shared" si="8"/>
        <v>5.43</v>
      </c>
      <c r="S31" s="26">
        <f t="shared" si="8"/>
        <v>5.58</v>
      </c>
      <c r="T31" s="26">
        <f t="shared" si="8"/>
        <v>5.33</v>
      </c>
      <c r="U31" s="26">
        <f t="shared" si="8"/>
        <v>5.84</v>
      </c>
      <c r="V31" s="26">
        <f t="shared" si="8"/>
        <v>6.46</v>
      </c>
      <c r="W31" s="26">
        <f t="shared" si="8"/>
        <v>9.31</v>
      </c>
      <c r="X31" s="26">
        <f t="shared" si="8"/>
        <v>4.43</v>
      </c>
      <c r="Y31" s="26">
        <f t="shared" si="8"/>
        <v>22.8</v>
      </c>
      <c r="Z31" s="26">
        <f t="shared" si="8"/>
        <v>21.28</v>
      </c>
      <c r="AA31" s="26">
        <f t="shared" si="8"/>
        <v>4.47</v>
      </c>
      <c r="AB31" s="26">
        <f t="shared" si="8"/>
        <v>7.41</v>
      </c>
      <c r="AC31" s="26">
        <f t="shared" si="8"/>
        <v>7.14</v>
      </c>
      <c r="AD31" s="31"/>
      <c r="AE31" s="26">
        <f t="shared" si="1"/>
        <v>2.1459227467811082E-2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1"/>
        <v/>
      </c>
    </row>
    <row r="33" spans="1:31" x14ac:dyDescent="0.2">
      <c r="A33" s="13" t="s">
        <v>80</v>
      </c>
      <c r="B33" s="6" t="s">
        <v>81</v>
      </c>
      <c r="C33" s="26">
        <f>+'1990'!$L33</f>
        <v>6.99</v>
      </c>
      <c r="D33" s="26">
        <f>+'1991'!$L33</f>
        <v>6.92</v>
      </c>
      <c r="E33" s="26">
        <f>+'1992'!$L33</f>
        <v>1.24</v>
      </c>
      <c r="F33" s="26">
        <f>+'1993'!$L33</f>
        <v>7.07</v>
      </c>
      <c r="G33" s="26">
        <f>+'1994'!$L33</f>
        <v>1.51</v>
      </c>
      <c r="H33" s="26">
        <f>+'1995'!$L33</f>
        <v>7.12</v>
      </c>
      <c r="I33" s="26">
        <f>+'1996'!$L33</f>
        <v>8.02</v>
      </c>
      <c r="J33" s="26">
        <f>+'1997'!$L33</f>
        <v>8.19</v>
      </c>
      <c r="K33" s="26">
        <f>+'1998'!$L33</f>
        <v>9.01</v>
      </c>
      <c r="L33" s="26">
        <f>+'1999'!$L33</f>
        <v>7.22</v>
      </c>
      <c r="M33" s="26">
        <f>+'2000'!$L33</f>
        <v>6.3</v>
      </c>
      <c r="N33" s="26">
        <f>+'2001'!$L33</f>
        <v>6.44</v>
      </c>
      <c r="O33" s="26">
        <f>+'2002'!$L33</f>
        <v>6.35</v>
      </c>
      <c r="P33" s="26">
        <f>+'2003'!$L33</f>
        <v>4.57</v>
      </c>
      <c r="Q33" s="26">
        <f>+'2004'!$L33</f>
        <v>5.44</v>
      </c>
      <c r="R33" s="26">
        <f>+'2005'!$L33</f>
        <v>5.43</v>
      </c>
      <c r="S33" s="26">
        <f>+'2006'!$L33</f>
        <v>5.58</v>
      </c>
      <c r="T33" s="26">
        <f>+'2007'!$L33</f>
        <v>5.33</v>
      </c>
      <c r="U33" s="26">
        <f>+'2008'!$L33</f>
        <v>5.84</v>
      </c>
      <c r="V33" s="26">
        <f>+'2009'!$L33</f>
        <v>6.46</v>
      </c>
      <c r="W33" s="26">
        <f>+'2010'!$L33</f>
        <v>9.31</v>
      </c>
      <c r="X33" s="26">
        <f>+'2011'!$L33</f>
        <v>4.43</v>
      </c>
      <c r="Y33" s="26">
        <f>+'2012'!$L33</f>
        <v>22.8</v>
      </c>
      <c r="Z33" s="26">
        <f>+'2013'!$L33</f>
        <v>21.28</v>
      </c>
      <c r="AA33" s="26">
        <f>+'2014'!$L33</f>
        <v>4.47</v>
      </c>
      <c r="AB33" s="26">
        <f>+'2015'!$L33</f>
        <v>7.41</v>
      </c>
      <c r="AC33" s="26">
        <f>+'2016'!$L33</f>
        <v>7.14</v>
      </c>
      <c r="AD33" s="31"/>
      <c r="AE33" s="26">
        <f t="shared" si="1"/>
        <v>2.1459227467811082E-2</v>
      </c>
    </row>
    <row r="34" spans="1:31" x14ac:dyDescent="0.2">
      <c r="A34" s="13" t="s">
        <v>82</v>
      </c>
      <c r="B34" s="6" t="s">
        <v>83</v>
      </c>
      <c r="C34" s="26">
        <f>+C35+C38+C41+C42+C43+C44</f>
        <v>123.08000000000001</v>
      </c>
      <c r="D34" s="26">
        <f>+D35+D38+D41+D42+D43+D44</f>
        <v>127.04958482432681</v>
      </c>
      <c r="E34" s="26">
        <f t="shared" ref="E34:AC34" si="9">+E35+E38+E41+E42+E43+E44</f>
        <v>139.8387522442288</v>
      </c>
      <c r="F34" s="26">
        <f t="shared" si="9"/>
        <v>148.37641303950744</v>
      </c>
      <c r="G34" s="26">
        <f t="shared" si="9"/>
        <v>67.611609041928318</v>
      </c>
      <c r="H34" s="26">
        <f t="shared" si="9"/>
        <v>73.376465527703886</v>
      </c>
      <c r="I34" s="26">
        <f t="shared" si="9"/>
        <v>193.58336060181921</v>
      </c>
      <c r="J34" s="26">
        <f t="shared" si="9"/>
        <v>201.48882349118702</v>
      </c>
      <c r="K34" s="26">
        <f t="shared" si="9"/>
        <v>209.95481753064985</v>
      </c>
      <c r="L34" s="26">
        <f t="shared" si="9"/>
        <v>214.89588988920454</v>
      </c>
      <c r="M34" s="26">
        <f t="shared" si="9"/>
        <v>216.21659385240184</v>
      </c>
      <c r="N34" s="26">
        <f t="shared" si="9"/>
        <v>198.4685144513185</v>
      </c>
      <c r="O34" s="26">
        <f t="shared" si="9"/>
        <v>198.5482545116617</v>
      </c>
      <c r="P34" s="26">
        <f t="shared" si="9"/>
        <v>193.60916060163009</v>
      </c>
      <c r="Q34" s="26">
        <f t="shared" si="9"/>
        <v>193.93561779601936</v>
      </c>
      <c r="R34" s="26">
        <f t="shared" si="9"/>
        <v>195.58585403608407</v>
      </c>
      <c r="S34" s="26">
        <f t="shared" si="9"/>
        <v>193.28596320652196</v>
      </c>
      <c r="T34" s="26">
        <f t="shared" si="9"/>
        <v>206.55413435603867</v>
      </c>
      <c r="U34" s="26">
        <f t="shared" si="9"/>
        <v>213.8279392938318</v>
      </c>
      <c r="V34" s="26">
        <f t="shared" si="9"/>
        <v>230.32371263618654</v>
      </c>
      <c r="W34" s="26">
        <f t="shared" si="9"/>
        <v>252.46042785758297</v>
      </c>
      <c r="X34" s="26">
        <f t="shared" si="9"/>
        <v>239.30343087868948</v>
      </c>
      <c r="Y34" s="26">
        <f t="shared" si="9"/>
        <v>244.88094745647456</v>
      </c>
      <c r="Z34" s="26">
        <f t="shared" si="9"/>
        <v>265.18774072816603</v>
      </c>
      <c r="AA34" s="26">
        <f t="shared" si="9"/>
        <v>279.87015059428973</v>
      </c>
      <c r="AB34" s="26">
        <f t="shared" si="9"/>
        <v>284.64301315789197</v>
      </c>
      <c r="AC34" s="26">
        <f t="shared" si="9"/>
        <v>303.71463197139855</v>
      </c>
      <c r="AD34" s="31"/>
      <c r="AE34" s="26">
        <f t="shared" si="1"/>
        <v>1.467619694275256</v>
      </c>
    </row>
    <row r="35" spans="1:31" x14ac:dyDescent="0.2">
      <c r="A35" s="13" t="s">
        <v>84</v>
      </c>
      <c r="B35" s="6" t="s">
        <v>85</v>
      </c>
      <c r="C35" s="26">
        <f>+C36+C37</f>
        <v>117.76</v>
      </c>
      <c r="D35" s="26">
        <f>+D36+D37</f>
        <v>121.78958482432681</v>
      </c>
      <c r="E35" s="26">
        <f t="shared" ref="E35:AC35" si="10">+E36+E37</f>
        <v>134.2187522442288</v>
      </c>
      <c r="F35" s="26">
        <f t="shared" si="10"/>
        <v>141.77641303950745</v>
      </c>
      <c r="G35" s="26">
        <f t="shared" si="10"/>
        <v>60.131609041928321</v>
      </c>
      <c r="H35" s="26">
        <f t="shared" si="10"/>
        <v>65.086465527703879</v>
      </c>
      <c r="I35" s="26">
        <f t="shared" si="10"/>
        <v>184.51336060181922</v>
      </c>
      <c r="J35" s="26">
        <f t="shared" si="10"/>
        <v>191.91882349118703</v>
      </c>
      <c r="K35" s="26">
        <f t="shared" si="10"/>
        <v>199.75481753064986</v>
      </c>
      <c r="L35" s="26">
        <f t="shared" si="10"/>
        <v>203.92588988920454</v>
      </c>
      <c r="M35" s="26">
        <f t="shared" si="10"/>
        <v>204.59659385240184</v>
      </c>
      <c r="N35" s="26">
        <f t="shared" si="10"/>
        <v>187.2785144513185</v>
      </c>
      <c r="O35" s="26">
        <f t="shared" si="10"/>
        <v>186.40825451166171</v>
      </c>
      <c r="P35" s="26">
        <f t="shared" si="10"/>
        <v>181.1991606016301</v>
      </c>
      <c r="Q35" s="26">
        <f t="shared" si="10"/>
        <v>181.65561779601936</v>
      </c>
      <c r="R35" s="26">
        <f t="shared" si="10"/>
        <v>181.62585403608406</v>
      </c>
      <c r="S35" s="26">
        <f t="shared" si="10"/>
        <v>179.25596320652195</v>
      </c>
      <c r="T35" s="26">
        <f t="shared" si="10"/>
        <v>191.63413435603869</v>
      </c>
      <c r="U35" s="26">
        <f t="shared" si="10"/>
        <v>198.4279392938318</v>
      </c>
      <c r="V35" s="26">
        <f t="shared" si="10"/>
        <v>214.81371263618655</v>
      </c>
      <c r="W35" s="26">
        <f t="shared" si="10"/>
        <v>237.11042785758298</v>
      </c>
      <c r="X35" s="26">
        <f t="shared" si="10"/>
        <v>221.74343087868948</v>
      </c>
      <c r="Y35" s="26">
        <f t="shared" si="10"/>
        <v>226.88094745647456</v>
      </c>
      <c r="Z35" s="26">
        <f t="shared" si="10"/>
        <v>245.77774072816601</v>
      </c>
      <c r="AA35" s="26">
        <f t="shared" si="10"/>
        <v>263.26015059428971</v>
      </c>
      <c r="AB35" s="26">
        <f t="shared" si="10"/>
        <v>265.60301315789195</v>
      </c>
      <c r="AC35" s="26">
        <f t="shared" si="10"/>
        <v>283.66463197139853</v>
      </c>
      <c r="AD35" s="31"/>
      <c r="AE35" s="26">
        <f t="shared" si="1"/>
        <v>1.4088368883440772</v>
      </c>
    </row>
    <row r="36" spans="1:31" x14ac:dyDescent="0.2">
      <c r="A36" s="13" t="s">
        <v>86</v>
      </c>
      <c r="B36" s="6" t="s">
        <v>87</v>
      </c>
      <c r="C36" s="26">
        <f>+'1990'!$L36</f>
        <v>117.76</v>
      </c>
      <c r="D36" s="26">
        <f>+'1991'!$L36</f>
        <v>121.78958482432681</v>
      </c>
      <c r="E36" s="26">
        <f>+'1992'!$L36</f>
        <v>134.2187522442288</v>
      </c>
      <c r="F36" s="26">
        <f>+'1993'!$L36</f>
        <v>141.77641303950745</v>
      </c>
      <c r="G36" s="26">
        <f>+'1994'!$L36</f>
        <v>60.131609041928321</v>
      </c>
      <c r="H36" s="26">
        <f>+'1995'!$L36</f>
        <v>65.086465527703879</v>
      </c>
      <c r="I36" s="26">
        <f>+'1996'!$L36</f>
        <v>184.51336060181922</v>
      </c>
      <c r="J36" s="26">
        <f>+'1997'!$L36</f>
        <v>191.91882349118703</v>
      </c>
      <c r="K36" s="26">
        <f>+'1998'!$L36</f>
        <v>199.75481753064986</v>
      </c>
      <c r="L36" s="26">
        <f>+'1999'!$L36</f>
        <v>203.92588988920454</v>
      </c>
      <c r="M36" s="26">
        <f>+'2000'!$L36</f>
        <v>204.59659385240184</v>
      </c>
      <c r="N36" s="26">
        <f>+'2001'!$L36</f>
        <v>187.2785144513185</v>
      </c>
      <c r="O36" s="26">
        <f>+'2002'!$L36</f>
        <v>186.40825451166171</v>
      </c>
      <c r="P36" s="26">
        <f>+'2003'!$L36</f>
        <v>181.1991606016301</v>
      </c>
      <c r="Q36" s="26">
        <f>+'2004'!$L36</f>
        <v>181.65561779601936</v>
      </c>
      <c r="R36" s="26">
        <f>+'2005'!$L36</f>
        <v>181.62585403608406</v>
      </c>
      <c r="S36" s="26">
        <f>+'2006'!$L36</f>
        <v>179.25596320652195</v>
      </c>
      <c r="T36" s="26">
        <f>+'2007'!$L36</f>
        <v>191.63413435603869</v>
      </c>
      <c r="U36" s="26">
        <f>+'2008'!$L36</f>
        <v>198.4279392938318</v>
      </c>
      <c r="V36" s="26">
        <f>+'2009'!$L36</f>
        <v>214.81371263618655</v>
      </c>
      <c r="W36" s="26">
        <f>+'2010'!$L36</f>
        <v>237.11042785758298</v>
      </c>
      <c r="X36" s="26">
        <f>+'2011'!$L36</f>
        <v>221.74343087868948</v>
      </c>
      <c r="Y36" s="26">
        <f>+'2012'!$L36</f>
        <v>226.88094745647456</v>
      </c>
      <c r="Z36" s="26">
        <f>+'2013'!$L36</f>
        <v>245.77774072816601</v>
      </c>
      <c r="AA36" s="26">
        <f>+'2014'!$L36</f>
        <v>263.26015059428971</v>
      </c>
      <c r="AB36" s="26">
        <f>+'2015'!$L36</f>
        <v>265.60301315789195</v>
      </c>
      <c r="AC36" s="26">
        <f>+'2016'!$L36</f>
        <v>283.66463197139853</v>
      </c>
      <c r="AD36" s="31"/>
      <c r="AE36" s="26">
        <f t="shared" si="1"/>
        <v>1.4088368883440772</v>
      </c>
    </row>
    <row r="37" spans="1:31" x14ac:dyDescent="0.2">
      <c r="A37" s="13" t="s">
        <v>88</v>
      </c>
      <c r="B37" s="6" t="s">
        <v>89</v>
      </c>
      <c r="C37" s="26">
        <f>+'1990'!$L37</f>
        <v>0</v>
      </c>
      <c r="D37" s="26">
        <f>+'1991'!$L37</f>
        <v>0</v>
      </c>
      <c r="E37" s="26">
        <f>+'1992'!$L37</f>
        <v>0</v>
      </c>
      <c r="F37" s="26">
        <f>+'1993'!$L37</f>
        <v>0</v>
      </c>
      <c r="G37" s="26">
        <f>+'1994'!$L37</f>
        <v>0</v>
      </c>
      <c r="H37" s="26">
        <f>+'1995'!$L37</f>
        <v>0</v>
      </c>
      <c r="I37" s="26">
        <f>+'1996'!$L37</f>
        <v>0</v>
      </c>
      <c r="J37" s="26">
        <f>+'1997'!$L37</f>
        <v>0</v>
      </c>
      <c r="K37" s="26">
        <f>+'1998'!$L37</f>
        <v>0</v>
      </c>
      <c r="L37" s="26">
        <f>+'1999'!$L37</f>
        <v>0</v>
      </c>
      <c r="M37" s="26">
        <f>+'2000'!$L37</f>
        <v>0</v>
      </c>
      <c r="N37" s="26">
        <f>+'2001'!$L37</f>
        <v>0</v>
      </c>
      <c r="O37" s="26">
        <f>+'2002'!$L37</f>
        <v>0</v>
      </c>
      <c r="P37" s="26">
        <f>+'2003'!$L37</f>
        <v>0</v>
      </c>
      <c r="Q37" s="26">
        <f>+'2004'!$L37</f>
        <v>0</v>
      </c>
      <c r="R37" s="26">
        <f>+'2005'!$L37</f>
        <v>0</v>
      </c>
      <c r="S37" s="26">
        <f>+'2006'!$L37</f>
        <v>0</v>
      </c>
      <c r="T37" s="26">
        <f>+'2007'!$L37</f>
        <v>0</v>
      </c>
      <c r="U37" s="26">
        <f>+'2008'!$L37</f>
        <v>0</v>
      </c>
      <c r="V37" s="26">
        <f>+'2009'!$L37</f>
        <v>0</v>
      </c>
      <c r="W37" s="26">
        <f>+'2010'!$L37</f>
        <v>0</v>
      </c>
      <c r="X37" s="26">
        <f>+'2011'!$L37</f>
        <v>0</v>
      </c>
      <c r="Y37" s="26">
        <f>+'2012'!$L37</f>
        <v>0</v>
      </c>
      <c r="Z37" s="26">
        <f>+'2013'!$L37</f>
        <v>0</v>
      </c>
      <c r="AA37" s="26">
        <f>+'2014'!$L37</f>
        <v>0</v>
      </c>
      <c r="AB37" s="26">
        <f>+'2015'!$L37</f>
        <v>0</v>
      </c>
      <c r="AC37" s="26">
        <f>+'2016'!$L37</f>
        <v>0</v>
      </c>
      <c r="AD37" s="31"/>
      <c r="AE37" s="26" t="str">
        <f t="shared" si="1"/>
        <v/>
      </c>
    </row>
    <row r="38" spans="1:31" x14ac:dyDescent="0.2">
      <c r="A38" s="13" t="s">
        <v>90</v>
      </c>
      <c r="B38" s="6" t="s">
        <v>91</v>
      </c>
      <c r="C38" s="26">
        <f>+C39+C40</f>
        <v>0</v>
      </c>
      <c r="D38" s="26">
        <f>+D39+D40</f>
        <v>0</v>
      </c>
      <c r="E38" s="26">
        <f t="shared" ref="E38:AC38" si="11">+E39+E40</f>
        <v>0</v>
      </c>
      <c r="F38" s="26">
        <f t="shared" si="11"/>
        <v>0</v>
      </c>
      <c r="G38" s="26">
        <f t="shared" si="11"/>
        <v>0</v>
      </c>
      <c r="H38" s="26">
        <f t="shared" si="11"/>
        <v>0</v>
      </c>
      <c r="I38" s="26">
        <f t="shared" si="11"/>
        <v>0</v>
      </c>
      <c r="J38" s="26">
        <f t="shared" si="11"/>
        <v>0</v>
      </c>
      <c r="K38" s="26">
        <f t="shared" si="11"/>
        <v>0</v>
      </c>
      <c r="L38" s="26">
        <f t="shared" si="11"/>
        <v>0</v>
      </c>
      <c r="M38" s="26">
        <f t="shared" si="11"/>
        <v>0</v>
      </c>
      <c r="N38" s="26">
        <f t="shared" si="11"/>
        <v>0</v>
      </c>
      <c r="O38" s="26">
        <f t="shared" si="11"/>
        <v>0</v>
      </c>
      <c r="P38" s="26">
        <f t="shared" si="11"/>
        <v>0</v>
      </c>
      <c r="Q38" s="26">
        <f t="shared" si="11"/>
        <v>0</v>
      </c>
      <c r="R38" s="26">
        <f t="shared" si="11"/>
        <v>0</v>
      </c>
      <c r="S38" s="26">
        <f t="shared" si="11"/>
        <v>0</v>
      </c>
      <c r="T38" s="26">
        <f t="shared" si="11"/>
        <v>0</v>
      </c>
      <c r="U38" s="26">
        <f t="shared" si="11"/>
        <v>0</v>
      </c>
      <c r="V38" s="26">
        <f t="shared" si="11"/>
        <v>0</v>
      </c>
      <c r="W38" s="26">
        <f t="shared" si="11"/>
        <v>0</v>
      </c>
      <c r="X38" s="26">
        <f t="shared" si="11"/>
        <v>0</v>
      </c>
      <c r="Y38" s="26">
        <f t="shared" si="11"/>
        <v>0</v>
      </c>
      <c r="Z38" s="26">
        <f t="shared" si="11"/>
        <v>0</v>
      </c>
      <c r="AA38" s="26">
        <f t="shared" si="11"/>
        <v>0</v>
      </c>
      <c r="AB38" s="26">
        <f t="shared" si="11"/>
        <v>0</v>
      </c>
      <c r="AC38" s="26">
        <f t="shared" si="11"/>
        <v>0</v>
      </c>
      <c r="AD38" s="31"/>
      <c r="AE38" s="26" t="str">
        <f t="shared" si="1"/>
        <v/>
      </c>
    </row>
    <row r="39" spans="1:31" x14ac:dyDescent="0.2">
      <c r="A39" s="13" t="s">
        <v>92</v>
      </c>
      <c r="B39" s="6" t="s">
        <v>93</v>
      </c>
      <c r="C39" s="26">
        <f>+'1990'!$L39</f>
        <v>0</v>
      </c>
      <c r="D39" s="26">
        <f>+'1991'!$L39</f>
        <v>0</v>
      </c>
      <c r="E39" s="26">
        <f>+'1992'!$L39</f>
        <v>0</v>
      </c>
      <c r="F39" s="26">
        <f>+'1993'!$L39</f>
        <v>0</v>
      </c>
      <c r="G39" s="26">
        <f>+'1994'!$L39</f>
        <v>0</v>
      </c>
      <c r="H39" s="26">
        <f>+'1995'!$L39</f>
        <v>0</v>
      </c>
      <c r="I39" s="26">
        <f>+'1996'!$L39</f>
        <v>0</v>
      </c>
      <c r="J39" s="26">
        <f>+'1997'!$L39</f>
        <v>0</v>
      </c>
      <c r="K39" s="26">
        <f>+'1998'!$L39</f>
        <v>0</v>
      </c>
      <c r="L39" s="26">
        <f>+'1999'!$L39</f>
        <v>0</v>
      </c>
      <c r="M39" s="26">
        <f>+'2000'!$L39</f>
        <v>0</v>
      </c>
      <c r="N39" s="26">
        <f>+'2001'!$L39</f>
        <v>0</v>
      </c>
      <c r="O39" s="26">
        <f>+'2002'!$L39</f>
        <v>0</v>
      </c>
      <c r="P39" s="26">
        <f>+'2003'!$L39</f>
        <v>0</v>
      </c>
      <c r="Q39" s="26">
        <f>+'2004'!$L39</f>
        <v>0</v>
      </c>
      <c r="R39" s="26">
        <f>+'2005'!$L39</f>
        <v>0</v>
      </c>
      <c r="S39" s="26">
        <f>+'2006'!$L39</f>
        <v>0</v>
      </c>
      <c r="T39" s="26">
        <f>+'2007'!$L39</f>
        <v>0</v>
      </c>
      <c r="U39" s="26">
        <f>+'2008'!$L39</f>
        <v>0</v>
      </c>
      <c r="V39" s="26">
        <f>+'2009'!$L39</f>
        <v>0</v>
      </c>
      <c r="W39" s="26">
        <f>+'2010'!$L39</f>
        <v>0</v>
      </c>
      <c r="X39" s="26">
        <f>+'2011'!$L39</f>
        <v>0</v>
      </c>
      <c r="Y39" s="26">
        <f>+'2012'!$L39</f>
        <v>0</v>
      </c>
      <c r="Z39" s="26">
        <f>+'2013'!$L39</f>
        <v>0</v>
      </c>
      <c r="AA39" s="26">
        <f>+'2014'!$L39</f>
        <v>0</v>
      </c>
      <c r="AB39" s="26">
        <f>+'2015'!$L39</f>
        <v>0</v>
      </c>
      <c r="AC39" s="26">
        <f>+'2016'!$L39</f>
        <v>0</v>
      </c>
      <c r="AD39" s="31"/>
      <c r="AE39" s="26" t="str">
        <f t="shared" si="1"/>
        <v/>
      </c>
    </row>
    <row r="40" spans="1:31" x14ac:dyDescent="0.2">
      <c r="A40" s="13" t="s">
        <v>94</v>
      </c>
      <c r="B40" s="6" t="s">
        <v>95</v>
      </c>
      <c r="C40" s="26">
        <f>+'1990'!$L40</f>
        <v>0</v>
      </c>
      <c r="D40" s="26">
        <f>+'1991'!$L40</f>
        <v>0</v>
      </c>
      <c r="E40" s="26">
        <f>+'1992'!$L40</f>
        <v>0</v>
      </c>
      <c r="F40" s="26">
        <f>+'1993'!$L40</f>
        <v>0</v>
      </c>
      <c r="G40" s="26">
        <f>+'1994'!$L40</f>
        <v>0</v>
      </c>
      <c r="H40" s="26">
        <f>+'1995'!$L40</f>
        <v>0</v>
      </c>
      <c r="I40" s="26">
        <f>+'1996'!$L40</f>
        <v>0</v>
      </c>
      <c r="J40" s="26">
        <f>+'1997'!$L40</f>
        <v>0</v>
      </c>
      <c r="K40" s="26">
        <f>+'1998'!$L40</f>
        <v>0</v>
      </c>
      <c r="L40" s="26">
        <f>+'1999'!$L40</f>
        <v>0</v>
      </c>
      <c r="M40" s="26">
        <f>+'2000'!$L40</f>
        <v>0</v>
      </c>
      <c r="N40" s="26">
        <f>+'2001'!$L40</f>
        <v>0</v>
      </c>
      <c r="O40" s="26">
        <f>+'2002'!$L40</f>
        <v>0</v>
      </c>
      <c r="P40" s="26">
        <f>+'2003'!$L40</f>
        <v>0</v>
      </c>
      <c r="Q40" s="26">
        <f>+'2004'!$L40</f>
        <v>0</v>
      </c>
      <c r="R40" s="26">
        <f>+'2005'!$L40</f>
        <v>0</v>
      </c>
      <c r="S40" s="26">
        <f>+'2006'!$L40</f>
        <v>0</v>
      </c>
      <c r="T40" s="26">
        <f>+'2007'!$L40</f>
        <v>0</v>
      </c>
      <c r="U40" s="26">
        <f>+'2008'!$L40</f>
        <v>0</v>
      </c>
      <c r="V40" s="26">
        <f>+'2009'!$L40</f>
        <v>0</v>
      </c>
      <c r="W40" s="26">
        <f>+'2010'!$L40</f>
        <v>0</v>
      </c>
      <c r="X40" s="26">
        <f>+'2011'!$L40</f>
        <v>0</v>
      </c>
      <c r="Y40" s="26">
        <f>+'2012'!$L40</f>
        <v>0</v>
      </c>
      <c r="Z40" s="26">
        <f>+'2013'!$L40</f>
        <v>0</v>
      </c>
      <c r="AA40" s="26">
        <f>+'2014'!$L40</f>
        <v>0</v>
      </c>
      <c r="AB40" s="26">
        <f>+'2015'!$L40</f>
        <v>0</v>
      </c>
      <c r="AC40" s="26">
        <f>+'2016'!$L40</f>
        <v>0</v>
      </c>
      <c r="AD40" s="31"/>
      <c r="AE40" s="26" t="str">
        <f t="shared" si="1"/>
        <v/>
      </c>
    </row>
    <row r="41" spans="1:31" x14ac:dyDescent="0.2">
      <c r="A41" s="13" t="s">
        <v>96</v>
      </c>
      <c r="B41" s="6" t="s">
        <v>97</v>
      </c>
      <c r="C41" s="26">
        <f>+'1990'!$L41</f>
        <v>5.32</v>
      </c>
      <c r="D41" s="26">
        <f>+'1991'!$L41</f>
        <v>5.26</v>
      </c>
      <c r="E41" s="26">
        <f>+'1992'!$L41</f>
        <v>5.62</v>
      </c>
      <c r="F41" s="26">
        <f>+'1993'!$L41</f>
        <v>6.6</v>
      </c>
      <c r="G41" s="26">
        <f>+'1994'!$L41</f>
        <v>7.48</v>
      </c>
      <c r="H41" s="26">
        <f>+'1995'!$L41</f>
        <v>8.2899999999999991</v>
      </c>
      <c r="I41" s="26">
        <f>+'1996'!$L41</f>
        <v>9.07</v>
      </c>
      <c r="J41" s="26">
        <f>+'1997'!$L41</f>
        <v>9.57</v>
      </c>
      <c r="K41" s="26">
        <f>+'1998'!$L41</f>
        <v>10.199999999999999</v>
      </c>
      <c r="L41" s="26">
        <f>+'1999'!$L41</f>
        <v>10.97</v>
      </c>
      <c r="M41" s="26">
        <f>+'2000'!$L41</f>
        <v>11.62</v>
      </c>
      <c r="N41" s="26">
        <f>+'2001'!$L41</f>
        <v>11.19</v>
      </c>
      <c r="O41" s="26">
        <f>+'2002'!$L41</f>
        <v>12.14</v>
      </c>
      <c r="P41" s="26">
        <f>+'2003'!$L41</f>
        <v>12.41</v>
      </c>
      <c r="Q41" s="26">
        <f>+'2004'!$L41</f>
        <v>12.28</v>
      </c>
      <c r="R41" s="26">
        <f>+'2005'!$L41</f>
        <v>13.96</v>
      </c>
      <c r="S41" s="26">
        <f>+'2006'!$L41</f>
        <v>14.03</v>
      </c>
      <c r="T41" s="26">
        <f>+'2007'!$L41</f>
        <v>14.92</v>
      </c>
      <c r="U41" s="26">
        <f>+'2008'!$L41</f>
        <v>15.4</v>
      </c>
      <c r="V41" s="26">
        <f>+'2009'!$L41</f>
        <v>15.51</v>
      </c>
      <c r="W41" s="26">
        <f>+'2010'!$L41</f>
        <v>15.35</v>
      </c>
      <c r="X41" s="26">
        <f>+'2011'!$L41</f>
        <v>17.559999999999999</v>
      </c>
      <c r="Y41" s="26">
        <f>+'2012'!$L41</f>
        <v>18</v>
      </c>
      <c r="Z41" s="26">
        <f>+'2013'!$L41</f>
        <v>19.41</v>
      </c>
      <c r="AA41" s="26">
        <f>+'2014'!$L41</f>
        <v>16.61</v>
      </c>
      <c r="AB41" s="26">
        <f>+'2015'!$L41</f>
        <v>19.04</v>
      </c>
      <c r="AC41" s="26">
        <f>+'2016'!$L41</f>
        <v>20.05</v>
      </c>
      <c r="AD41" s="31"/>
      <c r="AE41" s="26">
        <f t="shared" si="1"/>
        <v>2.768796992481203</v>
      </c>
    </row>
    <row r="42" spans="1:31" x14ac:dyDescent="0.2">
      <c r="A42" s="13" t="s">
        <v>98</v>
      </c>
      <c r="B42" s="6" t="s">
        <v>99</v>
      </c>
      <c r="C42" s="26">
        <f>+'1990'!$L42</f>
        <v>0</v>
      </c>
      <c r="D42" s="26">
        <f>+'1991'!$L42</f>
        <v>0</v>
      </c>
      <c r="E42" s="26">
        <f>+'1992'!$L42</f>
        <v>0</v>
      </c>
      <c r="F42" s="26">
        <f>+'1993'!$L42</f>
        <v>0</v>
      </c>
      <c r="G42" s="26">
        <f>+'1994'!$L42</f>
        <v>0</v>
      </c>
      <c r="H42" s="26">
        <f>+'1995'!$L42</f>
        <v>0</v>
      </c>
      <c r="I42" s="26">
        <f>+'1996'!$L42</f>
        <v>0</v>
      </c>
      <c r="J42" s="26">
        <f>+'1997'!$L42</f>
        <v>0</v>
      </c>
      <c r="K42" s="26">
        <f>+'1998'!$L42</f>
        <v>0</v>
      </c>
      <c r="L42" s="26">
        <f>+'1999'!$L42</f>
        <v>0</v>
      </c>
      <c r="M42" s="26">
        <f>+'2000'!$L42</f>
        <v>0</v>
      </c>
      <c r="N42" s="26">
        <f>+'2001'!$L42</f>
        <v>0</v>
      </c>
      <c r="O42" s="26">
        <f>+'2002'!$L42</f>
        <v>0</v>
      </c>
      <c r="P42" s="26">
        <f>+'2003'!$L42</f>
        <v>0</v>
      </c>
      <c r="Q42" s="26">
        <f>+'2004'!$L42</f>
        <v>0</v>
      </c>
      <c r="R42" s="26">
        <f>+'2005'!$L42</f>
        <v>0</v>
      </c>
      <c r="S42" s="26">
        <f>+'2006'!$L42</f>
        <v>0</v>
      </c>
      <c r="T42" s="26">
        <f>+'2007'!$L42</f>
        <v>0</v>
      </c>
      <c r="U42" s="26">
        <f>+'2008'!$L42</f>
        <v>0</v>
      </c>
      <c r="V42" s="26">
        <f>+'2009'!$L42</f>
        <v>0</v>
      </c>
      <c r="W42" s="26">
        <f>+'2010'!$L42</f>
        <v>0</v>
      </c>
      <c r="X42" s="26">
        <f>+'2011'!$L42</f>
        <v>0</v>
      </c>
      <c r="Y42" s="26">
        <f>+'2012'!$L42</f>
        <v>0</v>
      </c>
      <c r="Z42" s="26">
        <f>+'2013'!$L42</f>
        <v>0</v>
      </c>
      <c r="AA42" s="26">
        <f>+'2014'!$L42</f>
        <v>0</v>
      </c>
      <c r="AB42" s="26">
        <f>+'2015'!$L42</f>
        <v>0</v>
      </c>
      <c r="AC42" s="26">
        <f>+'2016'!$L42</f>
        <v>0</v>
      </c>
      <c r="AD42" s="31"/>
      <c r="AE42" s="26" t="str">
        <f t="shared" si="1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1"/>
        <v/>
      </c>
    </row>
    <row r="44" spans="1:31" x14ac:dyDescent="0.2">
      <c r="A44" s="13" t="s">
        <v>102</v>
      </c>
      <c r="B44" s="6" t="s">
        <v>103</v>
      </c>
      <c r="C44" s="26">
        <f>+'1990'!$L44</f>
        <v>0</v>
      </c>
      <c r="D44" s="26">
        <f>+'1991'!$L44</f>
        <v>0</v>
      </c>
      <c r="E44" s="26">
        <f>+'1992'!$L44</f>
        <v>0</v>
      </c>
      <c r="F44" s="26">
        <f>+'1993'!$L44</f>
        <v>0</v>
      </c>
      <c r="G44" s="26">
        <f>+'1994'!$L44</f>
        <v>0</v>
      </c>
      <c r="H44" s="26">
        <f>+'1995'!$L44</f>
        <v>0</v>
      </c>
      <c r="I44" s="26">
        <f>+'1996'!$L44</f>
        <v>0</v>
      </c>
      <c r="J44" s="26">
        <f>+'1997'!$L44</f>
        <v>0</v>
      </c>
      <c r="K44" s="26">
        <f>+'1998'!$L44</f>
        <v>0</v>
      </c>
      <c r="L44" s="26">
        <f>+'1999'!$L44</f>
        <v>0</v>
      </c>
      <c r="M44" s="26">
        <f>+'2000'!$L44</f>
        <v>0</v>
      </c>
      <c r="N44" s="26">
        <f>+'2001'!$L44</f>
        <v>0</v>
      </c>
      <c r="O44" s="26">
        <f>+'2002'!$L44</f>
        <v>0</v>
      </c>
      <c r="P44" s="26">
        <f>+'2003'!$L44</f>
        <v>0</v>
      </c>
      <c r="Q44" s="26">
        <f>+'2004'!$L44</f>
        <v>0</v>
      </c>
      <c r="R44" s="26">
        <f>+'2005'!$L44</f>
        <v>0</v>
      </c>
      <c r="S44" s="26">
        <f>+'2006'!$L44</f>
        <v>0</v>
      </c>
      <c r="T44" s="26">
        <f>+'2007'!$L44</f>
        <v>0</v>
      </c>
      <c r="U44" s="26">
        <f>+'2008'!$L44</f>
        <v>0</v>
      </c>
      <c r="V44" s="26">
        <f>+'2009'!$L44</f>
        <v>0</v>
      </c>
      <c r="W44" s="26">
        <f>+'2010'!$L44</f>
        <v>0</v>
      </c>
      <c r="X44" s="26">
        <f>+'2011'!$L44</f>
        <v>0</v>
      </c>
      <c r="Y44" s="26">
        <f>+'2012'!$L44</f>
        <v>0</v>
      </c>
      <c r="Z44" s="26">
        <f>+'2013'!$L44</f>
        <v>0</v>
      </c>
      <c r="AA44" s="26">
        <f>+'2014'!$L44</f>
        <v>0</v>
      </c>
      <c r="AB44" s="26">
        <f>+'2015'!$L44</f>
        <v>0</v>
      </c>
      <c r="AC44" s="26">
        <f>+'2016'!$L44</f>
        <v>0</v>
      </c>
      <c r="AD44" s="31"/>
      <c r="AE44" s="26" t="str">
        <f t="shared" si="1"/>
        <v/>
      </c>
    </row>
    <row r="45" spans="1:31" x14ac:dyDescent="0.2">
      <c r="A45" s="13" t="s">
        <v>104</v>
      </c>
      <c r="B45" s="6" t="s">
        <v>105</v>
      </c>
      <c r="C45" s="26">
        <f>+'1990'!$L45</f>
        <v>0.19</v>
      </c>
      <c r="D45" s="26">
        <f>+'1991'!$L45</f>
        <v>0.19</v>
      </c>
      <c r="E45" s="26">
        <f>+'1992'!$L45</f>
        <v>0.2</v>
      </c>
      <c r="F45" s="26">
        <f>+'1993'!$L45</f>
        <v>0.17</v>
      </c>
      <c r="G45" s="26">
        <f>+'1994'!$L45</f>
        <v>0.15</v>
      </c>
      <c r="H45" s="26">
        <f>+'1995'!$L45</f>
        <v>0.12</v>
      </c>
      <c r="I45" s="26">
        <f>+'1996'!$L45</f>
        <v>0.15</v>
      </c>
      <c r="J45" s="26">
        <f>+'1997'!$L45</f>
        <v>0.14000000000000001</v>
      </c>
      <c r="K45" s="26">
        <f>+'1998'!$L45</f>
        <v>0.16</v>
      </c>
      <c r="L45" s="26">
        <f>+'1999'!$L45</f>
        <v>0.19</v>
      </c>
      <c r="M45" s="26">
        <f>+'2000'!$L45</f>
        <v>0.19</v>
      </c>
      <c r="N45" s="26">
        <f>+'2001'!$L45</f>
        <v>0.18</v>
      </c>
      <c r="O45" s="26">
        <f>+'2002'!$L45</f>
        <v>0.2</v>
      </c>
      <c r="P45" s="26">
        <f>+'2003'!$L45</f>
        <v>0.2</v>
      </c>
      <c r="Q45" s="26">
        <f>+'2004'!$L45</f>
        <v>0.19</v>
      </c>
      <c r="R45" s="26">
        <f>+'2005'!$L45</f>
        <v>0.18</v>
      </c>
      <c r="S45" s="26">
        <f>+'2006'!$L45</f>
        <v>0.19</v>
      </c>
      <c r="T45" s="26">
        <f>+'2007'!$L45</f>
        <v>0.2</v>
      </c>
      <c r="U45" s="26">
        <f>+'2008'!$L45</f>
        <v>0.48</v>
      </c>
      <c r="V45" s="26">
        <f>+'2009'!$L45</f>
        <v>0.46</v>
      </c>
      <c r="W45" s="26">
        <f>+'2010'!$L45</f>
        <v>0.46</v>
      </c>
      <c r="X45" s="26">
        <f>+'2011'!$L45</f>
        <v>0.47</v>
      </c>
      <c r="Y45" s="26">
        <f>+'2012'!$L45</f>
        <v>0.47</v>
      </c>
      <c r="Z45" s="26">
        <f>+'2013'!$L45</f>
        <v>0.21</v>
      </c>
      <c r="AA45" s="26">
        <f>+'2014'!$L45</f>
        <v>0.11</v>
      </c>
      <c r="AB45" s="26">
        <f>+'2015'!$L45</f>
        <v>0.34</v>
      </c>
      <c r="AC45" s="26">
        <f>+'2016'!$L45</f>
        <v>0.46</v>
      </c>
      <c r="AD45" s="31"/>
      <c r="AE45" s="26">
        <f t="shared" si="1"/>
        <v>1.4210526315789473</v>
      </c>
    </row>
    <row r="46" spans="1:31" x14ac:dyDescent="0.2">
      <c r="A46" s="13" t="s">
        <v>106</v>
      </c>
      <c r="B46" s="6" t="s">
        <v>107</v>
      </c>
      <c r="C46" s="26">
        <f>+C48</f>
        <v>1.74</v>
      </c>
      <c r="D46" s="26">
        <f>+D48</f>
        <v>2.66</v>
      </c>
      <c r="E46" s="26">
        <f t="shared" ref="E46:AC46" si="12">+E48</f>
        <v>2.61</v>
      </c>
      <c r="F46" s="26">
        <f t="shared" si="12"/>
        <v>2.81</v>
      </c>
      <c r="G46" s="26">
        <f t="shared" si="12"/>
        <v>2.39</v>
      </c>
      <c r="H46" s="26">
        <f t="shared" si="12"/>
        <v>2.64</v>
      </c>
      <c r="I46" s="26">
        <f t="shared" si="12"/>
        <v>2.93</v>
      </c>
      <c r="J46" s="26">
        <f t="shared" si="12"/>
        <v>3.01</v>
      </c>
      <c r="K46" s="26">
        <f t="shared" si="12"/>
        <v>3.4</v>
      </c>
      <c r="L46" s="26">
        <f t="shared" si="12"/>
        <v>2.62</v>
      </c>
      <c r="M46" s="26">
        <f t="shared" si="12"/>
        <v>2.46</v>
      </c>
      <c r="N46" s="26">
        <f t="shared" si="12"/>
        <v>1.93</v>
      </c>
      <c r="O46" s="26">
        <f t="shared" si="12"/>
        <v>2.11</v>
      </c>
      <c r="P46" s="26">
        <f t="shared" si="12"/>
        <v>1.99</v>
      </c>
      <c r="Q46" s="26">
        <f t="shared" si="12"/>
        <v>6.36</v>
      </c>
      <c r="R46" s="26">
        <f t="shared" si="12"/>
        <v>6.65</v>
      </c>
      <c r="S46" s="26">
        <f t="shared" si="12"/>
        <v>6.26</v>
      </c>
      <c r="T46" s="26">
        <f t="shared" si="12"/>
        <v>10.33</v>
      </c>
      <c r="U46" s="26">
        <f t="shared" si="12"/>
        <v>4.25</v>
      </c>
      <c r="V46" s="26">
        <f t="shared" si="12"/>
        <v>5.56</v>
      </c>
      <c r="W46" s="26">
        <f t="shared" si="12"/>
        <v>0.99</v>
      </c>
      <c r="X46" s="26">
        <f t="shared" si="12"/>
        <v>3.41</v>
      </c>
      <c r="Y46" s="26">
        <f t="shared" si="12"/>
        <v>3.2</v>
      </c>
      <c r="Z46" s="26">
        <f t="shared" si="12"/>
        <v>6.15</v>
      </c>
      <c r="AA46" s="26">
        <f t="shared" si="12"/>
        <v>5.37</v>
      </c>
      <c r="AB46" s="26">
        <f t="shared" si="12"/>
        <v>1.34</v>
      </c>
      <c r="AC46" s="26">
        <f t="shared" si="12"/>
        <v>2.0099999999999998</v>
      </c>
      <c r="AD46" s="31"/>
      <c r="AE46" s="26">
        <f t="shared" si="1"/>
        <v>0.15517241379310334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1"/>
        <v/>
      </c>
    </row>
    <row r="48" spans="1:31" x14ac:dyDescent="0.2">
      <c r="A48" s="13" t="s">
        <v>110</v>
      </c>
      <c r="B48" s="6" t="s">
        <v>111</v>
      </c>
      <c r="C48" s="26">
        <f>+'1990'!$L48</f>
        <v>1.74</v>
      </c>
      <c r="D48" s="26">
        <f>+'1991'!$L48</f>
        <v>2.66</v>
      </c>
      <c r="E48" s="26">
        <f>+'1992'!$L48</f>
        <v>2.61</v>
      </c>
      <c r="F48" s="26">
        <f>+'1993'!$L48</f>
        <v>2.81</v>
      </c>
      <c r="G48" s="26">
        <f>+'1994'!$L48</f>
        <v>2.39</v>
      </c>
      <c r="H48" s="26">
        <f>+'1995'!$L48</f>
        <v>2.64</v>
      </c>
      <c r="I48" s="26">
        <f>+'1996'!$L48</f>
        <v>2.93</v>
      </c>
      <c r="J48" s="26">
        <f>+'1997'!$L48</f>
        <v>3.01</v>
      </c>
      <c r="K48" s="26">
        <f>+'1998'!$L48</f>
        <v>3.4</v>
      </c>
      <c r="L48" s="26">
        <f>+'1999'!$L48</f>
        <v>2.62</v>
      </c>
      <c r="M48" s="26">
        <f>+'2000'!$L48</f>
        <v>2.46</v>
      </c>
      <c r="N48" s="26">
        <f>+'2001'!$L48</f>
        <v>1.93</v>
      </c>
      <c r="O48" s="26">
        <f>+'2002'!$L48</f>
        <v>2.11</v>
      </c>
      <c r="P48" s="26">
        <f>+'2003'!$L48</f>
        <v>1.99</v>
      </c>
      <c r="Q48" s="26">
        <f>+'2004'!$L48</f>
        <v>6.36</v>
      </c>
      <c r="R48" s="26">
        <f>+'2005'!$L48</f>
        <v>6.65</v>
      </c>
      <c r="S48" s="26">
        <f>+'2006'!$L48</f>
        <v>6.26</v>
      </c>
      <c r="T48" s="26">
        <f>+'2007'!$L48</f>
        <v>10.33</v>
      </c>
      <c r="U48" s="26">
        <f>+'2008'!$L48</f>
        <v>4.25</v>
      </c>
      <c r="V48" s="26">
        <f>+'2009'!$L48</f>
        <v>5.56</v>
      </c>
      <c r="W48" s="26">
        <f>+'2010'!$L48</f>
        <v>0.99</v>
      </c>
      <c r="X48" s="26">
        <f>+'2011'!$L48</f>
        <v>3.41</v>
      </c>
      <c r="Y48" s="26">
        <f>+'2012'!$L48</f>
        <v>3.2</v>
      </c>
      <c r="Z48" s="26">
        <f>+'2013'!$L48</f>
        <v>6.15</v>
      </c>
      <c r="AA48" s="26">
        <f>+'2014'!$L48</f>
        <v>5.37</v>
      </c>
      <c r="AB48" s="26">
        <f>+'2015'!$L48</f>
        <v>1.34</v>
      </c>
      <c r="AC48" s="26">
        <f>+'2016'!$L48</f>
        <v>2.0099999999999998</v>
      </c>
      <c r="AD48" s="31"/>
      <c r="AE48" s="26">
        <f t="shared" si="1"/>
        <v>0.15517241379310334</v>
      </c>
    </row>
    <row r="49" spans="1:31" x14ac:dyDescent="0.2">
      <c r="A49" s="13" t="s">
        <v>112</v>
      </c>
      <c r="B49" s="6" t="s">
        <v>113</v>
      </c>
      <c r="C49" s="26">
        <f>+C50+C51</f>
        <v>0</v>
      </c>
      <c r="D49" s="26">
        <f>+D50+D51</f>
        <v>0</v>
      </c>
      <c r="E49" s="26">
        <f t="shared" ref="E49:AC49" si="13">+E50+E51</f>
        <v>0</v>
      </c>
      <c r="F49" s="26">
        <f t="shared" si="13"/>
        <v>0</v>
      </c>
      <c r="G49" s="26">
        <f t="shared" si="13"/>
        <v>0</v>
      </c>
      <c r="H49" s="26">
        <f t="shared" si="13"/>
        <v>0</v>
      </c>
      <c r="I49" s="26">
        <f t="shared" si="13"/>
        <v>0</v>
      </c>
      <c r="J49" s="26">
        <f t="shared" si="13"/>
        <v>0</v>
      </c>
      <c r="K49" s="26">
        <f t="shared" si="13"/>
        <v>0</v>
      </c>
      <c r="L49" s="26">
        <f t="shared" si="13"/>
        <v>0</v>
      </c>
      <c r="M49" s="26">
        <f t="shared" si="13"/>
        <v>0</v>
      </c>
      <c r="N49" s="26">
        <f t="shared" si="13"/>
        <v>0</v>
      </c>
      <c r="O49" s="26">
        <f t="shared" si="13"/>
        <v>0</v>
      </c>
      <c r="P49" s="26">
        <f t="shared" si="13"/>
        <v>0</v>
      </c>
      <c r="Q49" s="26">
        <f t="shared" si="13"/>
        <v>0</v>
      </c>
      <c r="R49" s="26">
        <f t="shared" si="13"/>
        <v>0</v>
      </c>
      <c r="S49" s="26">
        <f t="shared" si="13"/>
        <v>0</v>
      </c>
      <c r="T49" s="26">
        <f t="shared" si="13"/>
        <v>0</v>
      </c>
      <c r="U49" s="26">
        <f t="shared" si="13"/>
        <v>0</v>
      </c>
      <c r="V49" s="26">
        <f t="shared" si="13"/>
        <v>0</v>
      </c>
      <c r="W49" s="26">
        <f t="shared" si="13"/>
        <v>0</v>
      </c>
      <c r="X49" s="26">
        <f t="shared" si="13"/>
        <v>0</v>
      </c>
      <c r="Y49" s="26">
        <f t="shared" si="13"/>
        <v>0</v>
      </c>
      <c r="Z49" s="26">
        <f t="shared" si="13"/>
        <v>0</v>
      </c>
      <c r="AA49" s="26">
        <f t="shared" si="13"/>
        <v>0</v>
      </c>
      <c r="AB49" s="26">
        <f t="shared" si="13"/>
        <v>0</v>
      </c>
      <c r="AC49" s="26">
        <f t="shared" si="13"/>
        <v>0</v>
      </c>
      <c r="AD49" s="31"/>
      <c r="AE49" s="26" t="str">
        <f t="shared" si="1"/>
        <v/>
      </c>
    </row>
    <row r="50" spans="1:31" x14ac:dyDescent="0.2">
      <c r="A50" s="13" t="s">
        <v>114</v>
      </c>
      <c r="B50" s="6" t="s">
        <v>115</v>
      </c>
      <c r="C50" s="26">
        <f>+'1990'!$L50</f>
        <v>0</v>
      </c>
      <c r="D50" s="26">
        <f>+'1991'!$L50</f>
        <v>0</v>
      </c>
      <c r="E50" s="26">
        <f>+'1992'!$L50</f>
        <v>0</v>
      </c>
      <c r="F50" s="26">
        <f>+'1993'!$L50</f>
        <v>0</v>
      </c>
      <c r="G50" s="26">
        <f>+'1994'!$L50</f>
        <v>0</v>
      </c>
      <c r="H50" s="26">
        <f>+'1995'!$L50</f>
        <v>0</v>
      </c>
      <c r="I50" s="26">
        <f>+'1996'!$L50</f>
        <v>0</v>
      </c>
      <c r="J50" s="26">
        <f>+'1997'!$L50</f>
        <v>0</v>
      </c>
      <c r="K50" s="26">
        <f>+'1998'!$L50</f>
        <v>0</v>
      </c>
      <c r="L50" s="26">
        <f>+'1999'!$L50</f>
        <v>0</v>
      </c>
      <c r="M50" s="26">
        <f>+'2000'!$L50</f>
        <v>0</v>
      </c>
      <c r="N50" s="26">
        <f>+'2001'!$L50</f>
        <v>0</v>
      </c>
      <c r="O50" s="26">
        <f>+'2002'!$L50</f>
        <v>0</v>
      </c>
      <c r="P50" s="26">
        <f>+'2003'!$L50</f>
        <v>0</v>
      </c>
      <c r="Q50" s="26">
        <f>+'2004'!$L50</f>
        <v>0</v>
      </c>
      <c r="R50" s="26">
        <f>+'2005'!$L50</f>
        <v>0</v>
      </c>
      <c r="S50" s="26">
        <f>+'2006'!$L50</f>
        <v>0</v>
      </c>
      <c r="T50" s="26">
        <f>+'2007'!$L50</f>
        <v>0</v>
      </c>
      <c r="U50" s="26">
        <f>+'2008'!$L50</f>
        <v>0</v>
      </c>
      <c r="V50" s="26">
        <f>+'2009'!$L50</f>
        <v>0</v>
      </c>
      <c r="W50" s="26">
        <f>+'2010'!$L50</f>
        <v>0</v>
      </c>
      <c r="X50" s="26">
        <f>+'2011'!$L50</f>
        <v>0</v>
      </c>
      <c r="Y50" s="26">
        <f>+'2012'!$L50</f>
        <v>0</v>
      </c>
      <c r="Z50" s="26">
        <f>+'2013'!$L50</f>
        <v>0</v>
      </c>
      <c r="AA50" s="26">
        <f>+'2014'!$L50</f>
        <v>0</v>
      </c>
      <c r="AB50" s="26">
        <f>+'2015'!$L50</f>
        <v>0</v>
      </c>
      <c r="AC50" s="26">
        <f>+'2016'!$L50</f>
        <v>0</v>
      </c>
      <c r="AD50" s="31"/>
      <c r="AE50" s="26" t="str">
        <f t="shared" si="1"/>
        <v/>
      </c>
    </row>
    <row r="51" spans="1:31" x14ac:dyDescent="0.2">
      <c r="A51" s="13" t="s">
        <v>116</v>
      </c>
      <c r="B51" s="6" t="s">
        <v>117</v>
      </c>
      <c r="C51" s="26">
        <f>+'1990'!$L51</f>
        <v>0</v>
      </c>
      <c r="D51" s="26">
        <f>+'1991'!$L51</f>
        <v>0</v>
      </c>
      <c r="E51" s="26">
        <f>+'1992'!$L51</f>
        <v>0</v>
      </c>
      <c r="F51" s="26">
        <f>+'1993'!$L51</f>
        <v>0</v>
      </c>
      <c r="G51" s="26">
        <f>+'1994'!$L51</f>
        <v>0</v>
      </c>
      <c r="H51" s="26">
        <f>+'1995'!$L51</f>
        <v>0</v>
      </c>
      <c r="I51" s="26">
        <f>+'1996'!$L51</f>
        <v>0</v>
      </c>
      <c r="J51" s="26">
        <f>+'1997'!$L51</f>
        <v>0</v>
      </c>
      <c r="K51" s="26">
        <f>+'1998'!$L51</f>
        <v>0</v>
      </c>
      <c r="L51" s="26">
        <f>+'1999'!$L51</f>
        <v>0</v>
      </c>
      <c r="M51" s="26">
        <f>+'2000'!$L51</f>
        <v>0</v>
      </c>
      <c r="N51" s="26">
        <f>+'2001'!$L51</f>
        <v>0</v>
      </c>
      <c r="O51" s="26">
        <f>+'2002'!$L51</f>
        <v>0</v>
      </c>
      <c r="P51" s="26">
        <f>+'2003'!$L51</f>
        <v>0</v>
      </c>
      <c r="Q51" s="26">
        <f>+'2004'!$L51</f>
        <v>0</v>
      </c>
      <c r="R51" s="26">
        <f>+'2005'!$L51</f>
        <v>0</v>
      </c>
      <c r="S51" s="26">
        <f>+'2006'!$L51</f>
        <v>0</v>
      </c>
      <c r="T51" s="26">
        <f>+'2007'!$L51</f>
        <v>0</v>
      </c>
      <c r="U51" s="26">
        <f>+'2008'!$L51</f>
        <v>0</v>
      </c>
      <c r="V51" s="26">
        <f>+'2009'!$L51</f>
        <v>0</v>
      </c>
      <c r="W51" s="26">
        <f>+'2010'!$L51</f>
        <v>0</v>
      </c>
      <c r="X51" s="26">
        <f>+'2011'!$L51</f>
        <v>0</v>
      </c>
      <c r="Y51" s="26">
        <f>+'2012'!$L51</f>
        <v>0</v>
      </c>
      <c r="Z51" s="26">
        <f>+'2013'!$L51</f>
        <v>0</v>
      </c>
      <c r="AA51" s="26">
        <f>+'2014'!$L51</f>
        <v>0</v>
      </c>
      <c r="AB51" s="26">
        <f>+'2015'!$L51</f>
        <v>0</v>
      </c>
      <c r="AC51" s="26">
        <f>+'2016'!$L51</f>
        <v>0</v>
      </c>
      <c r="AD51" s="31"/>
      <c r="AE51" s="26" t="str">
        <f t="shared" si="1"/>
        <v/>
      </c>
    </row>
    <row r="52" spans="1:31" x14ac:dyDescent="0.2">
      <c r="A52" s="13" t="s">
        <v>118</v>
      </c>
      <c r="B52" s="6" t="s">
        <v>119</v>
      </c>
      <c r="C52" s="26">
        <f>+C53+C54+C55</f>
        <v>365.4</v>
      </c>
      <c r="D52" s="26">
        <f>+D53+D54+D55</f>
        <v>285.28000000000003</v>
      </c>
      <c r="E52" s="26">
        <f t="shared" ref="E52:AC52" si="14">+E53+E54+E55</f>
        <v>298.01000000000005</v>
      </c>
      <c r="F52" s="26">
        <f t="shared" si="14"/>
        <v>310.69</v>
      </c>
      <c r="G52" s="26">
        <f t="shared" si="14"/>
        <v>329.53</v>
      </c>
      <c r="H52" s="26">
        <f t="shared" si="14"/>
        <v>347.56</v>
      </c>
      <c r="I52" s="26">
        <f t="shared" si="14"/>
        <v>369.92</v>
      </c>
      <c r="J52" s="26">
        <f t="shared" si="14"/>
        <v>438.69</v>
      </c>
      <c r="K52" s="26">
        <f t="shared" si="14"/>
        <v>436.31</v>
      </c>
      <c r="L52" s="26">
        <f t="shared" si="14"/>
        <v>444.96</v>
      </c>
      <c r="M52" s="26">
        <f t="shared" si="14"/>
        <v>449.03999999999996</v>
      </c>
      <c r="N52" s="26">
        <f t="shared" si="14"/>
        <v>457.63</v>
      </c>
      <c r="O52" s="26">
        <f t="shared" si="14"/>
        <v>460.16</v>
      </c>
      <c r="P52" s="26">
        <f t="shared" si="14"/>
        <v>461.8</v>
      </c>
      <c r="Q52" s="26">
        <f t="shared" si="14"/>
        <v>465.77</v>
      </c>
      <c r="R52" s="26">
        <f t="shared" si="14"/>
        <v>467.02</v>
      </c>
      <c r="S52" s="26">
        <f t="shared" si="14"/>
        <v>469</v>
      </c>
      <c r="T52" s="26">
        <f t="shared" si="14"/>
        <v>471.55999999999995</v>
      </c>
      <c r="U52" s="26">
        <f t="shared" si="14"/>
        <v>474.34</v>
      </c>
      <c r="V52" s="26">
        <f t="shared" si="14"/>
        <v>285.24</v>
      </c>
      <c r="W52" s="26">
        <f t="shared" si="14"/>
        <v>268.56</v>
      </c>
      <c r="X52" s="26">
        <f t="shared" si="14"/>
        <v>274.14999999999998</v>
      </c>
      <c r="Y52" s="26">
        <f t="shared" si="14"/>
        <v>278.39</v>
      </c>
      <c r="Z52" s="26">
        <f t="shared" si="14"/>
        <v>280.89</v>
      </c>
      <c r="AA52" s="26">
        <f t="shared" si="14"/>
        <v>285.71000000000004</v>
      </c>
      <c r="AB52" s="26">
        <f t="shared" si="14"/>
        <v>287.97000000000003</v>
      </c>
      <c r="AC52" s="26">
        <f t="shared" si="14"/>
        <v>285.24</v>
      </c>
      <c r="AD52" s="31"/>
      <c r="AE52" s="26">
        <f t="shared" si="1"/>
        <v>-0.21937602627257793</v>
      </c>
    </row>
    <row r="53" spans="1:31" x14ac:dyDescent="0.2">
      <c r="A53" s="13" t="s">
        <v>120</v>
      </c>
      <c r="B53" s="6" t="s">
        <v>121</v>
      </c>
      <c r="C53" s="26">
        <f>+'1990'!$L53</f>
        <v>17.13</v>
      </c>
      <c r="D53" s="26">
        <f>+'1991'!$L53</f>
        <v>6.91</v>
      </c>
      <c r="E53" s="26">
        <f>+'1992'!$L53</f>
        <v>7.3</v>
      </c>
      <c r="F53" s="26">
        <f>+'1993'!$L53</f>
        <v>7.18</v>
      </c>
      <c r="G53" s="26">
        <f>+'1994'!$L53</f>
        <v>8.02</v>
      </c>
      <c r="H53" s="26">
        <f>+'1995'!$L53</f>
        <v>8.4600000000000009</v>
      </c>
      <c r="I53" s="26">
        <f>+'1996'!$L53</f>
        <v>8.8800000000000008</v>
      </c>
      <c r="J53" s="26">
        <f>+'1997'!$L53</f>
        <v>1.56</v>
      </c>
      <c r="K53" s="26">
        <f>+'1998'!$L53</f>
        <v>0.82</v>
      </c>
      <c r="L53" s="26">
        <f>+'1999'!$L53</f>
        <v>0.92</v>
      </c>
      <c r="M53" s="26">
        <f>+'2000'!$L53</f>
        <v>0.83</v>
      </c>
      <c r="N53" s="26">
        <f>+'2001'!$L53</f>
        <v>0.63</v>
      </c>
      <c r="O53" s="26">
        <f>+'2002'!$L53</f>
        <v>0.95</v>
      </c>
      <c r="P53" s="26">
        <f>+'2003'!$L53</f>
        <v>0.99</v>
      </c>
      <c r="Q53" s="26">
        <f>+'2004'!$L53</f>
        <v>1.45</v>
      </c>
      <c r="R53" s="26">
        <f>+'2005'!$L53</f>
        <v>1.0900000000000001</v>
      </c>
      <c r="S53" s="26">
        <f>+'2006'!$L53</f>
        <v>1.1000000000000001</v>
      </c>
      <c r="T53" s="26">
        <f>+'2007'!$L53</f>
        <v>1.26</v>
      </c>
      <c r="U53" s="26">
        <f>+'2008'!$L53</f>
        <v>1.64</v>
      </c>
      <c r="V53" s="26">
        <f>+'2009'!$L53</f>
        <v>3.12</v>
      </c>
      <c r="W53" s="26">
        <f>+'2010'!$L53</f>
        <v>1.97</v>
      </c>
      <c r="X53" s="26">
        <f>+'2011'!$L53</f>
        <v>2.74</v>
      </c>
      <c r="Y53" s="26">
        <f>+'2012'!$L53</f>
        <v>2.09</v>
      </c>
      <c r="Z53" s="26">
        <f>+'2013'!$L53</f>
        <v>1.63</v>
      </c>
      <c r="AA53" s="26">
        <f>+'2014'!$L53</f>
        <v>3.55</v>
      </c>
      <c r="AB53" s="26">
        <f>+'2015'!$L53</f>
        <v>2.56</v>
      </c>
      <c r="AC53" s="26">
        <f>+'2016'!$L53</f>
        <v>3.12</v>
      </c>
      <c r="AD53" s="31"/>
      <c r="AE53" s="26">
        <f t="shared" si="1"/>
        <v>-0.81786339754816106</v>
      </c>
    </row>
    <row r="54" spans="1:31" x14ac:dyDescent="0.2">
      <c r="A54" s="13" t="s">
        <v>122</v>
      </c>
      <c r="B54" s="6" t="s">
        <v>123</v>
      </c>
      <c r="C54" s="26">
        <f>+'1990'!$L54</f>
        <v>347.69</v>
      </c>
      <c r="D54" s="26">
        <f>+'1991'!$L54</f>
        <v>274.82</v>
      </c>
      <c r="E54" s="26">
        <f>+'1992'!$L54</f>
        <v>287.49</v>
      </c>
      <c r="F54" s="26">
        <f>+'1993'!$L54</f>
        <v>300.76</v>
      </c>
      <c r="G54" s="26">
        <f>+'1994'!$L54</f>
        <v>318.99</v>
      </c>
      <c r="H54" s="26">
        <f>+'1995'!$L54</f>
        <v>337.49</v>
      </c>
      <c r="I54" s="26">
        <f>+'1996'!$L54</f>
        <v>357.41</v>
      </c>
      <c r="J54" s="26">
        <f>+'1997'!$L54</f>
        <v>434.12</v>
      </c>
      <c r="K54" s="26">
        <f>+'1998'!$L54</f>
        <v>433.88</v>
      </c>
      <c r="L54" s="26">
        <f>+'1999'!$L54</f>
        <v>442.77</v>
      </c>
      <c r="M54" s="26">
        <f>+'2000'!$L54</f>
        <v>447.14</v>
      </c>
      <c r="N54" s="26">
        <f>+'2001'!$L54</f>
        <v>456.08</v>
      </c>
      <c r="O54" s="26">
        <f>+'2002'!$L54</f>
        <v>458.16</v>
      </c>
      <c r="P54" s="26">
        <f>+'2003'!$L54</f>
        <v>460.1</v>
      </c>
      <c r="Q54" s="26">
        <f>+'2004'!$L54</f>
        <v>462.7</v>
      </c>
      <c r="R54" s="26">
        <f>+'2005'!$L54</f>
        <v>464.99</v>
      </c>
      <c r="S54" s="26">
        <f>+'2006'!$L54</f>
        <v>467.21</v>
      </c>
      <c r="T54" s="26">
        <f>+'2007'!$L54</f>
        <v>469.71</v>
      </c>
      <c r="U54" s="26">
        <f>+'2008'!$L54</f>
        <v>471.89</v>
      </c>
      <c r="V54" s="26">
        <f>+'2009'!$L54</f>
        <v>281.02</v>
      </c>
      <c r="W54" s="26">
        <f>+'2010'!$L54</f>
        <v>265.31</v>
      </c>
      <c r="X54" s="26">
        <f>+'2011'!$L54</f>
        <v>269.83999999999997</v>
      </c>
      <c r="Y54" s="26">
        <f>+'2012'!$L54</f>
        <v>275.26</v>
      </c>
      <c r="Z54" s="26">
        <f>+'2013'!$L54</f>
        <v>278.32</v>
      </c>
      <c r="AA54" s="26">
        <f>+'2014'!$L54</f>
        <v>281.35000000000002</v>
      </c>
      <c r="AB54" s="26">
        <f>+'2015'!$L54</f>
        <v>284.55</v>
      </c>
      <c r="AC54" s="26">
        <f>+'2016'!$L54</f>
        <v>281.02</v>
      </c>
      <c r="AD54" s="31"/>
      <c r="AE54" s="26">
        <f t="shared" si="1"/>
        <v>-0.19175127268543823</v>
      </c>
    </row>
    <row r="55" spans="1:31" x14ac:dyDescent="0.2">
      <c r="A55" s="13" t="s">
        <v>124</v>
      </c>
      <c r="B55" s="6" t="s">
        <v>125</v>
      </c>
      <c r="C55" s="26">
        <f>+C56+C57+C58</f>
        <v>0.57999999999999996</v>
      </c>
      <c r="D55" s="26">
        <f>+D56+D57+D58</f>
        <v>3.55</v>
      </c>
      <c r="E55" s="26">
        <f t="shared" ref="E55:AC55" si="15">+E56+E57+E58</f>
        <v>3.22</v>
      </c>
      <c r="F55" s="26">
        <f t="shared" si="15"/>
        <v>2.75</v>
      </c>
      <c r="G55" s="26">
        <f t="shared" si="15"/>
        <v>2.52</v>
      </c>
      <c r="H55" s="26">
        <f t="shared" si="15"/>
        <v>1.61</v>
      </c>
      <c r="I55" s="26">
        <f t="shared" si="15"/>
        <v>3.63</v>
      </c>
      <c r="J55" s="26">
        <f t="shared" si="15"/>
        <v>3.01</v>
      </c>
      <c r="K55" s="26">
        <f t="shared" si="15"/>
        <v>1.61</v>
      </c>
      <c r="L55" s="26">
        <f t="shared" si="15"/>
        <v>1.27</v>
      </c>
      <c r="M55" s="26">
        <f t="shared" si="15"/>
        <v>1.07</v>
      </c>
      <c r="N55" s="26">
        <f t="shared" si="15"/>
        <v>0.92</v>
      </c>
      <c r="O55" s="26">
        <f t="shared" si="15"/>
        <v>1.05</v>
      </c>
      <c r="P55" s="26">
        <f t="shared" si="15"/>
        <v>0.71</v>
      </c>
      <c r="Q55" s="26">
        <f t="shared" si="15"/>
        <v>1.62</v>
      </c>
      <c r="R55" s="26">
        <f t="shared" si="15"/>
        <v>0.94</v>
      </c>
      <c r="S55" s="26">
        <f t="shared" si="15"/>
        <v>0.69</v>
      </c>
      <c r="T55" s="26">
        <f t="shared" si="15"/>
        <v>0.59</v>
      </c>
      <c r="U55" s="26">
        <f t="shared" si="15"/>
        <v>0.81</v>
      </c>
      <c r="V55" s="26">
        <f t="shared" si="15"/>
        <v>1.1000000000000001</v>
      </c>
      <c r="W55" s="26">
        <f t="shared" si="15"/>
        <v>1.28</v>
      </c>
      <c r="X55" s="26">
        <f t="shared" si="15"/>
        <v>1.57</v>
      </c>
      <c r="Y55" s="26">
        <f t="shared" si="15"/>
        <v>1.04</v>
      </c>
      <c r="Z55" s="26">
        <f t="shared" si="15"/>
        <v>0.94</v>
      </c>
      <c r="AA55" s="26">
        <f t="shared" si="15"/>
        <v>0.81</v>
      </c>
      <c r="AB55" s="26">
        <f t="shared" si="15"/>
        <v>0.86</v>
      </c>
      <c r="AC55" s="26">
        <f t="shared" si="15"/>
        <v>1.1000000000000001</v>
      </c>
      <c r="AD55" s="31"/>
      <c r="AE55" s="26">
        <f t="shared" si="1"/>
        <v>0.89655172413793127</v>
      </c>
    </row>
    <row r="56" spans="1:31" x14ac:dyDescent="0.2">
      <c r="A56" s="13" t="s">
        <v>126</v>
      </c>
      <c r="B56" s="6" t="s">
        <v>127</v>
      </c>
      <c r="C56" s="26">
        <f>+'1990'!$L56</f>
        <v>0</v>
      </c>
      <c r="D56" s="26">
        <f>+'1991'!$L56</f>
        <v>0</v>
      </c>
      <c r="E56" s="26">
        <f>+'1992'!$L56</f>
        <v>0</v>
      </c>
      <c r="F56" s="26">
        <f>+'1993'!$L56</f>
        <v>0</v>
      </c>
      <c r="G56" s="26">
        <f>+'1994'!$L56</f>
        <v>0</v>
      </c>
      <c r="H56" s="26">
        <f>+'1995'!$L56</f>
        <v>0</v>
      </c>
      <c r="I56" s="26">
        <f>+'1996'!$L56</f>
        <v>0</v>
      </c>
      <c r="J56" s="26">
        <f>+'1997'!$L56</f>
        <v>0</v>
      </c>
      <c r="K56" s="26">
        <f>+'1998'!$L56</f>
        <v>0</v>
      </c>
      <c r="L56" s="26">
        <f>+'1999'!$L56</f>
        <v>0</v>
      </c>
      <c r="M56" s="26">
        <f>+'2000'!$L56</f>
        <v>0</v>
      </c>
      <c r="N56" s="26">
        <f>+'2001'!$L56</f>
        <v>0</v>
      </c>
      <c r="O56" s="26">
        <f>+'2002'!$L56</f>
        <v>0</v>
      </c>
      <c r="P56" s="26">
        <f>+'2003'!$L56</f>
        <v>0</v>
      </c>
      <c r="Q56" s="26">
        <f>+'2004'!$L56</f>
        <v>0</v>
      </c>
      <c r="R56" s="26">
        <f>+'2005'!$L56</f>
        <v>0</v>
      </c>
      <c r="S56" s="26">
        <f>+'2006'!$L56</f>
        <v>0</v>
      </c>
      <c r="T56" s="26">
        <f>+'2007'!$L56</f>
        <v>0</v>
      </c>
      <c r="U56" s="26">
        <f>+'2008'!$L56</f>
        <v>0</v>
      </c>
      <c r="V56" s="26">
        <f>+'2009'!$L56</f>
        <v>0</v>
      </c>
      <c r="W56" s="26">
        <f>+'2010'!$L56</f>
        <v>0</v>
      </c>
      <c r="X56" s="26">
        <f>+'2011'!$L56</f>
        <v>0</v>
      </c>
      <c r="Y56" s="26">
        <f>+'2012'!$L56</f>
        <v>0</v>
      </c>
      <c r="Z56" s="26">
        <f>+'2013'!$L56</f>
        <v>0</v>
      </c>
      <c r="AA56" s="26">
        <f>+'2014'!$L56</f>
        <v>0</v>
      </c>
      <c r="AB56" s="26">
        <f>+'2015'!$L56</f>
        <v>0</v>
      </c>
      <c r="AC56" s="26">
        <f>+'2016'!$L56</f>
        <v>0</v>
      </c>
      <c r="AD56" s="31"/>
      <c r="AE56" s="26" t="str">
        <f t="shared" si="1"/>
        <v/>
      </c>
    </row>
    <row r="57" spans="1:31" x14ac:dyDescent="0.2">
      <c r="A57" s="13" t="s">
        <v>128</v>
      </c>
      <c r="B57" s="6" t="s">
        <v>129</v>
      </c>
      <c r="C57" s="26">
        <f>+'1990'!$L57</f>
        <v>0</v>
      </c>
      <c r="D57" s="26">
        <f>+'1991'!$L57</f>
        <v>0</v>
      </c>
      <c r="E57" s="26">
        <f>+'1992'!$L57</f>
        <v>0</v>
      </c>
      <c r="F57" s="26">
        <f>+'1993'!$L57</f>
        <v>0</v>
      </c>
      <c r="G57" s="26">
        <f>+'1994'!$L57</f>
        <v>0</v>
      </c>
      <c r="H57" s="26">
        <f>+'1995'!$L57</f>
        <v>0</v>
      </c>
      <c r="I57" s="26">
        <f>+'1996'!$L57</f>
        <v>0</v>
      </c>
      <c r="J57" s="26">
        <f>+'1997'!$L57</f>
        <v>0</v>
      </c>
      <c r="K57" s="26">
        <f>+'1998'!$L57</f>
        <v>0</v>
      </c>
      <c r="L57" s="26">
        <f>+'1999'!$L57</f>
        <v>0</v>
      </c>
      <c r="M57" s="26">
        <f>+'2000'!$L57</f>
        <v>0</v>
      </c>
      <c r="N57" s="26">
        <f>+'2001'!$L57</f>
        <v>0</v>
      </c>
      <c r="O57" s="26">
        <f>+'2002'!$L57</f>
        <v>0</v>
      </c>
      <c r="P57" s="26">
        <f>+'2003'!$L57</f>
        <v>0</v>
      </c>
      <c r="Q57" s="26">
        <f>+'2004'!$L57</f>
        <v>0</v>
      </c>
      <c r="R57" s="26">
        <f>+'2005'!$L57</f>
        <v>0</v>
      </c>
      <c r="S57" s="26">
        <f>+'2006'!$L57</f>
        <v>0</v>
      </c>
      <c r="T57" s="26">
        <f>+'2007'!$L57</f>
        <v>0</v>
      </c>
      <c r="U57" s="26">
        <f>+'2008'!$L57</f>
        <v>0</v>
      </c>
      <c r="V57" s="26">
        <f>+'2009'!$L57</f>
        <v>0</v>
      </c>
      <c r="W57" s="26">
        <f>+'2010'!$L57</f>
        <v>0</v>
      </c>
      <c r="X57" s="26">
        <f>+'2011'!$L57</f>
        <v>0</v>
      </c>
      <c r="Y57" s="26">
        <f>+'2012'!$L57</f>
        <v>0</v>
      </c>
      <c r="Z57" s="26">
        <f>+'2013'!$L57</f>
        <v>0</v>
      </c>
      <c r="AA57" s="26">
        <f>+'2014'!$L57</f>
        <v>0</v>
      </c>
      <c r="AB57" s="26">
        <f>+'2015'!$L57</f>
        <v>0</v>
      </c>
      <c r="AC57" s="26">
        <f>+'2016'!$L57</f>
        <v>0</v>
      </c>
      <c r="AD57" s="31"/>
      <c r="AE57" s="26" t="str">
        <f t="shared" si="1"/>
        <v/>
      </c>
    </row>
    <row r="58" spans="1:31" x14ac:dyDescent="0.2">
      <c r="A58" s="13" t="s">
        <v>130</v>
      </c>
      <c r="B58" s="6" t="s">
        <v>131</v>
      </c>
      <c r="C58" s="26">
        <f>+'1990'!$L58</f>
        <v>0.57999999999999996</v>
      </c>
      <c r="D58" s="26">
        <f>+'1991'!$L58</f>
        <v>3.55</v>
      </c>
      <c r="E58" s="26">
        <f>+'1992'!$L58</f>
        <v>3.22</v>
      </c>
      <c r="F58" s="26">
        <f>+'1993'!$L58</f>
        <v>2.75</v>
      </c>
      <c r="G58" s="26">
        <f>+'1994'!$L58</f>
        <v>2.52</v>
      </c>
      <c r="H58" s="26">
        <f>+'1995'!$L58</f>
        <v>1.61</v>
      </c>
      <c r="I58" s="26">
        <f>+'1996'!$L58</f>
        <v>3.63</v>
      </c>
      <c r="J58" s="26">
        <f>+'1997'!$L58</f>
        <v>3.01</v>
      </c>
      <c r="K58" s="26">
        <f>+'1998'!$L58</f>
        <v>1.61</v>
      </c>
      <c r="L58" s="26">
        <f>+'1999'!$L58</f>
        <v>1.27</v>
      </c>
      <c r="M58" s="26">
        <f>+'2000'!$L58</f>
        <v>1.07</v>
      </c>
      <c r="N58" s="26">
        <f>+'2001'!$L58</f>
        <v>0.92</v>
      </c>
      <c r="O58" s="26">
        <f>+'2002'!$L58</f>
        <v>1.05</v>
      </c>
      <c r="P58" s="26">
        <f>+'2003'!$L58</f>
        <v>0.71</v>
      </c>
      <c r="Q58" s="26">
        <f>+'2004'!$L58</f>
        <v>1.62</v>
      </c>
      <c r="R58" s="26">
        <f>+'2005'!$L58</f>
        <v>0.94</v>
      </c>
      <c r="S58" s="26">
        <f>+'2006'!$L58</f>
        <v>0.69</v>
      </c>
      <c r="T58" s="26">
        <f>+'2007'!$L58</f>
        <v>0.59</v>
      </c>
      <c r="U58" s="26">
        <f>+'2008'!$L58</f>
        <v>0.81</v>
      </c>
      <c r="V58" s="26">
        <f>+'2009'!$L58</f>
        <v>1.1000000000000001</v>
      </c>
      <c r="W58" s="26">
        <f>+'2010'!$L58</f>
        <v>1.28</v>
      </c>
      <c r="X58" s="26">
        <f>+'2011'!$L58</f>
        <v>1.57</v>
      </c>
      <c r="Y58" s="26">
        <f>+'2012'!$L58</f>
        <v>1.04</v>
      </c>
      <c r="Z58" s="26">
        <f>+'2013'!$L58</f>
        <v>0.94</v>
      </c>
      <c r="AA58" s="26">
        <f>+'2014'!$L58</f>
        <v>0.81</v>
      </c>
      <c r="AB58" s="26">
        <f>+'2015'!$L58</f>
        <v>0.86</v>
      </c>
      <c r="AC58" s="26">
        <f>+'2016'!$L58</f>
        <v>1.1000000000000001</v>
      </c>
      <c r="AD58" s="31"/>
      <c r="AE58" s="26">
        <f t="shared" si="1"/>
        <v>0.89655172413793127</v>
      </c>
    </row>
    <row r="59" spans="1:31" x14ac:dyDescent="0.2">
      <c r="A59" s="13" t="s">
        <v>132</v>
      </c>
      <c r="B59" s="6" t="s">
        <v>133</v>
      </c>
      <c r="C59" s="26">
        <f>+C60+C61</f>
        <v>0</v>
      </c>
      <c r="D59" s="26">
        <f>+D60+D61</f>
        <v>0</v>
      </c>
      <c r="E59" s="26">
        <f t="shared" ref="E59:AC59" si="16">+E60+E61</f>
        <v>0</v>
      </c>
      <c r="F59" s="26">
        <f t="shared" si="16"/>
        <v>0</v>
      </c>
      <c r="G59" s="26">
        <f t="shared" si="16"/>
        <v>0</v>
      </c>
      <c r="H59" s="26">
        <f t="shared" si="16"/>
        <v>0</v>
      </c>
      <c r="I59" s="26">
        <f t="shared" si="16"/>
        <v>0</v>
      </c>
      <c r="J59" s="26">
        <f t="shared" si="16"/>
        <v>0</v>
      </c>
      <c r="K59" s="26">
        <f t="shared" si="16"/>
        <v>0</v>
      </c>
      <c r="L59" s="26">
        <f t="shared" si="16"/>
        <v>0</v>
      </c>
      <c r="M59" s="26">
        <f t="shared" si="16"/>
        <v>0</v>
      </c>
      <c r="N59" s="26">
        <f t="shared" si="16"/>
        <v>0</v>
      </c>
      <c r="O59" s="26">
        <f t="shared" si="16"/>
        <v>0</v>
      </c>
      <c r="P59" s="26">
        <f t="shared" si="16"/>
        <v>0</v>
      </c>
      <c r="Q59" s="26">
        <f t="shared" si="16"/>
        <v>0</v>
      </c>
      <c r="R59" s="26">
        <f t="shared" si="16"/>
        <v>0</v>
      </c>
      <c r="S59" s="26">
        <f t="shared" si="16"/>
        <v>0</v>
      </c>
      <c r="T59" s="26">
        <f t="shared" si="16"/>
        <v>0</v>
      </c>
      <c r="U59" s="26">
        <f t="shared" si="16"/>
        <v>0</v>
      </c>
      <c r="V59" s="26">
        <f t="shared" si="16"/>
        <v>0</v>
      </c>
      <c r="W59" s="26">
        <f t="shared" si="16"/>
        <v>0</v>
      </c>
      <c r="X59" s="26">
        <f t="shared" si="16"/>
        <v>0</v>
      </c>
      <c r="Y59" s="26">
        <f t="shared" si="16"/>
        <v>0</v>
      </c>
      <c r="Z59" s="26">
        <f t="shared" si="16"/>
        <v>0</v>
      </c>
      <c r="AA59" s="26">
        <f t="shared" si="16"/>
        <v>0</v>
      </c>
      <c r="AB59" s="26">
        <f t="shared" si="16"/>
        <v>0</v>
      </c>
      <c r="AC59" s="26">
        <f t="shared" si="16"/>
        <v>0</v>
      </c>
      <c r="AD59" s="31"/>
      <c r="AE59" s="26" t="str">
        <f t="shared" si="1"/>
        <v/>
      </c>
    </row>
    <row r="60" spans="1:31" x14ac:dyDescent="0.2">
      <c r="A60" s="13" t="s">
        <v>134</v>
      </c>
      <c r="B60" s="6" t="s">
        <v>127</v>
      </c>
      <c r="C60" s="26">
        <f>+'1990'!$L60</f>
        <v>0</v>
      </c>
      <c r="D60" s="26">
        <f>+'1991'!$L60</f>
        <v>0</v>
      </c>
      <c r="E60" s="26">
        <f>+'1992'!$L60</f>
        <v>0</v>
      </c>
      <c r="F60" s="26">
        <f>+'1993'!$L60</f>
        <v>0</v>
      </c>
      <c r="G60" s="26">
        <f>+'1994'!$L60</f>
        <v>0</v>
      </c>
      <c r="H60" s="26">
        <f>+'1995'!$L60</f>
        <v>0</v>
      </c>
      <c r="I60" s="26">
        <f>+'1996'!$L60</f>
        <v>0</v>
      </c>
      <c r="J60" s="26">
        <f>+'1997'!$L60</f>
        <v>0</v>
      </c>
      <c r="K60" s="26">
        <f>+'1998'!$L60</f>
        <v>0</v>
      </c>
      <c r="L60" s="26">
        <f>+'1999'!$L60</f>
        <v>0</v>
      </c>
      <c r="M60" s="26">
        <f>+'2000'!$L60</f>
        <v>0</v>
      </c>
      <c r="N60" s="26">
        <f>+'2001'!$L60</f>
        <v>0</v>
      </c>
      <c r="O60" s="26">
        <f>+'2002'!$L60</f>
        <v>0</v>
      </c>
      <c r="P60" s="26">
        <f>+'2003'!$L60</f>
        <v>0</v>
      </c>
      <c r="Q60" s="26">
        <f>+'2004'!$L60</f>
        <v>0</v>
      </c>
      <c r="R60" s="26">
        <f>+'2005'!$L60</f>
        <v>0</v>
      </c>
      <c r="S60" s="26">
        <f>+'2006'!$L60</f>
        <v>0</v>
      </c>
      <c r="T60" s="26">
        <f>+'2007'!$L60</f>
        <v>0</v>
      </c>
      <c r="U60" s="26">
        <f>+'2008'!$L60</f>
        <v>0</v>
      </c>
      <c r="V60" s="26">
        <f>+'2009'!$L60</f>
        <v>0</v>
      </c>
      <c r="W60" s="26">
        <f>+'2010'!$L60</f>
        <v>0</v>
      </c>
      <c r="X60" s="26">
        <f>+'2011'!$L60</f>
        <v>0</v>
      </c>
      <c r="Y60" s="26">
        <f>+'2012'!$L60</f>
        <v>0</v>
      </c>
      <c r="Z60" s="26">
        <f>+'2013'!$L60</f>
        <v>0</v>
      </c>
      <c r="AA60" s="26">
        <f>+'2014'!$L60</f>
        <v>0</v>
      </c>
      <c r="AB60" s="26">
        <f>+'2015'!$L60</f>
        <v>0</v>
      </c>
      <c r="AC60" s="26">
        <f>+'2016'!$L60</f>
        <v>0</v>
      </c>
      <c r="AD60" s="31"/>
      <c r="AE60" s="26" t="str">
        <f t="shared" si="1"/>
        <v/>
      </c>
    </row>
    <row r="61" spans="1:31" x14ac:dyDescent="0.2">
      <c r="A61" s="13" t="s">
        <v>135</v>
      </c>
      <c r="B61" s="6" t="s">
        <v>136</v>
      </c>
      <c r="C61" s="26">
        <f>+C62+C63+C64</f>
        <v>0</v>
      </c>
      <c r="D61" s="26">
        <f>+D62+D63+D64</f>
        <v>0</v>
      </c>
      <c r="E61" s="26">
        <f t="shared" ref="E61:AC61" si="17">+E62+E63+E64</f>
        <v>0</v>
      </c>
      <c r="F61" s="26">
        <f t="shared" si="17"/>
        <v>0</v>
      </c>
      <c r="G61" s="26">
        <f t="shared" si="17"/>
        <v>0</v>
      </c>
      <c r="H61" s="26">
        <f t="shared" si="17"/>
        <v>0</v>
      </c>
      <c r="I61" s="26">
        <f t="shared" si="17"/>
        <v>0</v>
      </c>
      <c r="J61" s="26">
        <f t="shared" si="17"/>
        <v>0</v>
      </c>
      <c r="K61" s="26">
        <f t="shared" si="17"/>
        <v>0</v>
      </c>
      <c r="L61" s="26">
        <f t="shared" si="17"/>
        <v>0</v>
      </c>
      <c r="M61" s="26">
        <f t="shared" si="17"/>
        <v>0</v>
      </c>
      <c r="N61" s="26">
        <f t="shared" si="17"/>
        <v>0</v>
      </c>
      <c r="O61" s="26">
        <f t="shared" si="17"/>
        <v>0</v>
      </c>
      <c r="P61" s="26">
        <f t="shared" si="17"/>
        <v>0</v>
      </c>
      <c r="Q61" s="26">
        <f t="shared" si="17"/>
        <v>0</v>
      </c>
      <c r="R61" s="26">
        <f t="shared" si="17"/>
        <v>0</v>
      </c>
      <c r="S61" s="26">
        <f t="shared" si="17"/>
        <v>0</v>
      </c>
      <c r="T61" s="26">
        <f t="shared" si="17"/>
        <v>0</v>
      </c>
      <c r="U61" s="26">
        <f t="shared" si="17"/>
        <v>0</v>
      </c>
      <c r="V61" s="26">
        <f t="shared" si="17"/>
        <v>0</v>
      </c>
      <c r="W61" s="26">
        <f t="shared" si="17"/>
        <v>0</v>
      </c>
      <c r="X61" s="26">
        <f t="shared" si="17"/>
        <v>0</v>
      </c>
      <c r="Y61" s="26">
        <f t="shared" si="17"/>
        <v>0</v>
      </c>
      <c r="Z61" s="26">
        <f t="shared" si="17"/>
        <v>0</v>
      </c>
      <c r="AA61" s="26">
        <f t="shared" si="17"/>
        <v>0</v>
      </c>
      <c r="AB61" s="26">
        <f t="shared" si="17"/>
        <v>0</v>
      </c>
      <c r="AC61" s="26">
        <f t="shared" si="17"/>
        <v>0</v>
      </c>
      <c r="AD61" s="31"/>
      <c r="AE61" s="26" t="str">
        <f t="shared" si="1"/>
        <v/>
      </c>
    </row>
    <row r="62" spans="1:31" x14ac:dyDescent="0.2">
      <c r="A62" s="13" t="s">
        <v>137</v>
      </c>
      <c r="B62" s="6" t="s">
        <v>138</v>
      </c>
      <c r="C62" s="26">
        <f>+'1990'!$L62</f>
        <v>0</v>
      </c>
      <c r="D62" s="26">
        <f>+'1991'!$L62</f>
        <v>0</v>
      </c>
      <c r="E62" s="26">
        <f>+'1992'!$L62</f>
        <v>0</v>
      </c>
      <c r="F62" s="26">
        <f>+'1993'!$L62</f>
        <v>0</v>
      </c>
      <c r="G62" s="26">
        <f>+'1994'!$L62</f>
        <v>0</v>
      </c>
      <c r="H62" s="26">
        <f>+'1995'!$L62</f>
        <v>0</v>
      </c>
      <c r="I62" s="26">
        <f>+'1996'!$L62</f>
        <v>0</v>
      </c>
      <c r="J62" s="26">
        <f>+'1997'!$L62</f>
        <v>0</v>
      </c>
      <c r="K62" s="26">
        <f>+'1998'!$L62</f>
        <v>0</v>
      </c>
      <c r="L62" s="26">
        <f>+'1999'!$L62</f>
        <v>0</v>
      </c>
      <c r="M62" s="26">
        <f>+'2000'!$L62</f>
        <v>0</v>
      </c>
      <c r="N62" s="26">
        <f>+'2001'!$L62</f>
        <v>0</v>
      </c>
      <c r="O62" s="26">
        <f>+'2002'!$L62</f>
        <v>0</v>
      </c>
      <c r="P62" s="26">
        <f>+'2003'!$L62</f>
        <v>0</v>
      </c>
      <c r="Q62" s="26">
        <f>+'2004'!$L62</f>
        <v>0</v>
      </c>
      <c r="R62" s="26">
        <f>+'2005'!$L62</f>
        <v>0</v>
      </c>
      <c r="S62" s="26">
        <f>+'2006'!$L62</f>
        <v>0</v>
      </c>
      <c r="T62" s="26">
        <f>+'2007'!$L62</f>
        <v>0</v>
      </c>
      <c r="U62" s="26">
        <f>+'2008'!$L62</f>
        <v>0</v>
      </c>
      <c r="V62" s="26">
        <f>+'2009'!$L62</f>
        <v>0</v>
      </c>
      <c r="W62" s="26">
        <f>+'2010'!$L62</f>
        <v>0</v>
      </c>
      <c r="X62" s="26">
        <f>+'2011'!$L62</f>
        <v>0</v>
      </c>
      <c r="Y62" s="26">
        <f>+'2012'!$L62</f>
        <v>0</v>
      </c>
      <c r="Z62" s="26">
        <f>+'2013'!$L62</f>
        <v>0</v>
      </c>
      <c r="AA62" s="26">
        <f>+'2014'!$L62</f>
        <v>0</v>
      </c>
      <c r="AB62" s="26">
        <f>+'2015'!$L62</f>
        <v>0</v>
      </c>
      <c r="AC62" s="26">
        <f>+'2016'!$L62</f>
        <v>0</v>
      </c>
      <c r="AD62" s="31"/>
      <c r="AE62" s="26" t="str">
        <f t="shared" si="1"/>
        <v/>
      </c>
    </row>
    <row r="63" spans="1:31" x14ac:dyDescent="0.2">
      <c r="A63" s="13" t="s">
        <v>139</v>
      </c>
      <c r="B63" s="6" t="s">
        <v>140</v>
      </c>
      <c r="C63" s="26">
        <f>+'1990'!$L63</f>
        <v>0</v>
      </c>
      <c r="D63" s="26">
        <f>+'1991'!$L63</f>
        <v>0</v>
      </c>
      <c r="E63" s="26">
        <f>+'1992'!$L63</f>
        <v>0</v>
      </c>
      <c r="F63" s="26">
        <f>+'1993'!$L63</f>
        <v>0</v>
      </c>
      <c r="G63" s="26">
        <f>+'1994'!$L63</f>
        <v>0</v>
      </c>
      <c r="H63" s="26">
        <f>+'1995'!$L63</f>
        <v>0</v>
      </c>
      <c r="I63" s="26">
        <f>+'1996'!$L63</f>
        <v>0</v>
      </c>
      <c r="J63" s="26">
        <f>+'1997'!$L63</f>
        <v>0</v>
      </c>
      <c r="K63" s="26">
        <f>+'1998'!$L63</f>
        <v>0</v>
      </c>
      <c r="L63" s="26">
        <f>+'1999'!$L63</f>
        <v>0</v>
      </c>
      <c r="M63" s="26">
        <f>+'2000'!$L63</f>
        <v>0</v>
      </c>
      <c r="N63" s="26">
        <f>+'2001'!$L63</f>
        <v>0</v>
      </c>
      <c r="O63" s="26">
        <f>+'2002'!$L63</f>
        <v>0</v>
      </c>
      <c r="P63" s="26">
        <f>+'2003'!$L63</f>
        <v>0</v>
      </c>
      <c r="Q63" s="26">
        <f>+'2004'!$L63</f>
        <v>0</v>
      </c>
      <c r="R63" s="26">
        <f>+'2005'!$L63</f>
        <v>0</v>
      </c>
      <c r="S63" s="26">
        <f>+'2006'!$L63</f>
        <v>0</v>
      </c>
      <c r="T63" s="26">
        <f>+'2007'!$L63</f>
        <v>0</v>
      </c>
      <c r="U63" s="26">
        <f>+'2008'!$L63</f>
        <v>0</v>
      </c>
      <c r="V63" s="26">
        <f>+'2009'!$L63</f>
        <v>0</v>
      </c>
      <c r="W63" s="26">
        <f>+'2010'!$L63</f>
        <v>0</v>
      </c>
      <c r="X63" s="26">
        <f>+'2011'!$L63</f>
        <v>0</v>
      </c>
      <c r="Y63" s="26">
        <f>+'2012'!$L63</f>
        <v>0</v>
      </c>
      <c r="Z63" s="26">
        <f>+'2013'!$L63</f>
        <v>0</v>
      </c>
      <c r="AA63" s="26">
        <f>+'2014'!$L63</f>
        <v>0</v>
      </c>
      <c r="AB63" s="26">
        <f>+'2015'!$L63</f>
        <v>0</v>
      </c>
      <c r="AC63" s="26">
        <f>+'2016'!$L63</f>
        <v>0</v>
      </c>
      <c r="AD63" s="31"/>
      <c r="AE63" s="26" t="str">
        <f t="shared" si="1"/>
        <v/>
      </c>
    </row>
    <row r="64" spans="1:31" x14ac:dyDescent="0.2">
      <c r="A64" s="13" t="s">
        <v>141</v>
      </c>
      <c r="B64" s="6" t="s">
        <v>142</v>
      </c>
      <c r="C64" s="26">
        <f>+'1990'!$L64</f>
        <v>0</v>
      </c>
      <c r="D64" s="26">
        <f>+'1991'!$L64</f>
        <v>0</v>
      </c>
      <c r="E64" s="26">
        <f>+'1992'!$L64</f>
        <v>0</v>
      </c>
      <c r="F64" s="26">
        <f>+'1993'!$L64</f>
        <v>0</v>
      </c>
      <c r="G64" s="26">
        <f>+'1994'!$L64</f>
        <v>0</v>
      </c>
      <c r="H64" s="26">
        <f>+'1995'!$L64</f>
        <v>0</v>
      </c>
      <c r="I64" s="26">
        <f>+'1996'!$L64</f>
        <v>0</v>
      </c>
      <c r="J64" s="26">
        <f>+'1997'!$L64</f>
        <v>0</v>
      </c>
      <c r="K64" s="26">
        <f>+'1998'!$L64</f>
        <v>0</v>
      </c>
      <c r="L64" s="26">
        <f>+'1999'!$L64</f>
        <v>0</v>
      </c>
      <c r="M64" s="26">
        <f>+'2000'!$L64</f>
        <v>0</v>
      </c>
      <c r="N64" s="26">
        <f>+'2001'!$L64</f>
        <v>0</v>
      </c>
      <c r="O64" s="26">
        <f>+'2002'!$L64</f>
        <v>0</v>
      </c>
      <c r="P64" s="26">
        <f>+'2003'!$L64</f>
        <v>0</v>
      </c>
      <c r="Q64" s="26">
        <f>+'2004'!$L64</f>
        <v>0</v>
      </c>
      <c r="R64" s="26">
        <f>+'2005'!$L64</f>
        <v>0</v>
      </c>
      <c r="S64" s="26">
        <f>+'2006'!$L64</f>
        <v>0</v>
      </c>
      <c r="T64" s="26">
        <f>+'2007'!$L64</f>
        <v>0</v>
      </c>
      <c r="U64" s="26">
        <f>+'2008'!$L64</f>
        <v>0</v>
      </c>
      <c r="V64" s="26">
        <f>+'2009'!$L64</f>
        <v>0</v>
      </c>
      <c r="W64" s="26">
        <f>+'2010'!$L64</f>
        <v>0</v>
      </c>
      <c r="X64" s="26">
        <f>+'2011'!$L64</f>
        <v>0</v>
      </c>
      <c r="Y64" s="26">
        <f>+'2012'!$L64</f>
        <v>0</v>
      </c>
      <c r="Z64" s="26">
        <f>+'2013'!$L64</f>
        <v>0</v>
      </c>
      <c r="AA64" s="26">
        <f>+'2014'!$L64</f>
        <v>0</v>
      </c>
      <c r="AB64" s="26">
        <f>+'2015'!$L64</f>
        <v>0</v>
      </c>
      <c r="AC64" s="26">
        <f>+'2016'!$L64</f>
        <v>0</v>
      </c>
      <c r="AD64" s="31"/>
      <c r="AE64" s="26" t="str">
        <f t="shared" si="1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1"/>
        <v/>
      </c>
    </row>
    <row r="66" spans="1:31" x14ac:dyDescent="0.2">
      <c r="A66" s="13" t="s">
        <v>145</v>
      </c>
      <c r="B66" s="6" t="s">
        <v>146</v>
      </c>
      <c r="C66" s="26">
        <f>+C67+C79+C100</f>
        <v>29.85</v>
      </c>
      <c r="D66" s="26">
        <f>+D67+D79+D100</f>
        <v>23.040000000000003</v>
      </c>
      <c r="E66" s="26">
        <f t="shared" ref="E66:AC66" si="18">+E67+E79+E100</f>
        <v>1.82</v>
      </c>
      <c r="F66" s="26">
        <f t="shared" si="18"/>
        <v>25.35</v>
      </c>
      <c r="G66" s="26">
        <f t="shared" si="18"/>
        <v>2.0699999999999998</v>
      </c>
      <c r="H66" s="26">
        <f t="shared" si="18"/>
        <v>27.439999999999998</v>
      </c>
      <c r="I66" s="26">
        <f t="shared" si="18"/>
        <v>27.61</v>
      </c>
      <c r="J66" s="26">
        <f t="shared" si="18"/>
        <v>29.099999999999998</v>
      </c>
      <c r="K66" s="26">
        <f t="shared" si="18"/>
        <v>26.479999999999997</v>
      </c>
      <c r="L66" s="26">
        <f t="shared" si="18"/>
        <v>29.68</v>
      </c>
      <c r="M66" s="26">
        <f t="shared" si="18"/>
        <v>31.97</v>
      </c>
      <c r="N66" s="26">
        <f t="shared" si="18"/>
        <v>33.730000000000004</v>
      </c>
      <c r="O66" s="26">
        <f t="shared" si="18"/>
        <v>33.19</v>
      </c>
      <c r="P66" s="26">
        <f t="shared" si="18"/>
        <v>29.009999999999998</v>
      </c>
      <c r="Q66" s="26">
        <f t="shared" si="18"/>
        <v>28.15</v>
      </c>
      <c r="R66" s="26">
        <f t="shared" si="18"/>
        <v>2.9299999999999997</v>
      </c>
      <c r="S66" s="26">
        <f t="shared" si="18"/>
        <v>29.42</v>
      </c>
      <c r="T66" s="26">
        <f t="shared" si="18"/>
        <v>27.52</v>
      </c>
      <c r="U66" s="26">
        <f t="shared" si="18"/>
        <v>28.16</v>
      </c>
      <c r="V66" s="26">
        <f t="shared" si="18"/>
        <v>33.04</v>
      </c>
      <c r="W66" s="26">
        <f t="shared" si="18"/>
        <v>25.72</v>
      </c>
      <c r="X66" s="26">
        <f t="shared" si="18"/>
        <v>21.4</v>
      </c>
      <c r="Y66" s="26">
        <f t="shared" si="18"/>
        <v>17.169999999999998</v>
      </c>
      <c r="Z66" s="26">
        <f t="shared" si="18"/>
        <v>14.26</v>
      </c>
      <c r="AA66" s="26">
        <f t="shared" si="18"/>
        <v>14.16</v>
      </c>
      <c r="AB66" s="26">
        <f t="shared" si="18"/>
        <v>14.51</v>
      </c>
      <c r="AC66" s="26">
        <f t="shared" si="18"/>
        <v>16.86</v>
      </c>
      <c r="AD66" s="31"/>
      <c r="AE66" s="26">
        <f t="shared" si="1"/>
        <v>-0.43517587939698499</v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19">+D68+D77+D78</f>
        <v>0</v>
      </c>
      <c r="E67" s="26">
        <f t="shared" si="19"/>
        <v>0</v>
      </c>
      <c r="F67" s="26">
        <f t="shared" si="19"/>
        <v>0</v>
      </c>
      <c r="G67" s="26">
        <f t="shared" si="19"/>
        <v>0</v>
      </c>
      <c r="H67" s="26">
        <f t="shared" si="19"/>
        <v>0</v>
      </c>
      <c r="I67" s="26">
        <f t="shared" si="19"/>
        <v>0</v>
      </c>
      <c r="J67" s="26">
        <f t="shared" si="19"/>
        <v>0</v>
      </c>
      <c r="K67" s="26">
        <f t="shared" si="19"/>
        <v>0</v>
      </c>
      <c r="L67" s="26">
        <f t="shared" si="19"/>
        <v>0</v>
      </c>
      <c r="M67" s="26">
        <f t="shared" si="19"/>
        <v>0</v>
      </c>
      <c r="N67" s="26">
        <f t="shared" si="19"/>
        <v>0</v>
      </c>
      <c r="O67" s="26">
        <f t="shared" si="19"/>
        <v>0</v>
      </c>
      <c r="P67" s="26">
        <f t="shared" si="19"/>
        <v>0</v>
      </c>
      <c r="Q67" s="26">
        <f t="shared" si="19"/>
        <v>0</v>
      </c>
      <c r="R67" s="26">
        <f t="shared" si="19"/>
        <v>0</v>
      </c>
      <c r="S67" s="26">
        <f t="shared" si="19"/>
        <v>0</v>
      </c>
      <c r="T67" s="26">
        <f t="shared" si="19"/>
        <v>0</v>
      </c>
      <c r="U67" s="26">
        <f t="shared" si="19"/>
        <v>0</v>
      </c>
      <c r="V67" s="26">
        <f t="shared" si="19"/>
        <v>0</v>
      </c>
      <c r="W67" s="26">
        <f t="shared" si="19"/>
        <v>0</v>
      </c>
      <c r="X67" s="26">
        <f t="shared" si="19"/>
        <v>0</v>
      </c>
      <c r="Y67" s="26">
        <f t="shared" si="19"/>
        <v>0</v>
      </c>
      <c r="Z67" s="26">
        <f t="shared" si="19"/>
        <v>0</v>
      </c>
      <c r="AA67" s="26">
        <f t="shared" si="19"/>
        <v>0</v>
      </c>
      <c r="AB67" s="26">
        <f t="shared" si="19"/>
        <v>0</v>
      </c>
      <c r="AC67" s="26">
        <f t="shared" si="19"/>
        <v>0</v>
      </c>
      <c r="AD67" s="31"/>
      <c r="AE67" s="26" t="str">
        <f t="shared" si="1"/>
        <v/>
      </c>
    </row>
    <row r="68" spans="1:31" x14ac:dyDescent="0.2">
      <c r="A68" s="13" t="s">
        <v>149</v>
      </c>
      <c r="B68" s="6" t="s">
        <v>150</v>
      </c>
      <c r="C68" s="26">
        <f>+C69+C74</f>
        <v>0</v>
      </c>
      <c r="D68" s="26">
        <f>+D69+D74</f>
        <v>0</v>
      </c>
      <c r="E68" s="26">
        <f t="shared" ref="E68:AC68" si="20">+E69+E74</f>
        <v>0</v>
      </c>
      <c r="F68" s="26">
        <f t="shared" si="20"/>
        <v>0</v>
      </c>
      <c r="G68" s="26">
        <f t="shared" si="20"/>
        <v>0</v>
      </c>
      <c r="H68" s="26">
        <f t="shared" si="20"/>
        <v>0</v>
      </c>
      <c r="I68" s="26">
        <f t="shared" si="20"/>
        <v>0</v>
      </c>
      <c r="J68" s="26">
        <f t="shared" si="20"/>
        <v>0</v>
      </c>
      <c r="K68" s="26">
        <f t="shared" si="20"/>
        <v>0</v>
      </c>
      <c r="L68" s="26">
        <f t="shared" si="20"/>
        <v>0</v>
      </c>
      <c r="M68" s="26">
        <f t="shared" si="20"/>
        <v>0</v>
      </c>
      <c r="N68" s="26">
        <f t="shared" si="20"/>
        <v>0</v>
      </c>
      <c r="O68" s="26">
        <f t="shared" si="20"/>
        <v>0</v>
      </c>
      <c r="P68" s="26">
        <f t="shared" si="20"/>
        <v>0</v>
      </c>
      <c r="Q68" s="26">
        <f t="shared" si="20"/>
        <v>0</v>
      </c>
      <c r="R68" s="26">
        <f t="shared" si="20"/>
        <v>0</v>
      </c>
      <c r="S68" s="26">
        <f t="shared" si="20"/>
        <v>0</v>
      </c>
      <c r="T68" s="26">
        <f t="shared" si="20"/>
        <v>0</v>
      </c>
      <c r="U68" s="26">
        <f t="shared" si="20"/>
        <v>0</v>
      </c>
      <c r="V68" s="26">
        <f t="shared" si="20"/>
        <v>0</v>
      </c>
      <c r="W68" s="26">
        <f t="shared" si="20"/>
        <v>0</v>
      </c>
      <c r="X68" s="26">
        <f t="shared" si="20"/>
        <v>0</v>
      </c>
      <c r="Y68" s="26">
        <f t="shared" si="20"/>
        <v>0</v>
      </c>
      <c r="Z68" s="26">
        <f t="shared" si="20"/>
        <v>0</v>
      </c>
      <c r="AA68" s="26">
        <f t="shared" si="20"/>
        <v>0</v>
      </c>
      <c r="AB68" s="26">
        <f t="shared" si="20"/>
        <v>0</v>
      </c>
      <c r="AC68" s="26">
        <f t="shared" si="20"/>
        <v>0</v>
      </c>
      <c r="AD68" s="31"/>
      <c r="AE68" s="26" t="str">
        <f t="shared" si="1"/>
        <v/>
      </c>
    </row>
    <row r="69" spans="1:31" x14ac:dyDescent="0.2">
      <c r="A69" s="13" t="s">
        <v>151</v>
      </c>
      <c r="B69" s="6" t="s">
        <v>152</v>
      </c>
      <c r="C69" s="26">
        <f>+C70+C71+C72+C73</f>
        <v>0</v>
      </c>
      <c r="D69" s="26">
        <f>+D70+D71+D72+D73</f>
        <v>0</v>
      </c>
      <c r="E69" s="26">
        <f t="shared" ref="E69:AC69" si="21">+E70+E71+E72+E73</f>
        <v>0</v>
      </c>
      <c r="F69" s="26">
        <f t="shared" si="21"/>
        <v>0</v>
      </c>
      <c r="G69" s="26">
        <f t="shared" si="21"/>
        <v>0</v>
      </c>
      <c r="H69" s="26">
        <f t="shared" si="21"/>
        <v>0</v>
      </c>
      <c r="I69" s="26">
        <f t="shared" si="21"/>
        <v>0</v>
      </c>
      <c r="J69" s="26">
        <f t="shared" si="21"/>
        <v>0</v>
      </c>
      <c r="K69" s="26">
        <f t="shared" si="21"/>
        <v>0</v>
      </c>
      <c r="L69" s="26">
        <f t="shared" si="21"/>
        <v>0</v>
      </c>
      <c r="M69" s="26">
        <f t="shared" si="21"/>
        <v>0</v>
      </c>
      <c r="N69" s="26">
        <f t="shared" si="21"/>
        <v>0</v>
      </c>
      <c r="O69" s="26">
        <f t="shared" si="21"/>
        <v>0</v>
      </c>
      <c r="P69" s="26">
        <f t="shared" si="21"/>
        <v>0</v>
      </c>
      <c r="Q69" s="26">
        <f t="shared" si="21"/>
        <v>0</v>
      </c>
      <c r="R69" s="26">
        <f t="shared" si="21"/>
        <v>0</v>
      </c>
      <c r="S69" s="26">
        <f t="shared" si="21"/>
        <v>0</v>
      </c>
      <c r="T69" s="26">
        <f t="shared" si="21"/>
        <v>0</v>
      </c>
      <c r="U69" s="26">
        <f t="shared" si="21"/>
        <v>0</v>
      </c>
      <c r="V69" s="26">
        <f t="shared" si="21"/>
        <v>0</v>
      </c>
      <c r="W69" s="26">
        <f t="shared" si="21"/>
        <v>0</v>
      </c>
      <c r="X69" s="26">
        <f t="shared" si="21"/>
        <v>0</v>
      </c>
      <c r="Y69" s="26">
        <f t="shared" si="21"/>
        <v>0</v>
      </c>
      <c r="Z69" s="26">
        <f t="shared" si="21"/>
        <v>0</v>
      </c>
      <c r="AA69" s="26">
        <f t="shared" si="21"/>
        <v>0</v>
      </c>
      <c r="AB69" s="26">
        <f t="shared" si="21"/>
        <v>0</v>
      </c>
      <c r="AC69" s="26">
        <f t="shared" si="21"/>
        <v>0</v>
      </c>
      <c r="AD69" s="31"/>
      <c r="AE69" s="26" t="str">
        <f t="shared" ref="AE69:AE109" si="22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22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22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22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22"/>
        <v/>
      </c>
    </row>
    <row r="74" spans="1:31" x14ac:dyDescent="0.2">
      <c r="A74" s="13" t="s">
        <v>161</v>
      </c>
      <c r="B74" s="6" t="s">
        <v>162</v>
      </c>
      <c r="C74" s="26">
        <f>+C75+C76</f>
        <v>0</v>
      </c>
      <c r="D74" s="26">
        <f>+D75+D76</f>
        <v>0</v>
      </c>
      <c r="E74" s="26">
        <f t="shared" ref="E74:AC74" si="23">+E75+E76</f>
        <v>0</v>
      </c>
      <c r="F74" s="26">
        <f t="shared" si="23"/>
        <v>0</v>
      </c>
      <c r="G74" s="26">
        <f t="shared" si="23"/>
        <v>0</v>
      </c>
      <c r="H74" s="26">
        <f t="shared" si="23"/>
        <v>0</v>
      </c>
      <c r="I74" s="26">
        <f t="shared" si="23"/>
        <v>0</v>
      </c>
      <c r="J74" s="26">
        <f t="shared" si="23"/>
        <v>0</v>
      </c>
      <c r="K74" s="26">
        <f t="shared" si="23"/>
        <v>0</v>
      </c>
      <c r="L74" s="26">
        <f t="shared" si="23"/>
        <v>0</v>
      </c>
      <c r="M74" s="26">
        <f t="shared" si="23"/>
        <v>0</v>
      </c>
      <c r="N74" s="26">
        <f t="shared" si="23"/>
        <v>0</v>
      </c>
      <c r="O74" s="26">
        <f t="shared" si="23"/>
        <v>0</v>
      </c>
      <c r="P74" s="26">
        <f t="shared" si="23"/>
        <v>0</v>
      </c>
      <c r="Q74" s="26">
        <f t="shared" si="23"/>
        <v>0</v>
      </c>
      <c r="R74" s="26">
        <f t="shared" si="23"/>
        <v>0</v>
      </c>
      <c r="S74" s="26">
        <f t="shared" si="23"/>
        <v>0</v>
      </c>
      <c r="T74" s="26">
        <f t="shared" si="23"/>
        <v>0</v>
      </c>
      <c r="U74" s="26">
        <f t="shared" si="23"/>
        <v>0</v>
      </c>
      <c r="V74" s="26">
        <f t="shared" si="23"/>
        <v>0</v>
      </c>
      <c r="W74" s="26">
        <f t="shared" si="23"/>
        <v>0</v>
      </c>
      <c r="X74" s="26">
        <f t="shared" si="23"/>
        <v>0</v>
      </c>
      <c r="Y74" s="26">
        <f t="shared" si="23"/>
        <v>0</v>
      </c>
      <c r="Z74" s="26">
        <f t="shared" si="23"/>
        <v>0</v>
      </c>
      <c r="AA74" s="26">
        <f t="shared" si="23"/>
        <v>0</v>
      </c>
      <c r="AB74" s="26">
        <f t="shared" si="23"/>
        <v>0</v>
      </c>
      <c r="AC74" s="26">
        <f t="shared" si="23"/>
        <v>0</v>
      </c>
      <c r="AD74" s="31"/>
      <c r="AE74" s="26" t="str">
        <f t="shared" si="22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22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22"/>
        <v/>
      </c>
    </row>
    <row r="77" spans="1:31" x14ac:dyDescent="0.2">
      <c r="A77" s="13" t="s">
        <v>165</v>
      </c>
      <c r="B77" s="6" t="s">
        <v>166</v>
      </c>
      <c r="C77" s="26">
        <f>+'1990'!$L77</f>
        <v>0</v>
      </c>
      <c r="D77" s="26">
        <f>+'1991'!$L77</f>
        <v>0</v>
      </c>
      <c r="E77" s="26">
        <f>+'1992'!$L77</f>
        <v>0</v>
      </c>
      <c r="F77" s="26">
        <f>+'1993'!$L77</f>
        <v>0</v>
      </c>
      <c r="G77" s="26">
        <f>+'1994'!$L77</f>
        <v>0</v>
      </c>
      <c r="H77" s="26">
        <f>+'1995'!$L77</f>
        <v>0</v>
      </c>
      <c r="I77" s="26">
        <f>+'1996'!$L77</f>
        <v>0</v>
      </c>
      <c r="J77" s="26">
        <f>+'1997'!$L77</f>
        <v>0</v>
      </c>
      <c r="K77" s="26">
        <f>+'1998'!$L77</f>
        <v>0</v>
      </c>
      <c r="L77" s="26">
        <f>+'1999'!$L77</f>
        <v>0</v>
      </c>
      <c r="M77" s="26">
        <f>+'2000'!$L77</f>
        <v>0</v>
      </c>
      <c r="N77" s="26">
        <f>+'2001'!$L77</f>
        <v>0</v>
      </c>
      <c r="O77" s="26">
        <f>+'2002'!$L77</f>
        <v>0</v>
      </c>
      <c r="P77" s="26">
        <f>+'2003'!$L77</f>
        <v>0</v>
      </c>
      <c r="Q77" s="26">
        <f>+'2004'!$L77</f>
        <v>0</v>
      </c>
      <c r="R77" s="26">
        <f>+'2005'!$L77</f>
        <v>0</v>
      </c>
      <c r="S77" s="26">
        <f>+'2006'!$L77</f>
        <v>0</v>
      </c>
      <c r="T77" s="26">
        <f>+'2007'!$L77</f>
        <v>0</v>
      </c>
      <c r="U77" s="26">
        <f>+'2008'!$L77</f>
        <v>0</v>
      </c>
      <c r="V77" s="26">
        <f>+'2009'!$L77</f>
        <v>0</v>
      </c>
      <c r="W77" s="26">
        <f>+'2010'!$L77</f>
        <v>0</v>
      </c>
      <c r="X77" s="26">
        <f>+'2011'!$L77</f>
        <v>0</v>
      </c>
      <c r="Y77" s="26">
        <f>+'2012'!$L77</f>
        <v>0</v>
      </c>
      <c r="Z77" s="26">
        <f>+'2013'!$L77</f>
        <v>0</v>
      </c>
      <c r="AA77" s="26">
        <f>+'2014'!$L77</f>
        <v>0</v>
      </c>
      <c r="AB77" s="26">
        <f>+'2015'!$L77</f>
        <v>0</v>
      </c>
      <c r="AC77" s="26">
        <f>+'2016'!$L77</f>
        <v>0</v>
      </c>
      <c r="AD77" s="31"/>
      <c r="AE77" s="26" t="str">
        <f t="shared" si="22"/>
        <v/>
      </c>
    </row>
    <row r="78" spans="1:31" x14ac:dyDescent="0.2">
      <c r="A78" s="13" t="s">
        <v>244</v>
      </c>
      <c r="B78" s="6" t="s">
        <v>187</v>
      </c>
      <c r="C78" s="26">
        <f>+'1990'!$L78</f>
        <v>0</v>
      </c>
      <c r="D78" s="26">
        <f>+'1990'!$L78</f>
        <v>0</v>
      </c>
      <c r="E78" s="26">
        <f>+'1990'!$L78</f>
        <v>0</v>
      </c>
      <c r="F78" s="26">
        <f>+'1990'!$L78</f>
        <v>0</v>
      </c>
      <c r="G78" s="26">
        <f>+'1990'!$L78</f>
        <v>0</v>
      </c>
      <c r="H78" s="26">
        <f>+'1990'!$L78</f>
        <v>0</v>
      </c>
      <c r="I78" s="26">
        <f>+'1990'!$L78</f>
        <v>0</v>
      </c>
      <c r="J78" s="26">
        <f>+'1990'!$L78</f>
        <v>0</v>
      </c>
      <c r="K78" s="26">
        <f>+'1990'!$L78</f>
        <v>0</v>
      </c>
      <c r="L78" s="26">
        <f>+'1990'!$L78</f>
        <v>0</v>
      </c>
      <c r="M78" s="26">
        <f>+'1990'!$L78</f>
        <v>0</v>
      </c>
      <c r="N78" s="26">
        <f>+'1990'!$L78</f>
        <v>0</v>
      </c>
      <c r="O78" s="26">
        <f>+'1990'!$L78</f>
        <v>0</v>
      </c>
      <c r="P78" s="26">
        <f>+'1990'!$L78</f>
        <v>0</v>
      </c>
      <c r="Q78" s="26">
        <f>+'1990'!$L78</f>
        <v>0</v>
      </c>
      <c r="R78" s="26">
        <f>+'1990'!$L78</f>
        <v>0</v>
      </c>
      <c r="S78" s="26">
        <f>+'1990'!$L78</f>
        <v>0</v>
      </c>
      <c r="T78" s="26">
        <f>+'1990'!$L78</f>
        <v>0</v>
      </c>
      <c r="U78" s="26">
        <f>+'1990'!$L78</f>
        <v>0</v>
      </c>
      <c r="V78" s="26">
        <f>+'1990'!$L78</f>
        <v>0</v>
      </c>
      <c r="W78" s="26">
        <f>+'1990'!$L78</f>
        <v>0</v>
      </c>
      <c r="X78" s="26">
        <f>+'1990'!$L78</f>
        <v>0</v>
      </c>
      <c r="Y78" s="26">
        <f>+'1990'!$L78</f>
        <v>0</v>
      </c>
      <c r="Z78" s="26">
        <f>+'1990'!$L78</f>
        <v>0</v>
      </c>
      <c r="AA78" s="26">
        <f>+'1990'!$L78</f>
        <v>0</v>
      </c>
      <c r="AB78" s="26">
        <f>+'1990'!$L78</f>
        <v>0</v>
      </c>
      <c r="AC78" s="26">
        <f>+'1990'!$L78</f>
        <v>0</v>
      </c>
      <c r="AD78" s="31"/>
      <c r="AE78" s="26" t="str">
        <f t="shared" si="22"/>
        <v/>
      </c>
    </row>
    <row r="79" spans="1:31" x14ac:dyDescent="0.2">
      <c r="A79" s="13" t="s">
        <v>167</v>
      </c>
      <c r="B79" s="6" t="s">
        <v>168</v>
      </c>
      <c r="C79" s="26">
        <f>+C80+C90</f>
        <v>29.85</v>
      </c>
      <c r="D79" s="26">
        <f>+D80+D90</f>
        <v>23.040000000000003</v>
      </c>
      <c r="E79" s="26">
        <f t="shared" ref="E79:AC79" si="24">+E80+E90</f>
        <v>1.82</v>
      </c>
      <c r="F79" s="26">
        <f t="shared" si="24"/>
        <v>25.35</v>
      </c>
      <c r="G79" s="26">
        <f t="shared" si="24"/>
        <v>2.0699999999999998</v>
      </c>
      <c r="H79" s="26">
        <f t="shared" si="24"/>
        <v>27.439999999999998</v>
      </c>
      <c r="I79" s="26">
        <f t="shared" si="24"/>
        <v>27.61</v>
      </c>
      <c r="J79" s="26">
        <f t="shared" si="24"/>
        <v>29.099999999999998</v>
      </c>
      <c r="K79" s="26">
        <f t="shared" si="24"/>
        <v>26.479999999999997</v>
      </c>
      <c r="L79" s="26">
        <f t="shared" si="24"/>
        <v>29.68</v>
      </c>
      <c r="M79" s="26">
        <f t="shared" si="24"/>
        <v>31.97</v>
      </c>
      <c r="N79" s="26">
        <f t="shared" si="24"/>
        <v>33.730000000000004</v>
      </c>
      <c r="O79" s="26">
        <f t="shared" si="24"/>
        <v>33.19</v>
      </c>
      <c r="P79" s="26">
        <f t="shared" si="24"/>
        <v>29.009999999999998</v>
      </c>
      <c r="Q79" s="26">
        <f t="shared" si="24"/>
        <v>28.15</v>
      </c>
      <c r="R79" s="26">
        <f t="shared" si="24"/>
        <v>2.9299999999999997</v>
      </c>
      <c r="S79" s="26">
        <f t="shared" si="24"/>
        <v>29.42</v>
      </c>
      <c r="T79" s="26">
        <f t="shared" si="24"/>
        <v>27.52</v>
      </c>
      <c r="U79" s="26">
        <f t="shared" si="24"/>
        <v>28.16</v>
      </c>
      <c r="V79" s="26">
        <f t="shared" si="24"/>
        <v>33.04</v>
      </c>
      <c r="W79" s="26">
        <f t="shared" si="24"/>
        <v>25.72</v>
      </c>
      <c r="X79" s="26">
        <f t="shared" si="24"/>
        <v>21.4</v>
      </c>
      <c r="Y79" s="26">
        <f t="shared" si="24"/>
        <v>17.169999999999998</v>
      </c>
      <c r="Z79" s="26">
        <f t="shared" si="24"/>
        <v>14.26</v>
      </c>
      <c r="AA79" s="26">
        <f t="shared" si="24"/>
        <v>14.16</v>
      </c>
      <c r="AB79" s="26">
        <f t="shared" si="24"/>
        <v>14.51</v>
      </c>
      <c r="AC79" s="26">
        <f t="shared" si="24"/>
        <v>16.86</v>
      </c>
      <c r="AD79" s="31"/>
      <c r="AE79" s="26">
        <f t="shared" si="22"/>
        <v>-0.43517587939698499</v>
      </c>
    </row>
    <row r="80" spans="1:31" x14ac:dyDescent="0.2">
      <c r="A80" s="13" t="s">
        <v>169</v>
      </c>
      <c r="B80" s="6" t="s">
        <v>170</v>
      </c>
      <c r="C80" s="26">
        <f>+C81+C82+C83</f>
        <v>1.55</v>
      </c>
      <c r="D80" s="26">
        <f>+D81+D82+D83</f>
        <v>1.78</v>
      </c>
      <c r="E80" s="26">
        <f t="shared" ref="E80:AC80" si="25">+E81+E82+E83</f>
        <v>1.82</v>
      </c>
      <c r="F80" s="26">
        <f t="shared" si="25"/>
        <v>1.94</v>
      </c>
      <c r="G80" s="26">
        <f t="shared" si="25"/>
        <v>2.0699999999999998</v>
      </c>
      <c r="H80" s="26">
        <f t="shared" si="25"/>
        <v>2.1999999999999997</v>
      </c>
      <c r="I80" s="26">
        <f t="shared" si="25"/>
        <v>2.27</v>
      </c>
      <c r="J80" s="26">
        <f t="shared" si="25"/>
        <v>2.38</v>
      </c>
      <c r="K80" s="26">
        <f t="shared" si="25"/>
        <v>2.58</v>
      </c>
      <c r="L80" s="26">
        <f t="shared" si="25"/>
        <v>2.73</v>
      </c>
      <c r="M80" s="26">
        <f t="shared" si="25"/>
        <v>2.74</v>
      </c>
      <c r="N80" s="26">
        <f t="shared" si="25"/>
        <v>2.75</v>
      </c>
      <c r="O80" s="26">
        <f t="shared" si="25"/>
        <v>2.7199999999999998</v>
      </c>
      <c r="P80" s="26">
        <f t="shared" si="25"/>
        <v>2.9</v>
      </c>
      <c r="Q80" s="26">
        <f t="shared" si="25"/>
        <v>2.9</v>
      </c>
      <c r="R80" s="26">
        <f t="shared" si="25"/>
        <v>2.9299999999999997</v>
      </c>
      <c r="S80" s="26">
        <f t="shared" si="25"/>
        <v>3.03</v>
      </c>
      <c r="T80" s="26">
        <f t="shared" si="25"/>
        <v>2.75</v>
      </c>
      <c r="U80" s="26">
        <f t="shared" si="25"/>
        <v>2.86</v>
      </c>
      <c r="V80" s="26">
        <f t="shared" si="25"/>
        <v>2.76</v>
      </c>
      <c r="W80" s="26">
        <f t="shared" si="25"/>
        <v>2.34</v>
      </c>
      <c r="X80" s="26">
        <f t="shared" si="25"/>
        <v>2.42</v>
      </c>
      <c r="Y80" s="26">
        <f t="shared" si="25"/>
        <v>2.39</v>
      </c>
      <c r="Z80" s="26">
        <f t="shared" si="25"/>
        <v>2.68</v>
      </c>
      <c r="AA80" s="26">
        <f t="shared" si="25"/>
        <v>2.58</v>
      </c>
      <c r="AB80" s="26">
        <f t="shared" si="25"/>
        <v>2.4300000000000002</v>
      </c>
      <c r="AC80" s="26">
        <f t="shared" si="25"/>
        <v>2.4</v>
      </c>
      <c r="AD80" s="31"/>
      <c r="AE80" s="26">
        <f t="shared" si="22"/>
        <v>0.54838709677419339</v>
      </c>
    </row>
    <row r="81" spans="1:31" x14ac:dyDescent="0.2">
      <c r="A81" s="13" t="s">
        <v>171</v>
      </c>
      <c r="B81" s="6" t="s">
        <v>172</v>
      </c>
      <c r="C81" s="26">
        <f>+'1990'!$L81</f>
        <v>0.05</v>
      </c>
      <c r="D81" s="26">
        <f>+'1991'!$L81</f>
        <v>0.05</v>
      </c>
      <c r="E81" s="26">
        <f>+'1992'!$L81</f>
        <v>0.04</v>
      </c>
      <c r="F81" s="26">
        <f>+'1993'!$L81</f>
        <v>0.04</v>
      </c>
      <c r="G81" s="26">
        <f>+'1994'!$L81</f>
        <v>0.04</v>
      </c>
      <c r="H81" s="26">
        <f>+'1995'!$L81</f>
        <v>0.03</v>
      </c>
      <c r="I81" s="26">
        <f>+'1996'!$L81</f>
        <v>0.02</v>
      </c>
      <c r="J81" s="26">
        <f>+'1997'!$L81</f>
        <v>0.02</v>
      </c>
      <c r="K81" s="26">
        <f>+'1998'!$L81</f>
        <v>0.02</v>
      </c>
      <c r="L81" s="26">
        <f>+'1999'!$L81</f>
        <v>0.02</v>
      </c>
      <c r="M81" s="26">
        <f>+'2000'!$L81</f>
        <v>0.02</v>
      </c>
      <c r="N81" s="26">
        <f>+'2001'!$L81</f>
        <v>0.02</v>
      </c>
      <c r="O81" s="26">
        <f>+'2002'!$L81</f>
        <v>0.01</v>
      </c>
      <c r="P81" s="26">
        <f>+'2003'!$L81</f>
        <v>0.01</v>
      </c>
      <c r="Q81" s="26">
        <f>+'2004'!$L81</f>
        <v>0.01</v>
      </c>
      <c r="R81" s="26">
        <f>+'2005'!$L81</f>
        <v>0.01</v>
      </c>
      <c r="S81" s="26">
        <f>+'2006'!$L81</f>
        <v>0.01</v>
      </c>
      <c r="T81" s="26">
        <f>+'2007'!$L81</f>
        <v>0.01</v>
      </c>
      <c r="U81" s="26">
        <f>+'2008'!$L81</f>
        <v>0.01</v>
      </c>
      <c r="V81" s="26">
        <f>+'2009'!$L81</f>
        <v>0.01</v>
      </c>
      <c r="W81" s="26">
        <f>+'2010'!$L81</f>
        <v>0.01</v>
      </c>
      <c r="X81" s="26">
        <f>+'2011'!$L81</f>
        <v>0.01</v>
      </c>
      <c r="Y81" s="26">
        <f>+'2012'!$L81</f>
        <v>0.02</v>
      </c>
      <c r="Z81" s="26">
        <f>+'2013'!$L81</f>
        <v>0.02</v>
      </c>
      <c r="AA81" s="26">
        <f>+'2014'!$L81</f>
        <v>0.02</v>
      </c>
      <c r="AB81" s="26">
        <f>+'2015'!$L81</f>
        <v>0.02</v>
      </c>
      <c r="AC81" s="26">
        <f>+'2016'!$L81</f>
        <v>0.01</v>
      </c>
      <c r="AD81" s="31"/>
      <c r="AE81" s="26">
        <f t="shared" si="22"/>
        <v>-0.79999999999999993</v>
      </c>
    </row>
    <row r="82" spans="1:31" x14ac:dyDescent="0.2">
      <c r="A82" s="13" t="s">
        <v>173</v>
      </c>
      <c r="B82" s="6" t="s">
        <v>174</v>
      </c>
      <c r="C82" s="26">
        <f>+'1990'!$L82</f>
        <v>0</v>
      </c>
      <c r="D82" s="26">
        <f>+'1991'!$L82</f>
        <v>0</v>
      </c>
      <c r="E82" s="26">
        <f>+'1992'!$L82</f>
        <v>0</v>
      </c>
      <c r="F82" s="26">
        <f>+'1993'!$L82</f>
        <v>0</v>
      </c>
      <c r="G82" s="26">
        <f>+'1994'!$L82</f>
        <v>0</v>
      </c>
      <c r="H82" s="26">
        <f>+'1995'!$L82</f>
        <v>0</v>
      </c>
      <c r="I82" s="26">
        <f>+'1996'!$L82</f>
        <v>0</v>
      </c>
      <c r="J82" s="26">
        <f>+'1997'!$L82</f>
        <v>0</v>
      </c>
      <c r="K82" s="26">
        <f>+'1998'!$L82</f>
        <v>0</v>
      </c>
      <c r="L82" s="26">
        <f>+'1999'!$L82</f>
        <v>0</v>
      </c>
      <c r="M82" s="26">
        <f>+'2000'!$L82</f>
        <v>0</v>
      </c>
      <c r="N82" s="26">
        <f>+'2001'!$L82</f>
        <v>0</v>
      </c>
      <c r="O82" s="26">
        <f>+'2002'!$L82</f>
        <v>0</v>
      </c>
      <c r="P82" s="26">
        <f>+'2003'!$L82</f>
        <v>0</v>
      </c>
      <c r="Q82" s="26">
        <f>+'2004'!$L82</f>
        <v>0</v>
      </c>
      <c r="R82" s="26">
        <f>+'2005'!$L82</f>
        <v>0</v>
      </c>
      <c r="S82" s="26">
        <f>+'2006'!$L82</f>
        <v>0</v>
      </c>
      <c r="T82" s="26">
        <f>+'2007'!$L82</f>
        <v>0</v>
      </c>
      <c r="U82" s="26">
        <f>+'2008'!$L82</f>
        <v>0</v>
      </c>
      <c r="V82" s="26">
        <f>+'2009'!$L82</f>
        <v>0</v>
      </c>
      <c r="W82" s="26">
        <f>+'2010'!$L82</f>
        <v>0</v>
      </c>
      <c r="X82" s="26">
        <f>+'2011'!$L82</f>
        <v>0</v>
      </c>
      <c r="Y82" s="26">
        <f>+'2012'!$L82</f>
        <v>0</v>
      </c>
      <c r="Z82" s="26">
        <f>+'2013'!$L82</f>
        <v>0</v>
      </c>
      <c r="AA82" s="26">
        <f>+'2014'!$L82</f>
        <v>0</v>
      </c>
      <c r="AB82" s="26">
        <f>+'2015'!$L82</f>
        <v>0</v>
      </c>
      <c r="AC82" s="26">
        <f>+'2016'!$L82</f>
        <v>0</v>
      </c>
      <c r="AD82" s="31"/>
      <c r="AE82" s="26" t="str">
        <f t="shared" si="22"/>
        <v/>
      </c>
    </row>
    <row r="83" spans="1:31" x14ac:dyDescent="0.2">
      <c r="A83" s="13" t="s">
        <v>175</v>
      </c>
      <c r="B83" s="6" t="s">
        <v>176</v>
      </c>
      <c r="C83" s="26">
        <f>+C84+C85+C86+C87+C88+C89</f>
        <v>1.5</v>
      </c>
      <c r="D83" s="26">
        <f>+D84+D85+D86+D87+D88+D89</f>
        <v>1.73</v>
      </c>
      <c r="E83" s="26">
        <f t="shared" ref="E83:AC83" si="26">+E84+E85+E86+E87+E88+E89</f>
        <v>1.78</v>
      </c>
      <c r="F83" s="26">
        <f t="shared" si="26"/>
        <v>1.9</v>
      </c>
      <c r="G83" s="26">
        <f t="shared" si="26"/>
        <v>2.0299999999999998</v>
      </c>
      <c r="H83" s="26">
        <f t="shared" si="26"/>
        <v>2.17</v>
      </c>
      <c r="I83" s="26">
        <f t="shared" si="26"/>
        <v>2.25</v>
      </c>
      <c r="J83" s="26">
        <f t="shared" si="26"/>
        <v>2.36</v>
      </c>
      <c r="K83" s="26">
        <f t="shared" si="26"/>
        <v>2.56</v>
      </c>
      <c r="L83" s="26">
        <f t="shared" si="26"/>
        <v>2.71</v>
      </c>
      <c r="M83" s="26">
        <f t="shared" si="26"/>
        <v>2.72</v>
      </c>
      <c r="N83" s="26">
        <f t="shared" si="26"/>
        <v>2.73</v>
      </c>
      <c r="O83" s="26">
        <f t="shared" si="26"/>
        <v>2.71</v>
      </c>
      <c r="P83" s="26">
        <f t="shared" si="26"/>
        <v>2.89</v>
      </c>
      <c r="Q83" s="26">
        <f t="shared" si="26"/>
        <v>2.89</v>
      </c>
      <c r="R83" s="26">
        <f t="shared" si="26"/>
        <v>2.92</v>
      </c>
      <c r="S83" s="26">
        <f t="shared" si="26"/>
        <v>3.02</v>
      </c>
      <c r="T83" s="26">
        <f t="shared" si="26"/>
        <v>2.74</v>
      </c>
      <c r="U83" s="26">
        <f t="shared" si="26"/>
        <v>2.85</v>
      </c>
      <c r="V83" s="26">
        <f t="shared" si="26"/>
        <v>2.75</v>
      </c>
      <c r="W83" s="26">
        <f t="shared" si="26"/>
        <v>2.33</v>
      </c>
      <c r="X83" s="26">
        <f t="shared" si="26"/>
        <v>2.41</v>
      </c>
      <c r="Y83" s="26">
        <f t="shared" si="26"/>
        <v>2.37</v>
      </c>
      <c r="Z83" s="26">
        <f t="shared" si="26"/>
        <v>2.66</v>
      </c>
      <c r="AA83" s="26">
        <f t="shared" si="26"/>
        <v>2.56</v>
      </c>
      <c r="AB83" s="26">
        <f t="shared" si="26"/>
        <v>2.41</v>
      </c>
      <c r="AC83" s="26">
        <f t="shared" si="26"/>
        <v>2.39</v>
      </c>
      <c r="AD83" s="31"/>
      <c r="AE83" s="26">
        <f t="shared" si="22"/>
        <v>0.59333333333333338</v>
      </c>
    </row>
    <row r="84" spans="1:31" x14ac:dyDescent="0.2">
      <c r="A84" s="13" t="s">
        <v>177</v>
      </c>
      <c r="B84" s="6" t="s">
        <v>178</v>
      </c>
      <c r="C84" s="26">
        <f>+'1990'!$L84</f>
        <v>0</v>
      </c>
      <c r="D84" s="26">
        <f>+'1991'!$L84</f>
        <v>0</v>
      </c>
      <c r="E84" s="26">
        <f>+'1992'!$L84</f>
        <v>0</v>
      </c>
      <c r="F84" s="26">
        <f>+'1993'!$L84</f>
        <v>0</v>
      </c>
      <c r="G84" s="26">
        <f>+'1994'!$L84</f>
        <v>0</v>
      </c>
      <c r="H84" s="26">
        <f>+'1995'!$L84</f>
        <v>0</v>
      </c>
      <c r="I84" s="26">
        <f>+'1996'!$L84</f>
        <v>0</v>
      </c>
      <c r="J84" s="26">
        <f>+'1997'!$L84</f>
        <v>0</v>
      </c>
      <c r="K84" s="26">
        <f>+'1998'!$L84</f>
        <v>0</v>
      </c>
      <c r="L84" s="26">
        <f>+'1999'!$L84</f>
        <v>0</v>
      </c>
      <c r="M84" s="26">
        <f>+'2000'!$L84</f>
        <v>0</v>
      </c>
      <c r="N84" s="26">
        <f>+'2001'!$L84</f>
        <v>0</v>
      </c>
      <c r="O84" s="26">
        <f>+'2002'!$L84</f>
        <v>0</v>
      </c>
      <c r="P84" s="26">
        <f>+'2003'!$L84</f>
        <v>0</v>
      </c>
      <c r="Q84" s="26">
        <f>+'2004'!$L84</f>
        <v>0</v>
      </c>
      <c r="R84" s="26">
        <f>+'2005'!$L84</f>
        <v>0</v>
      </c>
      <c r="S84" s="26">
        <f>+'2006'!$L84</f>
        <v>0</v>
      </c>
      <c r="T84" s="26">
        <f>+'2007'!$L84</f>
        <v>0</v>
      </c>
      <c r="U84" s="26">
        <f>+'2008'!$L84</f>
        <v>0</v>
      </c>
      <c r="V84" s="26">
        <f>+'2009'!$L84</f>
        <v>0</v>
      </c>
      <c r="W84" s="26">
        <f>+'2010'!$L84</f>
        <v>0</v>
      </c>
      <c r="X84" s="26">
        <f>+'2011'!$L84</f>
        <v>0</v>
      </c>
      <c r="Y84" s="26">
        <f>+'2012'!$L84</f>
        <v>0</v>
      </c>
      <c r="Z84" s="26">
        <f>+'2013'!$L84</f>
        <v>0</v>
      </c>
      <c r="AA84" s="26">
        <f>+'2014'!$L84</f>
        <v>0</v>
      </c>
      <c r="AB84" s="26">
        <f>+'2015'!$L84</f>
        <v>0</v>
      </c>
      <c r="AC84" s="26">
        <f>+'2016'!$L84</f>
        <v>0</v>
      </c>
      <c r="AD84" s="31"/>
      <c r="AE84" s="26" t="str">
        <f t="shared" si="22"/>
        <v/>
      </c>
    </row>
    <row r="85" spans="1:31" x14ac:dyDescent="0.2">
      <c r="A85" s="13" t="s">
        <v>179</v>
      </c>
      <c r="B85" s="6" t="s">
        <v>180</v>
      </c>
      <c r="C85" s="26">
        <f>+'1990'!$L85</f>
        <v>0</v>
      </c>
      <c r="D85" s="26">
        <f>+'1991'!$L85</f>
        <v>0</v>
      </c>
      <c r="E85" s="26">
        <f>+'1992'!$L85</f>
        <v>0</v>
      </c>
      <c r="F85" s="26">
        <f>+'1993'!$L85</f>
        <v>0</v>
      </c>
      <c r="G85" s="26">
        <f>+'1994'!$L85</f>
        <v>0</v>
      </c>
      <c r="H85" s="26">
        <f>+'1995'!$L85</f>
        <v>0</v>
      </c>
      <c r="I85" s="26">
        <f>+'1996'!$L85</f>
        <v>0</v>
      </c>
      <c r="J85" s="26">
        <f>+'1997'!$L85</f>
        <v>0</v>
      </c>
      <c r="K85" s="26">
        <f>+'1998'!$L85</f>
        <v>0</v>
      </c>
      <c r="L85" s="26">
        <f>+'1999'!$L85</f>
        <v>0</v>
      </c>
      <c r="M85" s="26">
        <f>+'2000'!$L85</f>
        <v>0</v>
      </c>
      <c r="N85" s="26">
        <f>+'2001'!$L85</f>
        <v>0</v>
      </c>
      <c r="O85" s="26">
        <f>+'2002'!$L85</f>
        <v>0</v>
      </c>
      <c r="P85" s="26">
        <f>+'2003'!$L85</f>
        <v>0</v>
      </c>
      <c r="Q85" s="26">
        <f>+'2004'!$L85</f>
        <v>0</v>
      </c>
      <c r="R85" s="26">
        <f>+'2005'!$L85</f>
        <v>0</v>
      </c>
      <c r="S85" s="26">
        <f>+'2006'!$L85</f>
        <v>0</v>
      </c>
      <c r="T85" s="26">
        <f>+'2007'!$L85</f>
        <v>0</v>
      </c>
      <c r="U85" s="26">
        <f>+'2008'!$L85</f>
        <v>0</v>
      </c>
      <c r="V85" s="26">
        <f>+'2009'!$L85</f>
        <v>0</v>
      </c>
      <c r="W85" s="26">
        <f>+'2010'!$L85</f>
        <v>0</v>
      </c>
      <c r="X85" s="26">
        <f>+'2011'!$L85</f>
        <v>0</v>
      </c>
      <c r="Y85" s="26">
        <f>+'2012'!$L85</f>
        <v>0</v>
      </c>
      <c r="Z85" s="26">
        <f>+'2013'!$L85</f>
        <v>0</v>
      </c>
      <c r="AA85" s="26">
        <f>+'2014'!$L85</f>
        <v>0</v>
      </c>
      <c r="AB85" s="26">
        <f>+'2015'!$L85</f>
        <v>0</v>
      </c>
      <c r="AC85" s="26">
        <f>+'2016'!$L85</f>
        <v>0</v>
      </c>
      <c r="AD85" s="31"/>
      <c r="AE85" s="26" t="str">
        <f t="shared" si="22"/>
        <v/>
      </c>
    </row>
    <row r="86" spans="1:31" x14ac:dyDescent="0.2">
      <c r="A86" s="13" t="s">
        <v>181</v>
      </c>
      <c r="B86" s="6" t="s">
        <v>75</v>
      </c>
      <c r="C86" s="26">
        <f>+'1990'!$L86</f>
        <v>0</v>
      </c>
      <c r="D86" s="26">
        <f>+'1991'!$L86</f>
        <v>0</v>
      </c>
      <c r="E86" s="26">
        <f>+'1992'!$L86</f>
        <v>0</v>
      </c>
      <c r="F86" s="26">
        <f>+'1993'!$L86</f>
        <v>0</v>
      </c>
      <c r="G86" s="26">
        <f>+'1994'!$L86</f>
        <v>0</v>
      </c>
      <c r="H86" s="26">
        <f>+'1995'!$L86</f>
        <v>0</v>
      </c>
      <c r="I86" s="26">
        <f>+'1996'!$L86</f>
        <v>0</v>
      </c>
      <c r="J86" s="26">
        <f>+'1997'!$L86</f>
        <v>0</v>
      </c>
      <c r="K86" s="26">
        <f>+'1998'!$L86</f>
        <v>0</v>
      </c>
      <c r="L86" s="26">
        <f>+'1999'!$L86</f>
        <v>0</v>
      </c>
      <c r="M86" s="26">
        <f>+'2000'!$L86</f>
        <v>0</v>
      </c>
      <c r="N86" s="26">
        <f>+'2001'!$L86</f>
        <v>0</v>
      </c>
      <c r="O86" s="26">
        <f>+'2002'!$L86</f>
        <v>0</v>
      </c>
      <c r="P86" s="26">
        <f>+'2003'!$L86</f>
        <v>0</v>
      </c>
      <c r="Q86" s="26">
        <f>+'2004'!$L86</f>
        <v>0</v>
      </c>
      <c r="R86" s="26">
        <f>+'2005'!$L86</f>
        <v>0</v>
      </c>
      <c r="S86" s="26">
        <f>+'2006'!$L86</f>
        <v>0</v>
      </c>
      <c r="T86" s="26">
        <f>+'2007'!$L86</f>
        <v>0</v>
      </c>
      <c r="U86" s="26">
        <f>+'2008'!$L86</f>
        <v>0</v>
      </c>
      <c r="V86" s="26">
        <f>+'2009'!$L86</f>
        <v>0</v>
      </c>
      <c r="W86" s="26">
        <f>+'2010'!$L86</f>
        <v>0</v>
      </c>
      <c r="X86" s="26">
        <f>+'2011'!$L86</f>
        <v>0</v>
      </c>
      <c r="Y86" s="26">
        <f>+'2012'!$L86</f>
        <v>0</v>
      </c>
      <c r="Z86" s="26">
        <f>+'2013'!$L86</f>
        <v>0</v>
      </c>
      <c r="AA86" s="26">
        <f>+'2014'!$L86</f>
        <v>0</v>
      </c>
      <c r="AB86" s="26">
        <f>+'2015'!$L86</f>
        <v>0</v>
      </c>
      <c r="AC86" s="26">
        <f>+'2016'!$L86</f>
        <v>0</v>
      </c>
      <c r="AD86" s="31"/>
      <c r="AE86" s="26" t="str">
        <f t="shared" si="22"/>
        <v/>
      </c>
    </row>
    <row r="87" spans="1:31" x14ac:dyDescent="0.2">
      <c r="A87" s="13" t="s">
        <v>182</v>
      </c>
      <c r="B87" s="6" t="s">
        <v>183</v>
      </c>
      <c r="C87" s="26">
        <f>+'1990'!$L87</f>
        <v>1.5</v>
      </c>
      <c r="D87" s="26">
        <f>+'1991'!$L87</f>
        <v>1.73</v>
      </c>
      <c r="E87" s="26">
        <f>+'1992'!$L87</f>
        <v>1.78</v>
      </c>
      <c r="F87" s="26">
        <f>+'1993'!$L87</f>
        <v>1.9</v>
      </c>
      <c r="G87" s="26">
        <f>+'1994'!$L87</f>
        <v>2.0299999999999998</v>
      </c>
      <c r="H87" s="26">
        <f>+'1995'!$L87</f>
        <v>2.17</v>
      </c>
      <c r="I87" s="26">
        <f>+'1996'!$L87</f>
        <v>2.25</v>
      </c>
      <c r="J87" s="26">
        <f>+'1997'!$L87</f>
        <v>2.36</v>
      </c>
      <c r="K87" s="26">
        <f>+'1998'!$L87</f>
        <v>2.56</v>
      </c>
      <c r="L87" s="26">
        <f>+'1999'!$L87</f>
        <v>2.71</v>
      </c>
      <c r="M87" s="26">
        <f>+'2000'!$L87</f>
        <v>2.72</v>
      </c>
      <c r="N87" s="26">
        <f>+'2001'!$L87</f>
        <v>2.73</v>
      </c>
      <c r="O87" s="26">
        <f>+'2002'!$L87</f>
        <v>2.71</v>
      </c>
      <c r="P87" s="26">
        <f>+'2003'!$L87</f>
        <v>2.89</v>
      </c>
      <c r="Q87" s="26">
        <f>+'2004'!$L87</f>
        <v>2.89</v>
      </c>
      <c r="R87" s="26">
        <f>+'2005'!$L87</f>
        <v>2.92</v>
      </c>
      <c r="S87" s="26">
        <f>+'2006'!$L87</f>
        <v>3.02</v>
      </c>
      <c r="T87" s="26">
        <f>+'2007'!$L87</f>
        <v>2.74</v>
      </c>
      <c r="U87" s="26">
        <f>+'2008'!$L87</f>
        <v>2.85</v>
      </c>
      <c r="V87" s="26">
        <f>+'2009'!$L87</f>
        <v>2.75</v>
      </c>
      <c r="W87" s="26">
        <f>+'2010'!$L87</f>
        <v>2.33</v>
      </c>
      <c r="X87" s="26">
        <f>+'2011'!$L87</f>
        <v>2.41</v>
      </c>
      <c r="Y87" s="26">
        <f>+'2012'!$L87</f>
        <v>2.37</v>
      </c>
      <c r="Z87" s="26">
        <f>+'2013'!$L87</f>
        <v>2.66</v>
      </c>
      <c r="AA87" s="26">
        <f>+'2014'!$L87</f>
        <v>2.56</v>
      </c>
      <c r="AB87" s="26">
        <f>+'2015'!$L87</f>
        <v>2.41</v>
      </c>
      <c r="AC87" s="26">
        <f>+'2016'!$L87</f>
        <v>2.39</v>
      </c>
      <c r="AD87" s="31"/>
      <c r="AE87" s="26">
        <f t="shared" si="22"/>
        <v>0.59333333333333338</v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22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22"/>
        <v/>
      </c>
    </row>
    <row r="90" spans="1:31" x14ac:dyDescent="0.2">
      <c r="A90" s="13" t="s">
        <v>188</v>
      </c>
      <c r="B90" s="6" t="s">
        <v>189</v>
      </c>
      <c r="C90" s="26">
        <f>+C91+C92+C93</f>
        <v>28.3</v>
      </c>
      <c r="D90" s="26">
        <f>+D91+D92+D93</f>
        <v>21.26</v>
      </c>
      <c r="E90" s="26">
        <f t="shared" ref="E90:AC90" si="27">+E91+E92+E93</f>
        <v>0</v>
      </c>
      <c r="F90" s="26">
        <f t="shared" si="27"/>
        <v>23.41</v>
      </c>
      <c r="G90" s="26">
        <f t="shared" si="27"/>
        <v>0</v>
      </c>
      <c r="H90" s="26">
        <f t="shared" si="27"/>
        <v>25.24</v>
      </c>
      <c r="I90" s="26">
        <f t="shared" si="27"/>
        <v>25.34</v>
      </c>
      <c r="J90" s="26">
        <f t="shared" si="27"/>
        <v>26.72</v>
      </c>
      <c r="K90" s="26">
        <f t="shared" si="27"/>
        <v>23.9</v>
      </c>
      <c r="L90" s="26">
        <f t="shared" si="27"/>
        <v>26.95</v>
      </c>
      <c r="M90" s="26">
        <f t="shared" si="27"/>
        <v>29.23</v>
      </c>
      <c r="N90" s="26">
        <f t="shared" si="27"/>
        <v>30.98</v>
      </c>
      <c r="O90" s="26">
        <f t="shared" si="27"/>
        <v>30.47</v>
      </c>
      <c r="P90" s="26">
        <f t="shared" si="27"/>
        <v>26.11</v>
      </c>
      <c r="Q90" s="26">
        <f t="shared" si="27"/>
        <v>25.25</v>
      </c>
      <c r="R90" s="26">
        <f t="shared" si="27"/>
        <v>0</v>
      </c>
      <c r="S90" s="26">
        <f t="shared" si="27"/>
        <v>26.39</v>
      </c>
      <c r="T90" s="26">
        <f t="shared" si="27"/>
        <v>24.77</v>
      </c>
      <c r="U90" s="26">
        <f t="shared" si="27"/>
        <v>25.3</v>
      </c>
      <c r="V90" s="26">
        <f t="shared" si="27"/>
        <v>30.28</v>
      </c>
      <c r="W90" s="26">
        <f t="shared" si="27"/>
        <v>23.38</v>
      </c>
      <c r="X90" s="26">
        <f t="shared" si="27"/>
        <v>18.98</v>
      </c>
      <c r="Y90" s="26">
        <f t="shared" si="27"/>
        <v>14.78</v>
      </c>
      <c r="Z90" s="26">
        <f t="shared" si="27"/>
        <v>11.58</v>
      </c>
      <c r="AA90" s="26">
        <f t="shared" si="27"/>
        <v>11.58</v>
      </c>
      <c r="AB90" s="26">
        <f t="shared" si="27"/>
        <v>12.08</v>
      </c>
      <c r="AC90" s="26">
        <f t="shared" si="27"/>
        <v>14.46</v>
      </c>
      <c r="AD90" s="31"/>
      <c r="AE90" s="26">
        <f t="shared" si="22"/>
        <v>-0.48904593639575972</v>
      </c>
    </row>
    <row r="91" spans="1:31" x14ac:dyDescent="0.2">
      <c r="A91" s="13" t="s">
        <v>190</v>
      </c>
      <c r="B91" s="6" t="s">
        <v>172</v>
      </c>
      <c r="C91" s="26">
        <f>+'1990'!$L91</f>
        <v>28.3</v>
      </c>
      <c r="D91" s="26">
        <f>+'1991'!$L91</f>
        <v>21.26</v>
      </c>
      <c r="E91" s="26">
        <f>+'1992'!$L91</f>
        <v>0</v>
      </c>
      <c r="F91" s="26">
        <f>+'1993'!$L91</f>
        <v>23.41</v>
      </c>
      <c r="G91" s="26">
        <f>+'1994'!$L91</f>
        <v>0</v>
      </c>
      <c r="H91" s="26">
        <f>+'1995'!$L91</f>
        <v>25.24</v>
      </c>
      <c r="I91" s="26">
        <f>+'1996'!$L91</f>
        <v>25.34</v>
      </c>
      <c r="J91" s="26">
        <f>+'1997'!$L91</f>
        <v>26.72</v>
      </c>
      <c r="K91" s="26">
        <f>+'1998'!$L91</f>
        <v>23.9</v>
      </c>
      <c r="L91" s="26">
        <f>+'1999'!$L91</f>
        <v>26.95</v>
      </c>
      <c r="M91" s="26">
        <f>+'2000'!$L91</f>
        <v>29.23</v>
      </c>
      <c r="N91" s="26">
        <f>+'2001'!$L91</f>
        <v>30.98</v>
      </c>
      <c r="O91" s="26">
        <f>+'2002'!$L91</f>
        <v>30.47</v>
      </c>
      <c r="P91" s="26">
        <f>+'2003'!$L91</f>
        <v>26.11</v>
      </c>
      <c r="Q91" s="26">
        <f>+'2004'!$L91</f>
        <v>25.25</v>
      </c>
      <c r="R91" s="26">
        <f>+'2005'!$L91</f>
        <v>0</v>
      </c>
      <c r="S91" s="26">
        <f>+'2006'!$L91</f>
        <v>26.39</v>
      </c>
      <c r="T91" s="26">
        <f>+'2007'!$L91</f>
        <v>24.77</v>
      </c>
      <c r="U91" s="26">
        <f>+'2008'!$L91</f>
        <v>25.3</v>
      </c>
      <c r="V91" s="26">
        <f>+'2009'!$L91</f>
        <v>30.28</v>
      </c>
      <c r="W91" s="26">
        <f>+'2010'!$L91</f>
        <v>23.38</v>
      </c>
      <c r="X91" s="26">
        <f>+'2011'!$L91</f>
        <v>18.98</v>
      </c>
      <c r="Y91" s="26">
        <f>+'2012'!$L91</f>
        <v>14.78</v>
      </c>
      <c r="Z91" s="26">
        <f>+'2013'!$L91</f>
        <v>11.58</v>
      </c>
      <c r="AA91" s="26">
        <f>+'2014'!$L91</f>
        <v>11.58</v>
      </c>
      <c r="AB91" s="26">
        <f>+'2015'!$L91</f>
        <v>12.08</v>
      </c>
      <c r="AC91" s="26">
        <f>+'2016'!$L91</f>
        <v>14.46</v>
      </c>
      <c r="AD91" s="31"/>
      <c r="AE91" s="26">
        <f t="shared" si="22"/>
        <v>-0.48904593639575972</v>
      </c>
    </row>
    <row r="92" spans="1:31" x14ac:dyDescent="0.2">
      <c r="A92" s="13" t="s">
        <v>191</v>
      </c>
      <c r="B92" s="6" t="s">
        <v>174</v>
      </c>
      <c r="C92" s="26">
        <f>+'1990'!$L92</f>
        <v>0</v>
      </c>
      <c r="D92" s="26">
        <f>+'1991'!$L92</f>
        <v>0</v>
      </c>
      <c r="E92" s="26">
        <f>+'1992'!$L92</f>
        <v>0</v>
      </c>
      <c r="F92" s="26">
        <f>+'1993'!$L92</f>
        <v>0</v>
      </c>
      <c r="G92" s="26">
        <f>+'1994'!$L92</f>
        <v>0</v>
      </c>
      <c r="H92" s="26">
        <f>+'1995'!$L92</f>
        <v>0</v>
      </c>
      <c r="I92" s="26">
        <f>+'1996'!$L92</f>
        <v>0</v>
      </c>
      <c r="J92" s="26">
        <f>+'1997'!$L92</f>
        <v>0</v>
      </c>
      <c r="K92" s="26">
        <f>+'1998'!$L92</f>
        <v>0</v>
      </c>
      <c r="L92" s="26">
        <f>+'1999'!$L92</f>
        <v>0</v>
      </c>
      <c r="M92" s="26">
        <f>+'2000'!$L92</f>
        <v>0</v>
      </c>
      <c r="N92" s="26">
        <f>+'2001'!$L92</f>
        <v>0</v>
      </c>
      <c r="O92" s="26">
        <f>+'2002'!$L92</f>
        <v>0</v>
      </c>
      <c r="P92" s="26">
        <f>+'2003'!$L92</f>
        <v>0</v>
      </c>
      <c r="Q92" s="26">
        <f>+'2004'!$L92</f>
        <v>0</v>
      </c>
      <c r="R92" s="26">
        <f>+'2005'!$L92</f>
        <v>0</v>
      </c>
      <c r="S92" s="26">
        <f>+'2006'!$L92</f>
        <v>0</v>
      </c>
      <c r="T92" s="26">
        <f>+'2007'!$L92</f>
        <v>0</v>
      </c>
      <c r="U92" s="26">
        <f>+'2008'!$L92</f>
        <v>0</v>
      </c>
      <c r="V92" s="26">
        <f>+'2009'!$L92</f>
        <v>0</v>
      </c>
      <c r="W92" s="26">
        <f>+'2010'!$L92</f>
        <v>0</v>
      </c>
      <c r="X92" s="26">
        <f>+'2011'!$L92</f>
        <v>0</v>
      </c>
      <c r="Y92" s="26">
        <f>+'2012'!$L92</f>
        <v>0</v>
      </c>
      <c r="Z92" s="26">
        <f>+'2013'!$L92</f>
        <v>0</v>
      </c>
      <c r="AA92" s="26">
        <f>+'2014'!$L92</f>
        <v>0</v>
      </c>
      <c r="AB92" s="26">
        <f>+'2015'!$L92</f>
        <v>0</v>
      </c>
      <c r="AC92" s="26">
        <f>+'2016'!$L92</f>
        <v>0</v>
      </c>
      <c r="AD92" s="31"/>
      <c r="AE92" s="26" t="str">
        <f t="shared" si="22"/>
        <v/>
      </c>
    </row>
    <row r="93" spans="1:31" x14ac:dyDescent="0.2">
      <c r="A93" s="13" t="s">
        <v>192</v>
      </c>
      <c r="B93" s="6" t="s">
        <v>176</v>
      </c>
      <c r="C93" s="26">
        <f>+C94+C95+C96+C97+C98+C99</f>
        <v>0</v>
      </c>
      <c r="D93" s="26">
        <f>+D94+D95+D96+D97+D98+D99</f>
        <v>0</v>
      </c>
      <c r="E93" s="26">
        <f t="shared" ref="E93:AC93" si="28">+E94+E95+E96+E97+E98+E99</f>
        <v>0</v>
      </c>
      <c r="F93" s="26">
        <f t="shared" si="28"/>
        <v>0</v>
      </c>
      <c r="G93" s="26">
        <f t="shared" si="28"/>
        <v>0</v>
      </c>
      <c r="H93" s="26">
        <f t="shared" si="28"/>
        <v>0</v>
      </c>
      <c r="I93" s="26">
        <f t="shared" si="28"/>
        <v>0</v>
      </c>
      <c r="J93" s="26">
        <f t="shared" si="28"/>
        <v>0</v>
      </c>
      <c r="K93" s="26">
        <f t="shared" si="28"/>
        <v>0</v>
      </c>
      <c r="L93" s="26">
        <f t="shared" si="28"/>
        <v>0</v>
      </c>
      <c r="M93" s="26">
        <f t="shared" si="28"/>
        <v>0</v>
      </c>
      <c r="N93" s="26">
        <f t="shared" si="28"/>
        <v>0</v>
      </c>
      <c r="O93" s="26">
        <f t="shared" si="28"/>
        <v>0</v>
      </c>
      <c r="P93" s="26">
        <f t="shared" si="28"/>
        <v>0</v>
      </c>
      <c r="Q93" s="26">
        <f t="shared" si="28"/>
        <v>0</v>
      </c>
      <c r="R93" s="26">
        <f t="shared" si="28"/>
        <v>0</v>
      </c>
      <c r="S93" s="26">
        <f t="shared" si="28"/>
        <v>0</v>
      </c>
      <c r="T93" s="26">
        <f t="shared" si="28"/>
        <v>0</v>
      </c>
      <c r="U93" s="26">
        <f t="shared" si="28"/>
        <v>0</v>
      </c>
      <c r="V93" s="26">
        <f t="shared" si="28"/>
        <v>0</v>
      </c>
      <c r="W93" s="26">
        <f t="shared" si="28"/>
        <v>0</v>
      </c>
      <c r="X93" s="26">
        <f t="shared" si="28"/>
        <v>0</v>
      </c>
      <c r="Y93" s="26">
        <f t="shared" si="28"/>
        <v>0</v>
      </c>
      <c r="Z93" s="26">
        <f t="shared" si="28"/>
        <v>0</v>
      </c>
      <c r="AA93" s="26">
        <f t="shared" si="28"/>
        <v>0</v>
      </c>
      <c r="AB93" s="26">
        <f t="shared" si="28"/>
        <v>0</v>
      </c>
      <c r="AC93" s="26">
        <f t="shared" si="28"/>
        <v>0</v>
      </c>
      <c r="AD93" s="31"/>
      <c r="AE93" s="26" t="str">
        <f t="shared" si="22"/>
        <v/>
      </c>
    </row>
    <row r="94" spans="1:31" x14ac:dyDescent="0.2">
      <c r="A94" s="13" t="s">
        <v>193</v>
      </c>
      <c r="B94" s="6" t="s">
        <v>178</v>
      </c>
      <c r="C94" s="26">
        <f>+'1990'!$L94</f>
        <v>0</v>
      </c>
      <c r="D94" s="26">
        <f>+'1991'!$L94</f>
        <v>0</v>
      </c>
      <c r="E94" s="26">
        <f>+'1992'!$L94</f>
        <v>0</v>
      </c>
      <c r="F94" s="26">
        <f>+'1993'!$L94</f>
        <v>0</v>
      </c>
      <c r="G94" s="26">
        <f>+'1994'!$L94</f>
        <v>0</v>
      </c>
      <c r="H94" s="26">
        <f>+'1995'!$L94</f>
        <v>0</v>
      </c>
      <c r="I94" s="26">
        <f>+'1996'!$L94</f>
        <v>0</v>
      </c>
      <c r="J94" s="26">
        <f>+'1997'!$L94</f>
        <v>0</v>
      </c>
      <c r="K94" s="26">
        <f>+'1998'!$L94</f>
        <v>0</v>
      </c>
      <c r="L94" s="26">
        <f>+'1999'!$L94</f>
        <v>0</v>
      </c>
      <c r="M94" s="26">
        <f>+'2000'!$L94</f>
        <v>0</v>
      </c>
      <c r="N94" s="26">
        <f>+'2001'!$L94</f>
        <v>0</v>
      </c>
      <c r="O94" s="26">
        <f>+'2002'!$L94</f>
        <v>0</v>
      </c>
      <c r="P94" s="26">
        <f>+'2003'!$L94</f>
        <v>0</v>
      </c>
      <c r="Q94" s="26">
        <f>+'2004'!$L94</f>
        <v>0</v>
      </c>
      <c r="R94" s="26">
        <f>+'2005'!$L94</f>
        <v>0</v>
      </c>
      <c r="S94" s="26">
        <f>+'2006'!$L94</f>
        <v>0</v>
      </c>
      <c r="T94" s="26">
        <f>+'2007'!$L94</f>
        <v>0</v>
      </c>
      <c r="U94" s="26">
        <f>+'2008'!$L94</f>
        <v>0</v>
      </c>
      <c r="V94" s="26">
        <f>+'2009'!$L94</f>
        <v>0</v>
      </c>
      <c r="W94" s="26">
        <f>+'2010'!$L94</f>
        <v>0</v>
      </c>
      <c r="X94" s="26">
        <f>+'2011'!$L94</f>
        <v>0</v>
      </c>
      <c r="Y94" s="26">
        <f>+'2012'!$L94</f>
        <v>0</v>
      </c>
      <c r="Z94" s="26">
        <f>+'2013'!$L94</f>
        <v>0</v>
      </c>
      <c r="AA94" s="26">
        <f>+'2014'!$L94</f>
        <v>0</v>
      </c>
      <c r="AB94" s="26">
        <f>+'2015'!$L94</f>
        <v>0</v>
      </c>
      <c r="AC94" s="26">
        <f>+'2016'!$L94</f>
        <v>0</v>
      </c>
      <c r="AD94" s="31"/>
      <c r="AE94" s="26" t="str">
        <f t="shared" si="22"/>
        <v/>
      </c>
    </row>
    <row r="95" spans="1:31" x14ac:dyDescent="0.2">
      <c r="A95" s="13" t="s">
        <v>194</v>
      </c>
      <c r="B95" s="6" t="s">
        <v>180</v>
      </c>
      <c r="C95" s="26">
        <f>+'1990'!$L95</f>
        <v>0</v>
      </c>
      <c r="D95" s="26">
        <f>+'1991'!$L95</f>
        <v>0</v>
      </c>
      <c r="E95" s="26">
        <f>+'1992'!$L95</f>
        <v>0</v>
      </c>
      <c r="F95" s="26">
        <f>+'1993'!$L95</f>
        <v>0</v>
      </c>
      <c r="G95" s="26">
        <f>+'1994'!$L95</f>
        <v>0</v>
      </c>
      <c r="H95" s="26">
        <f>+'1995'!$L95</f>
        <v>0</v>
      </c>
      <c r="I95" s="26">
        <f>+'1996'!$L95</f>
        <v>0</v>
      </c>
      <c r="J95" s="26">
        <f>+'1997'!$L95</f>
        <v>0</v>
      </c>
      <c r="K95" s="26">
        <f>+'1998'!$L95</f>
        <v>0</v>
      </c>
      <c r="L95" s="26">
        <f>+'1999'!$L95</f>
        <v>0</v>
      </c>
      <c r="M95" s="26">
        <f>+'2000'!$L95</f>
        <v>0</v>
      </c>
      <c r="N95" s="26">
        <f>+'2001'!$L95</f>
        <v>0</v>
      </c>
      <c r="O95" s="26">
        <f>+'2002'!$L95</f>
        <v>0</v>
      </c>
      <c r="P95" s="26">
        <f>+'2003'!$L95</f>
        <v>0</v>
      </c>
      <c r="Q95" s="26">
        <f>+'2004'!$L95</f>
        <v>0</v>
      </c>
      <c r="R95" s="26">
        <f>+'2005'!$L95</f>
        <v>0</v>
      </c>
      <c r="S95" s="26">
        <f>+'2006'!$L95</f>
        <v>0</v>
      </c>
      <c r="T95" s="26">
        <f>+'2007'!$L95</f>
        <v>0</v>
      </c>
      <c r="U95" s="26">
        <f>+'2008'!$L95</f>
        <v>0</v>
      </c>
      <c r="V95" s="26">
        <f>+'2009'!$L95</f>
        <v>0</v>
      </c>
      <c r="W95" s="26">
        <f>+'2010'!$L95</f>
        <v>0</v>
      </c>
      <c r="X95" s="26">
        <f>+'2011'!$L95</f>
        <v>0</v>
      </c>
      <c r="Y95" s="26">
        <f>+'2012'!$L95</f>
        <v>0</v>
      </c>
      <c r="Z95" s="26">
        <f>+'2013'!$L95</f>
        <v>0</v>
      </c>
      <c r="AA95" s="26">
        <f>+'2014'!$L95</f>
        <v>0</v>
      </c>
      <c r="AB95" s="26">
        <f>+'2015'!$L95</f>
        <v>0</v>
      </c>
      <c r="AC95" s="26">
        <f>+'2016'!$L95</f>
        <v>0</v>
      </c>
      <c r="AD95" s="31"/>
      <c r="AE95" s="26" t="str">
        <f t="shared" si="22"/>
        <v/>
      </c>
    </row>
    <row r="96" spans="1:31" x14ac:dyDescent="0.2">
      <c r="A96" s="13" t="s">
        <v>195</v>
      </c>
      <c r="B96" s="6" t="s">
        <v>196</v>
      </c>
      <c r="C96" s="26">
        <f>+'1990'!$L96</f>
        <v>0</v>
      </c>
      <c r="D96" s="26">
        <f>+'1991'!$L96</f>
        <v>0</v>
      </c>
      <c r="E96" s="26">
        <f>+'1992'!$L96</f>
        <v>0</v>
      </c>
      <c r="F96" s="26">
        <f>+'1993'!$L96</f>
        <v>0</v>
      </c>
      <c r="G96" s="26">
        <f>+'1994'!$L96</f>
        <v>0</v>
      </c>
      <c r="H96" s="26">
        <f>+'1995'!$L96</f>
        <v>0</v>
      </c>
      <c r="I96" s="26">
        <f>+'1996'!$L96</f>
        <v>0</v>
      </c>
      <c r="J96" s="26">
        <f>+'1997'!$L96</f>
        <v>0</v>
      </c>
      <c r="K96" s="26">
        <f>+'1998'!$L96</f>
        <v>0</v>
      </c>
      <c r="L96" s="26">
        <f>+'1999'!$L96</f>
        <v>0</v>
      </c>
      <c r="M96" s="26">
        <f>+'2000'!$L96</f>
        <v>0</v>
      </c>
      <c r="N96" s="26">
        <f>+'2001'!$L96</f>
        <v>0</v>
      </c>
      <c r="O96" s="26">
        <f>+'2002'!$L96</f>
        <v>0</v>
      </c>
      <c r="P96" s="26">
        <f>+'2003'!$L96</f>
        <v>0</v>
      </c>
      <c r="Q96" s="26">
        <f>+'2004'!$L96</f>
        <v>0</v>
      </c>
      <c r="R96" s="26">
        <f>+'2005'!$L96</f>
        <v>0</v>
      </c>
      <c r="S96" s="26">
        <f>+'2006'!$L96</f>
        <v>0</v>
      </c>
      <c r="T96" s="26">
        <f>+'2007'!$L96</f>
        <v>0</v>
      </c>
      <c r="U96" s="26">
        <f>+'2008'!$L96</f>
        <v>0</v>
      </c>
      <c r="V96" s="26">
        <f>+'2009'!$L96</f>
        <v>0</v>
      </c>
      <c r="W96" s="26">
        <f>+'2010'!$L96</f>
        <v>0</v>
      </c>
      <c r="X96" s="26">
        <f>+'2011'!$L96</f>
        <v>0</v>
      </c>
      <c r="Y96" s="26">
        <f>+'2012'!$L96</f>
        <v>0</v>
      </c>
      <c r="Z96" s="26">
        <f>+'2013'!$L96</f>
        <v>0</v>
      </c>
      <c r="AA96" s="26">
        <f>+'2014'!$L96</f>
        <v>0</v>
      </c>
      <c r="AB96" s="26">
        <f>+'2015'!$L96</f>
        <v>0</v>
      </c>
      <c r="AC96" s="26">
        <f>+'2016'!$L96</f>
        <v>0</v>
      </c>
      <c r="AD96" s="31"/>
      <c r="AE96" s="26" t="str">
        <f t="shared" si="22"/>
        <v/>
      </c>
    </row>
    <row r="97" spans="1:31" x14ac:dyDescent="0.2">
      <c r="A97" s="13" t="s">
        <v>197</v>
      </c>
      <c r="B97" s="6" t="s">
        <v>198</v>
      </c>
      <c r="C97" s="26">
        <f>+'1990'!$L97</f>
        <v>0</v>
      </c>
      <c r="D97" s="26">
        <f>+'1991'!$L97</f>
        <v>0</v>
      </c>
      <c r="E97" s="26">
        <f>+'1992'!$L97</f>
        <v>0</v>
      </c>
      <c r="F97" s="26">
        <f>+'1993'!$L97</f>
        <v>0</v>
      </c>
      <c r="G97" s="26">
        <f>+'1994'!$L97</f>
        <v>0</v>
      </c>
      <c r="H97" s="26">
        <f>+'1995'!$L97</f>
        <v>0</v>
      </c>
      <c r="I97" s="26">
        <f>+'1996'!$L97</f>
        <v>0</v>
      </c>
      <c r="J97" s="26">
        <f>+'1997'!$L97</f>
        <v>0</v>
      </c>
      <c r="K97" s="26">
        <f>+'1998'!$L97</f>
        <v>0</v>
      </c>
      <c r="L97" s="26">
        <f>+'1999'!$L97</f>
        <v>0</v>
      </c>
      <c r="M97" s="26">
        <f>+'2000'!$L97</f>
        <v>0</v>
      </c>
      <c r="N97" s="26">
        <f>+'2001'!$L97</f>
        <v>0</v>
      </c>
      <c r="O97" s="26">
        <f>+'2002'!$L97</f>
        <v>0</v>
      </c>
      <c r="P97" s="26">
        <f>+'2003'!$L97</f>
        <v>0</v>
      </c>
      <c r="Q97" s="26">
        <f>+'2004'!$L97</f>
        <v>0</v>
      </c>
      <c r="R97" s="26">
        <f>+'2005'!$L97</f>
        <v>0</v>
      </c>
      <c r="S97" s="26">
        <f>+'2006'!$L97</f>
        <v>0</v>
      </c>
      <c r="T97" s="26">
        <f>+'2007'!$L97</f>
        <v>0</v>
      </c>
      <c r="U97" s="26">
        <f>+'2008'!$L97</f>
        <v>0</v>
      </c>
      <c r="V97" s="26">
        <f>+'2009'!$L97</f>
        <v>0</v>
      </c>
      <c r="W97" s="26">
        <f>+'2010'!$L97</f>
        <v>0</v>
      </c>
      <c r="X97" s="26">
        <f>+'2011'!$L97</f>
        <v>0</v>
      </c>
      <c r="Y97" s="26">
        <f>+'2012'!$L97</f>
        <v>0</v>
      </c>
      <c r="Z97" s="26">
        <f>+'2013'!$L97</f>
        <v>0</v>
      </c>
      <c r="AA97" s="26">
        <f>+'2014'!$L97</f>
        <v>0</v>
      </c>
      <c r="AB97" s="26">
        <f>+'2015'!$L97</f>
        <v>0</v>
      </c>
      <c r="AC97" s="26">
        <f>+'2016'!$L97</f>
        <v>0</v>
      </c>
      <c r="AD97" s="31"/>
      <c r="AE97" s="26" t="str">
        <f t="shared" si="22"/>
        <v/>
      </c>
    </row>
    <row r="98" spans="1:31" x14ac:dyDescent="0.2">
      <c r="A98" s="13" t="s">
        <v>199</v>
      </c>
      <c r="B98" s="6" t="s">
        <v>200</v>
      </c>
      <c r="C98" s="26">
        <f>+'1990'!$L98</f>
        <v>0</v>
      </c>
      <c r="D98" s="26">
        <f>+'1991'!$L98</f>
        <v>0</v>
      </c>
      <c r="E98" s="26">
        <f>+'1992'!$L98</f>
        <v>0</v>
      </c>
      <c r="F98" s="26">
        <f>+'1993'!$L98</f>
        <v>0</v>
      </c>
      <c r="G98" s="26">
        <f>+'1994'!$L98</f>
        <v>0</v>
      </c>
      <c r="H98" s="26">
        <f>+'1995'!$L98</f>
        <v>0</v>
      </c>
      <c r="I98" s="26">
        <f>+'1996'!$L98</f>
        <v>0</v>
      </c>
      <c r="J98" s="26">
        <f>+'1997'!$L98</f>
        <v>0</v>
      </c>
      <c r="K98" s="26">
        <f>+'1998'!$L98</f>
        <v>0</v>
      </c>
      <c r="L98" s="26">
        <f>+'1999'!$L98</f>
        <v>0</v>
      </c>
      <c r="M98" s="26">
        <f>+'2000'!$L98</f>
        <v>0</v>
      </c>
      <c r="N98" s="26">
        <f>+'2001'!$L98</f>
        <v>0</v>
      </c>
      <c r="O98" s="26">
        <f>+'2002'!$L98</f>
        <v>0</v>
      </c>
      <c r="P98" s="26">
        <f>+'2003'!$L98</f>
        <v>0</v>
      </c>
      <c r="Q98" s="26">
        <f>+'2004'!$L98</f>
        <v>0</v>
      </c>
      <c r="R98" s="26">
        <f>+'2005'!$L98</f>
        <v>0</v>
      </c>
      <c r="S98" s="26">
        <f>+'2006'!$L98</f>
        <v>0</v>
      </c>
      <c r="T98" s="26">
        <f>+'2007'!$L98</f>
        <v>0</v>
      </c>
      <c r="U98" s="26">
        <f>+'2008'!$L98</f>
        <v>0</v>
      </c>
      <c r="V98" s="26">
        <f>+'2009'!$L98</f>
        <v>0</v>
      </c>
      <c r="W98" s="26">
        <f>+'2010'!$L98</f>
        <v>0</v>
      </c>
      <c r="X98" s="26">
        <f>+'2011'!$L98</f>
        <v>0</v>
      </c>
      <c r="Y98" s="26">
        <f>+'2012'!$L98</f>
        <v>0</v>
      </c>
      <c r="Z98" s="26">
        <f>+'2013'!$L98</f>
        <v>0</v>
      </c>
      <c r="AA98" s="26">
        <f>+'2014'!$L98</f>
        <v>0</v>
      </c>
      <c r="AB98" s="26">
        <f>+'2015'!$L98</f>
        <v>0</v>
      </c>
      <c r="AC98" s="26">
        <f>+'2016'!$L98</f>
        <v>0</v>
      </c>
      <c r="AD98" s="31"/>
      <c r="AE98" s="26" t="str">
        <f t="shared" si="22"/>
        <v/>
      </c>
    </row>
    <row r="99" spans="1:31" x14ac:dyDescent="0.2">
      <c r="A99" s="13" t="s">
        <v>201</v>
      </c>
      <c r="B99" s="6" t="s">
        <v>187</v>
      </c>
      <c r="C99" s="26">
        <f>+'1990'!$L99</f>
        <v>0</v>
      </c>
      <c r="D99" s="26">
        <f>+'1991'!$L99</f>
        <v>0</v>
      </c>
      <c r="E99" s="26">
        <f>+'1992'!$L99</f>
        <v>0</v>
      </c>
      <c r="F99" s="26">
        <f>+'1993'!$L99</f>
        <v>0</v>
      </c>
      <c r="G99" s="26">
        <f>+'1994'!$L99</f>
        <v>0</v>
      </c>
      <c r="H99" s="26">
        <f>+'1995'!$L99</f>
        <v>0</v>
      </c>
      <c r="I99" s="26">
        <f>+'1996'!$L99</f>
        <v>0</v>
      </c>
      <c r="J99" s="26">
        <f>+'1997'!$L99</f>
        <v>0</v>
      </c>
      <c r="K99" s="26">
        <f>+'1998'!$L99</f>
        <v>0</v>
      </c>
      <c r="L99" s="26">
        <f>+'1999'!$L99</f>
        <v>0</v>
      </c>
      <c r="M99" s="26">
        <f>+'2000'!$L99</f>
        <v>0</v>
      </c>
      <c r="N99" s="26">
        <f>+'2001'!$L99</f>
        <v>0</v>
      </c>
      <c r="O99" s="26">
        <f>+'2002'!$L99</f>
        <v>0</v>
      </c>
      <c r="P99" s="26">
        <f>+'2003'!$L99</f>
        <v>0</v>
      </c>
      <c r="Q99" s="26">
        <f>+'2004'!$L99</f>
        <v>0</v>
      </c>
      <c r="R99" s="26">
        <f>+'2005'!$L99</f>
        <v>0</v>
      </c>
      <c r="S99" s="26">
        <f>+'2006'!$L99</f>
        <v>0</v>
      </c>
      <c r="T99" s="26">
        <f>+'2007'!$L99</f>
        <v>0</v>
      </c>
      <c r="U99" s="26">
        <f>+'2008'!$L99</f>
        <v>0</v>
      </c>
      <c r="V99" s="26">
        <f>+'2009'!$L99</f>
        <v>0</v>
      </c>
      <c r="W99" s="26">
        <f>+'2010'!$L99</f>
        <v>0</v>
      </c>
      <c r="X99" s="26">
        <f>+'2011'!$L99</f>
        <v>0</v>
      </c>
      <c r="Y99" s="26">
        <f>+'2012'!$L99</f>
        <v>0</v>
      </c>
      <c r="Z99" s="26">
        <f>+'2013'!$L99</f>
        <v>0</v>
      </c>
      <c r="AA99" s="26">
        <f>+'2014'!$L99</f>
        <v>0</v>
      </c>
      <c r="AB99" s="26">
        <f>+'2015'!$L99</f>
        <v>0</v>
      </c>
      <c r="AC99" s="26">
        <f>+'2016'!$L99</f>
        <v>0</v>
      </c>
      <c r="AD99" s="31"/>
      <c r="AE99" s="26" t="str">
        <f t="shared" si="22"/>
        <v/>
      </c>
    </row>
    <row r="100" spans="1:31" x14ac:dyDescent="0.2">
      <c r="A100" s="13" t="s">
        <v>202</v>
      </c>
      <c r="B100" s="6" t="s">
        <v>203</v>
      </c>
      <c r="C100" s="26">
        <f>+'1990'!$L100</f>
        <v>0</v>
      </c>
      <c r="D100" s="26">
        <f>+'1991'!$L100</f>
        <v>0</v>
      </c>
      <c r="E100" s="26">
        <f>+'1992'!$L100</f>
        <v>0</v>
      </c>
      <c r="F100" s="26">
        <f>+'1993'!$L100</f>
        <v>0</v>
      </c>
      <c r="G100" s="26">
        <f>+'1994'!$L100</f>
        <v>0</v>
      </c>
      <c r="H100" s="26">
        <f>+'1995'!$L100</f>
        <v>0</v>
      </c>
      <c r="I100" s="26">
        <f>+'1996'!$L100</f>
        <v>0</v>
      </c>
      <c r="J100" s="26">
        <f>+'1997'!$L100</f>
        <v>0</v>
      </c>
      <c r="K100" s="26">
        <f>+'1998'!$L100</f>
        <v>0</v>
      </c>
      <c r="L100" s="26">
        <f>+'1999'!$L100</f>
        <v>0</v>
      </c>
      <c r="M100" s="26">
        <f>+'2000'!$L100</f>
        <v>0</v>
      </c>
      <c r="N100" s="26">
        <f>+'2001'!$L100</f>
        <v>0</v>
      </c>
      <c r="O100" s="26">
        <f>+'2002'!$L100</f>
        <v>0</v>
      </c>
      <c r="P100" s="26">
        <f>+'2003'!$L100</f>
        <v>0</v>
      </c>
      <c r="Q100" s="26">
        <f>+'2004'!$L100</f>
        <v>0</v>
      </c>
      <c r="R100" s="26">
        <f>+'2005'!$L100</f>
        <v>0</v>
      </c>
      <c r="S100" s="26">
        <f>+'2006'!$L100</f>
        <v>0</v>
      </c>
      <c r="T100" s="26">
        <f>+'2007'!$L100</f>
        <v>0</v>
      </c>
      <c r="U100" s="26">
        <f>+'2008'!$L100</f>
        <v>0</v>
      </c>
      <c r="V100" s="26">
        <f>+'2009'!$L100</f>
        <v>0</v>
      </c>
      <c r="W100" s="26">
        <f>+'2010'!$L100</f>
        <v>0</v>
      </c>
      <c r="X100" s="26">
        <f>+'2011'!$L100</f>
        <v>0</v>
      </c>
      <c r="Y100" s="26">
        <f>+'2012'!$L100</f>
        <v>0</v>
      </c>
      <c r="Z100" s="26">
        <f>+'2013'!$L100</f>
        <v>0</v>
      </c>
      <c r="AA100" s="26">
        <f>+'2014'!$L100</f>
        <v>0</v>
      </c>
      <c r="AB100" s="26">
        <f>+'2015'!$L100</f>
        <v>0</v>
      </c>
      <c r="AC100" s="26">
        <f>+'2016'!$L100</f>
        <v>0</v>
      </c>
      <c r="AD100" s="31"/>
      <c r="AE100" s="26" t="str">
        <f t="shared" si="22"/>
        <v/>
      </c>
    </row>
    <row r="101" spans="1:31" x14ac:dyDescent="0.2">
      <c r="A101" s="13" t="s">
        <v>204</v>
      </c>
      <c r="B101" s="6" t="s">
        <v>205</v>
      </c>
      <c r="C101" s="26">
        <f>+C102+C106+C109</f>
        <v>0</v>
      </c>
      <c r="D101" s="26">
        <f>+D102+D106+D109</f>
        <v>0</v>
      </c>
      <c r="E101" s="26">
        <f t="shared" ref="E101:AC101" si="29">+E102+E106+E109</f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9"/>
        <v>0</v>
      </c>
      <c r="J101" s="26">
        <f t="shared" si="29"/>
        <v>0</v>
      </c>
      <c r="K101" s="26">
        <f t="shared" si="29"/>
        <v>0</v>
      </c>
      <c r="L101" s="26">
        <f t="shared" si="29"/>
        <v>0</v>
      </c>
      <c r="M101" s="26">
        <f t="shared" si="29"/>
        <v>0</v>
      </c>
      <c r="N101" s="26">
        <f t="shared" si="29"/>
        <v>0</v>
      </c>
      <c r="O101" s="26">
        <f t="shared" si="29"/>
        <v>0</v>
      </c>
      <c r="P101" s="26">
        <f t="shared" si="29"/>
        <v>0</v>
      </c>
      <c r="Q101" s="26">
        <f t="shared" si="29"/>
        <v>0</v>
      </c>
      <c r="R101" s="26">
        <f t="shared" si="29"/>
        <v>0</v>
      </c>
      <c r="S101" s="26">
        <f t="shared" si="29"/>
        <v>0</v>
      </c>
      <c r="T101" s="26">
        <f t="shared" si="29"/>
        <v>0</v>
      </c>
      <c r="U101" s="26">
        <f t="shared" si="29"/>
        <v>0</v>
      </c>
      <c r="V101" s="26">
        <f t="shared" si="29"/>
        <v>0</v>
      </c>
      <c r="W101" s="26">
        <f t="shared" si="29"/>
        <v>0</v>
      </c>
      <c r="X101" s="26">
        <f t="shared" si="29"/>
        <v>0</v>
      </c>
      <c r="Y101" s="26">
        <f t="shared" si="29"/>
        <v>0</v>
      </c>
      <c r="Z101" s="26">
        <f t="shared" si="29"/>
        <v>0</v>
      </c>
      <c r="AA101" s="26">
        <f t="shared" si="29"/>
        <v>0</v>
      </c>
      <c r="AB101" s="26">
        <f t="shared" si="29"/>
        <v>0</v>
      </c>
      <c r="AC101" s="26">
        <f t="shared" si="29"/>
        <v>0</v>
      </c>
      <c r="AD101" s="31"/>
      <c r="AE101" s="26" t="str">
        <f t="shared" si="22"/>
        <v/>
      </c>
    </row>
    <row r="102" spans="1:31" x14ac:dyDescent="0.2">
      <c r="A102" s="13" t="s">
        <v>206</v>
      </c>
      <c r="B102" s="6" t="s">
        <v>207</v>
      </c>
      <c r="C102" s="26">
        <f>+C103+C104+C105</f>
        <v>0</v>
      </c>
      <c r="D102" s="26">
        <f>+D103+D104+D105</f>
        <v>0</v>
      </c>
      <c r="E102" s="26">
        <f t="shared" ref="E102:AC102" si="30">+E103+E104+E105</f>
        <v>0</v>
      </c>
      <c r="F102" s="26">
        <f t="shared" si="30"/>
        <v>0</v>
      </c>
      <c r="G102" s="26">
        <f t="shared" si="30"/>
        <v>0</v>
      </c>
      <c r="H102" s="26">
        <f t="shared" si="30"/>
        <v>0</v>
      </c>
      <c r="I102" s="26">
        <f t="shared" si="30"/>
        <v>0</v>
      </c>
      <c r="J102" s="26">
        <f t="shared" si="30"/>
        <v>0</v>
      </c>
      <c r="K102" s="26">
        <f t="shared" si="30"/>
        <v>0</v>
      </c>
      <c r="L102" s="26">
        <f t="shared" si="30"/>
        <v>0</v>
      </c>
      <c r="M102" s="26">
        <f t="shared" si="30"/>
        <v>0</v>
      </c>
      <c r="N102" s="26">
        <f t="shared" si="30"/>
        <v>0</v>
      </c>
      <c r="O102" s="26">
        <f t="shared" si="30"/>
        <v>0</v>
      </c>
      <c r="P102" s="26">
        <f t="shared" si="30"/>
        <v>0</v>
      </c>
      <c r="Q102" s="26">
        <f t="shared" si="30"/>
        <v>0</v>
      </c>
      <c r="R102" s="26">
        <f t="shared" si="30"/>
        <v>0</v>
      </c>
      <c r="S102" s="26">
        <f t="shared" si="30"/>
        <v>0</v>
      </c>
      <c r="T102" s="26">
        <f t="shared" si="30"/>
        <v>0</v>
      </c>
      <c r="U102" s="26">
        <f t="shared" si="30"/>
        <v>0</v>
      </c>
      <c r="V102" s="26">
        <f t="shared" si="30"/>
        <v>0</v>
      </c>
      <c r="W102" s="26">
        <f t="shared" si="30"/>
        <v>0</v>
      </c>
      <c r="X102" s="26">
        <f t="shared" si="30"/>
        <v>0</v>
      </c>
      <c r="Y102" s="26">
        <f t="shared" si="30"/>
        <v>0</v>
      </c>
      <c r="Z102" s="26">
        <f t="shared" si="30"/>
        <v>0</v>
      </c>
      <c r="AA102" s="26">
        <f t="shared" si="30"/>
        <v>0</v>
      </c>
      <c r="AB102" s="26">
        <f t="shared" si="30"/>
        <v>0</v>
      </c>
      <c r="AC102" s="26">
        <f t="shared" si="30"/>
        <v>0</v>
      </c>
      <c r="AD102" s="31"/>
      <c r="AE102" s="26" t="str">
        <f t="shared" si="22"/>
        <v/>
      </c>
    </row>
    <row r="103" spans="1:31" x14ac:dyDescent="0.2">
      <c r="A103" s="13" t="s">
        <v>208</v>
      </c>
      <c r="B103" s="6" t="s">
        <v>209</v>
      </c>
      <c r="C103" s="26">
        <f>+'1990'!$L103</f>
        <v>0</v>
      </c>
      <c r="D103" s="26">
        <f>+'1991'!$L103</f>
        <v>0</v>
      </c>
      <c r="E103" s="26">
        <f>+'1992'!$L103</f>
        <v>0</v>
      </c>
      <c r="F103" s="26">
        <f>+'1993'!$L103</f>
        <v>0</v>
      </c>
      <c r="G103" s="26">
        <f>+'1994'!$L103</f>
        <v>0</v>
      </c>
      <c r="H103" s="26">
        <f>+'1995'!$L103</f>
        <v>0</v>
      </c>
      <c r="I103" s="26">
        <f>+'1996'!$L103</f>
        <v>0</v>
      </c>
      <c r="J103" s="26">
        <f>+'1997'!$L103</f>
        <v>0</v>
      </c>
      <c r="K103" s="26">
        <f>+'1998'!$L103</f>
        <v>0</v>
      </c>
      <c r="L103" s="26">
        <f>+'1999'!$L103</f>
        <v>0</v>
      </c>
      <c r="M103" s="26">
        <f>+'2000'!$L103</f>
        <v>0</v>
      </c>
      <c r="N103" s="26">
        <f>+'2001'!$L103</f>
        <v>0</v>
      </c>
      <c r="O103" s="26">
        <f>+'2002'!$L103</f>
        <v>0</v>
      </c>
      <c r="P103" s="26">
        <f>+'2003'!$L103</f>
        <v>0</v>
      </c>
      <c r="Q103" s="26">
        <f>+'2004'!$L103</f>
        <v>0</v>
      </c>
      <c r="R103" s="26">
        <f>+'2005'!$L103</f>
        <v>0</v>
      </c>
      <c r="S103" s="26">
        <f>+'2006'!$L103</f>
        <v>0</v>
      </c>
      <c r="T103" s="26">
        <f>+'2007'!$L103</f>
        <v>0</v>
      </c>
      <c r="U103" s="26">
        <f>+'2008'!$L103</f>
        <v>0</v>
      </c>
      <c r="V103" s="26">
        <f>+'2009'!$L103</f>
        <v>0</v>
      </c>
      <c r="W103" s="26">
        <f>+'2010'!$L103</f>
        <v>0</v>
      </c>
      <c r="X103" s="26">
        <f>+'2011'!$L103</f>
        <v>0</v>
      </c>
      <c r="Y103" s="26">
        <f>+'2012'!$L103</f>
        <v>0</v>
      </c>
      <c r="Z103" s="26">
        <f>+'2013'!$L103</f>
        <v>0</v>
      </c>
      <c r="AA103" s="26">
        <f>+'2014'!$L103</f>
        <v>0</v>
      </c>
      <c r="AB103" s="26">
        <f>+'2015'!$L103</f>
        <v>0</v>
      </c>
      <c r="AC103" s="26">
        <f>+'2016'!$L103</f>
        <v>0</v>
      </c>
      <c r="AD103" s="31"/>
      <c r="AE103" s="26" t="str">
        <f t="shared" si="22"/>
        <v/>
      </c>
    </row>
    <row r="104" spans="1:31" x14ac:dyDescent="0.2">
      <c r="A104" s="13" t="s">
        <v>210</v>
      </c>
      <c r="B104" s="6" t="s">
        <v>211</v>
      </c>
      <c r="C104" s="26">
        <f>+'1990'!$L104</f>
        <v>0</v>
      </c>
      <c r="D104" s="26">
        <f>+'1991'!$L104</f>
        <v>0</v>
      </c>
      <c r="E104" s="26">
        <f>+'1992'!$L104</f>
        <v>0</v>
      </c>
      <c r="F104" s="26">
        <f>+'1993'!$L104</f>
        <v>0</v>
      </c>
      <c r="G104" s="26">
        <f>+'1994'!$L104</f>
        <v>0</v>
      </c>
      <c r="H104" s="26">
        <f>+'1995'!$L104</f>
        <v>0</v>
      </c>
      <c r="I104" s="26">
        <f>+'1996'!$L104</f>
        <v>0</v>
      </c>
      <c r="J104" s="26">
        <f>+'1997'!$L104</f>
        <v>0</v>
      </c>
      <c r="K104" s="26">
        <f>+'1998'!$L104</f>
        <v>0</v>
      </c>
      <c r="L104" s="26">
        <f>+'1999'!$L104</f>
        <v>0</v>
      </c>
      <c r="M104" s="26">
        <f>+'2000'!$L104</f>
        <v>0</v>
      </c>
      <c r="N104" s="26">
        <f>+'2001'!$L104</f>
        <v>0</v>
      </c>
      <c r="O104" s="26">
        <f>+'2002'!$L104</f>
        <v>0</v>
      </c>
      <c r="P104" s="26">
        <f>+'2003'!$L104</f>
        <v>0</v>
      </c>
      <c r="Q104" s="26">
        <f>+'2004'!$L104</f>
        <v>0</v>
      </c>
      <c r="R104" s="26">
        <f>+'2005'!$L104</f>
        <v>0</v>
      </c>
      <c r="S104" s="26">
        <f>+'2006'!$L104</f>
        <v>0</v>
      </c>
      <c r="T104" s="26">
        <f>+'2007'!$L104</f>
        <v>0</v>
      </c>
      <c r="U104" s="26">
        <f>+'2008'!$L104</f>
        <v>0</v>
      </c>
      <c r="V104" s="26">
        <f>+'2009'!$L104</f>
        <v>0</v>
      </c>
      <c r="W104" s="26">
        <f>+'2010'!$L104</f>
        <v>0</v>
      </c>
      <c r="X104" s="26">
        <f>+'2011'!$L104</f>
        <v>0</v>
      </c>
      <c r="Y104" s="26">
        <f>+'2012'!$L104</f>
        <v>0</v>
      </c>
      <c r="Z104" s="26">
        <f>+'2013'!$L104</f>
        <v>0</v>
      </c>
      <c r="AA104" s="26">
        <f>+'2014'!$L104</f>
        <v>0</v>
      </c>
      <c r="AB104" s="26">
        <f>+'2015'!$L104</f>
        <v>0</v>
      </c>
      <c r="AC104" s="26">
        <f>+'2016'!$L104</f>
        <v>0</v>
      </c>
      <c r="AD104" s="31"/>
      <c r="AE104" s="26" t="str">
        <f t="shared" si="22"/>
        <v/>
      </c>
    </row>
    <row r="105" spans="1:31" x14ac:dyDescent="0.2">
      <c r="A105" s="13" t="s">
        <v>212</v>
      </c>
      <c r="B105" s="6" t="s">
        <v>213</v>
      </c>
      <c r="C105" s="26">
        <f>+'1990'!$L105</f>
        <v>0</v>
      </c>
      <c r="D105" s="26">
        <f>+'1991'!$L105</f>
        <v>0</v>
      </c>
      <c r="E105" s="26">
        <f>+'1992'!$L105</f>
        <v>0</v>
      </c>
      <c r="F105" s="26">
        <f>+'1993'!$L105</f>
        <v>0</v>
      </c>
      <c r="G105" s="26">
        <f>+'1994'!$L105</f>
        <v>0</v>
      </c>
      <c r="H105" s="26">
        <f>+'1995'!$L105</f>
        <v>0</v>
      </c>
      <c r="I105" s="26">
        <f>+'1996'!$L105</f>
        <v>0</v>
      </c>
      <c r="J105" s="26">
        <f>+'1997'!$L105</f>
        <v>0</v>
      </c>
      <c r="K105" s="26">
        <f>+'1998'!$L105</f>
        <v>0</v>
      </c>
      <c r="L105" s="26">
        <f>+'1999'!$L105</f>
        <v>0</v>
      </c>
      <c r="M105" s="26">
        <f>+'2000'!$L105</f>
        <v>0</v>
      </c>
      <c r="N105" s="26">
        <f>+'2001'!$L105</f>
        <v>0</v>
      </c>
      <c r="O105" s="26">
        <f>+'2002'!$L105</f>
        <v>0</v>
      </c>
      <c r="P105" s="26">
        <f>+'2003'!$L105</f>
        <v>0</v>
      </c>
      <c r="Q105" s="26">
        <f>+'2004'!$L105</f>
        <v>0</v>
      </c>
      <c r="R105" s="26">
        <f>+'2005'!$L105</f>
        <v>0</v>
      </c>
      <c r="S105" s="26">
        <f>+'2006'!$L105</f>
        <v>0</v>
      </c>
      <c r="T105" s="26">
        <f>+'2007'!$L105</f>
        <v>0</v>
      </c>
      <c r="U105" s="26">
        <f>+'2008'!$L105</f>
        <v>0</v>
      </c>
      <c r="V105" s="26">
        <f>+'2009'!$L105</f>
        <v>0</v>
      </c>
      <c r="W105" s="26">
        <f>+'2010'!$L105</f>
        <v>0</v>
      </c>
      <c r="X105" s="26">
        <f>+'2011'!$L105</f>
        <v>0</v>
      </c>
      <c r="Y105" s="26">
        <f>+'2012'!$L105</f>
        <v>0</v>
      </c>
      <c r="Z105" s="26">
        <f>+'2013'!$L105</f>
        <v>0</v>
      </c>
      <c r="AA105" s="26">
        <f>+'2014'!$L105</f>
        <v>0</v>
      </c>
      <c r="AB105" s="26">
        <f>+'2015'!$L105</f>
        <v>0</v>
      </c>
      <c r="AC105" s="26">
        <f>+'2016'!$L105</f>
        <v>0</v>
      </c>
      <c r="AD105" s="31"/>
      <c r="AE105" s="26" t="str">
        <f t="shared" si="22"/>
        <v/>
      </c>
    </row>
    <row r="106" spans="1:31" x14ac:dyDescent="0.2">
      <c r="A106" s="13" t="s">
        <v>214</v>
      </c>
      <c r="B106" s="6" t="s">
        <v>215</v>
      </c>
      <c r="C106" s="26">
        <f>+C107+C108</f>
        <v>0</v>
      </c>
      <c r="D106" s="26">
        <f>+D107+D108</f>
        <v>0</v>
      </c>
      <c r="E106" s="26">
        <f t="shared" ref="E106:AC106" si="31">+E107+E108</f>
        <v>0</v>
      </c>
      <c r="F106" s="26">
        <f t="shared" si="31"/>
        <v>0</v>
      </c>
      <c r="G106" s="26">
        <f t="shared" si="31"/>
        <v>0</v>
      </c>
      <c r="H106" s="26">
        <f t="shared" si="31"/>
        <v>0</v>
      </c>
      <c r="I106" s="26">
        <f t="shared" si="31"/>
        <v>0</v>
      </c>
      <c r="J106" s="26">
        <f t="shared" si="31"/>
        <v>0</v>
      </c>
      <c r="K106" s="26">
        <f t="shared" si="31"/>
        <v>0</v>
      </c>
      <c r="L106" s="26">
        <f t="shared" si="31"/>
        <v>0</v>
      </c>
      <c r="M106" s="26">
        <f t="shared" si="31"/>
        <v>0</v>
      </c>
      <c r="N106" s="26">
        <f t="shared" si="31"/>
        <v>0</v>
      </c>
      <c r="O106" s="26">
        <f t="shared" si="31"/>
        <v>0</v>
      </c>
      <c r="P106" s="26">
        <f t="shared" si="31"/>
        <v>0</v>
      </c>
      <c r="Q106" s="26">
        <f t="shared" si="31"/>
        <v>0</v>
      </c>
      <c r="R106" s="26">
        <f t="shared" si="31"/>
        <v>0</v>
      </c>
      <c r="S106" s="26">
        <f t="shared" si="31"/>
        <v>0</v>
      </c>
      <c r="T106" s="26">
        <f t="shared" si="31"/>
        <v>0</v>
      </c>
      <c r="U106" s="26">
        <f t="shared" si="31"/>
        <v>0</v>
      </c>
      <c r="V106" s="26">
        <f t="shared" si="31"/>
        <v>0</v>
      </c>
      <c r="W106" s="26">
        <f t="shared" si="31"/>
        <v>0</v>
      </c>
      <c r="X106" s="26">
        <f t="shared" si="31"/>
        <v>0</v>
      </c>
      <c r="Y106" s="26">
        <f t="shared" si="31"/>
        <v>0</v>
      </c>
      <c r="Z106" s="26">
        <f t="shared" si="31"/>
        <v>0</v>
      </c>
      <c r="AA106" s="26">
        <f t="shared" si="31"/>
        <v>0</v>
      </c>
      <c r="AB106" s="26">
        <f t="shared" si="31"/>
        <v>0</v>
      </c>
      <c r="AC106" s="26">
        <f t="shared" si="31"/>
        <v>0</v>
      </c>
      <c r="AD106" s="31"/>
      <c r="AE106" s="26" t="str">
        <f t="shared" si="22"/>
        <v/>
      </c>
    </row>
    <row r="107" spans="1:31" x14ac:dyDescent="0.2">
      <c r="A107" s="13" t="s">
        <v>216</v>
      </c>
      <c r="B107" s="6" t="s">
        <v>217</v>
      </c>
      <c r="C107" s="26">
        <f>+'1990'!$L107</f>
        <v>0</v>
      </c>
      <c r="D107" s="26">
        <f>+'1991'!$L107</f>
        <v>0</v>
      </c>
      <c r="E107" s="26">
        <f>+'1992'!$L107</f>
        <v>0</v>
      </c>
      <c r="F107" s="26">
        <f>+'1993'!$L107</f>
        <v>0</v>
      </c>
      <c r="G107" s="26">
        <f>+'1994'!$L107</f>
        <v>0</v>
      </c>
      <c r="H107" s="26">
        <f>+'1995'!$L107</f>
        <v>0</v>
      </c>
      <c r="I107" s="26">
        <f>+'1996'!$L107</f>
        <v>0</v>
      </c>
      <c r="J107" s="26">
        <f>+'1997'!$L107</f>
        <v>0</v>
      </c>
      <c r="K107" s="26">
        <f>+'1998'!$L107</f>
        <v>0</v>
      </c>
      <c r="L107" s="26">
        <f>+'1999'!$L107</f>
        <v>0</v>
      </c>
      <c r="M107" s="26">
        <f>+'2000'!$L107</f>
        <v>0</v>
      </c>
      <c r="N107" s="26">
        <f>+'2001'!$L107</f>
        <v>0</v>
      </c>
      <c r="O107" s="26">
        <f>+'2002'!$L107</f>
        <v>0</v>
      </c>
      <c r="P107" s="26">
        <f>+'2003'!$L107</f>
        <v>0</v>
      </c>
      <c r="Q107" s="26">
        <f>+'2004'!$L107</f>
        <v>0</v>
      </c>
      <c r="R107" s="26">
        <f>+'2005'!$L107</f>
        <v>0</v>
      </c>
      <c r="S107" s="26">
        <f>+'2006'!$L107</f>
        <v>0</v>
      </c>
      <c r="T107" s="26">
        <f>+'2007'!$L107</f>
        <v>0</v>
      </c>
      <c r="U107" s="26">
        <f>+'2008'!$L107</f>
        <v>0</v>
      </c>
      <c r="V107" s="26">
        <f>+'2009'!$L107</f>
        <v>0</v>
      </c>
      <c r="W107" s="26">
        <f>+'2010'!$L107</f>
        <v>0</v>
      </c>
      <c r="X107" s="26">
        <f>+'2011'!$L107</f>
        <v>0</v>
      </c>
      <c r="Y107" s="26">
        <f>+'2012'!$L107</f>
        <v>0</v>
      </c>
      <c r="Z107" s="26">
        <f>+'2013'!$L107</f>
        <v>0</v>
      </c>
      <c r="AA107" s="26">
        <f>+'2014'!$L107</f>
        <v>0</v>
      </c>
      <c r="AB107" s="26">
        <f>+'2015'!$L107</f>
        <v>0</v>
      </c>
      <c r="AC107" s="26">
        <f>+'2016'!$L107</f>
        <v>0</v>
      </c>
      <c r="AD107" s="31"/>
      <c r="AE107" s="26" t="str">
        <f t="shared" si="22"/>
        <v/>
      </c>
    </row>
    <row r="108" spans="1:31" x14ac:dyDescent="0.2">
      <c r="A108" s="13" t="s">
        <v>218</v>
      </c>
      <c r="B108" s="6" t="s">
        <v>219</v>
      </c>
      <c r="C108" s="26">
        <f>+'1990'!$L108</f>
        <v>0</v>
      </c>
      <c r="D108" s="26">
        <f>+'1991'!$L108</f>
        <v>0</v>
      </c>
      <c r="E108" s="26">
        <f>+'1992'!$L108</f>
        <v>0</v>
      </c>
      <c r="F108" s="26">
        <f>+'1993'!$L108</f>
        <v>0</v>
      </c>
      <c r="G108" s="26">
        <f>+'1994'!$L108</f>
        <v>0</v>
      </c>
      <c r="H108" s="26">
        <f>+'1995'!$L108</f>
        <v>0</v>
      </c>
      <c r="I108" s="26">
        <f>+'1996'!$L108</f>
        <v>0</v>
      </c>
      <c r="J108" s="26">
        <f>+'1997'!$L108</f>
        <v>0</v>
      </c>
      <c r="K108" s="26">
        <f>+'1998'!$L108</f>
        <v>0</v>
      </c>
      <c r="L108" s="26">
        <f>+'1999'!$L108</f>
        <v>0</v>
      </c>
      <c r="M108" s="26">
        <f>+'2000'!$L108</f>
        <v>0</v>
      </c>
      <c r="N108" s="26">
        <f>+'2001'!$L108</f>
        <v>0</v>
      </c>
      <c r="O108" s="26">
        <f>+'2002'!$L108</f>
        <v>0</v>
      </c>
      <c r="P108" s="26">
        <f>+'2003'!$L108</f>
        <v>0</v>
      </c>
      <c r="Q108" s="26">
        <f>+'2004'!$L108</f>
        <v>0</v>
      </c>
      <c r="R108" s="26">
        <f>+'2005'!$L108</f>
        <v>0</v>
      </c>
      <c r="S108" s="26">
        <f>+'2006'!$L108</f>
        <v>0</v>
      </c>
      <c r="T108" s="26">
        <f>+'2007'!$L108</f>
        <v>0</v>
      </c>
      <c r="U108" s="26">
        <f>+'2008'!$L108</f>
        <v>0</v>
      </c>
      <c r="V108" s="26">
        <f>+'2009'!$L108</f>
        <v>0</v>
      </c>
      <c r="W108" s="26">
        <f>+'2010'!$L108</f>
        <v>0</v>
      </c>
      <c r="X108" s="26">
        <f>+'2011'!$L108</f>
        <v>0</v>
      </c>
      <c r="Y108" s="26">
        <f>+'2012'!$L108</f>
        <v>0</v>
      </c>
      <c r="Z108" s="26">
        <f>+'2013'!$L108</f>
        <v>0</v>
      </c>
      <c r="AA108" s="26">
        <f>+'2014'!$L108</f>
        <v>0</v>
      </c>
      <c r="AB108" s="26">
        <f>+'2015'!$L108</f>
        <v>0</v>
      </c>
      <c r="AC108" s="26">
        <f>+'2016'!$L108</f>
        <v>0</v>
      </c>
      <c r="AD108" s="31"/>
      <c r="AE108" s="26" t="str">
        <f t="shared" si="22"/>
        <v/>
      </c>
    </row>
    <row r="109" spans="1:31" x14ac:dyDescent="0.2">
      <c r="A109" s="13" t="s">
        <v>220</v>
      </c>
      <c r="B109" s="6" t="s">
        <v>187</v>
      </c>
      <c r="C109" s="26">
        <f>+'1990'!$L109</f>
        <v>0</v>
      </c>
      <c r="D109" s="26">
        <f>+'1991'!$L109</f>
        <v>0</v>
      </c>
      <c r="E109" s="26">
        <f>+'1992'!$L109</f>
        <v>0</v>
      </c>
      <c r="F109" s="26">
        <f>+'1993'!$L109</f>
        <v>0</v>
      </c>
      <c r="G109" s="26">
        <f>+'1994'!$L109</f>
        <v>0</v>
      </c>
      <c r="H109" s="26">
        <f>+'1995'!$L109</f>
        <v>0</v>
      </c>
      <c r="I109" s="26">
        <f>+'1996'!$L109</f>
        <v>0</v>
      </c>
      <c r="J109" s="26">
        <f>+'1997'!$L109</f>
        <v>0</v>
      </c>
      <c r="K109" s="26">
        <f>+'1998'!$L109</f>
        <v>0</v>
      </c>
      <c r="L109" s="26">
        <f>+'1999'!$L109</f>
        <v>0</v>
      </c>
      <c r="M109" s="26">
        <f>+'2000'!$L109</f>
        <v>0</v>
      </c>
      <c r="N109" s="26">
        <f>+'2001'!$L109</f>
        <v>0</v>
      </c>
      <c r="O109" s="26">
        <f>+'2002'!$L109</f>
        <v>0</v>
      </c>
      <c r="P109" s="26">
        <f>+'2003'!$L109</f>
        <v>0</v>
      </c>
      <c r="Q109" s="26">
        <f>+'2004'!$L109</f>
        <v>0</v>
      </c>
      <c r="R109" s="26">
        <f>+'2005'!$L109</f>
        <v>0</v>
      </c>
      <c r="S109" s="26">
        <f>+'2006'!$L109</f>
        <v>0</v>
      </c>
      <c r="T109" s="26">
        <f>+'2007'!$L109</f>
        <v>0</v>
      </c>
      <c r="U109" s="26">
        <f>+'2008'!$L109</f>
        <v>0</v>
      </c>
      <c r="V109" s="26">
        <f>+'2009'!$L109</f>
        <v>0</v>
      </c>
      <c r="W109" s="26">
        <f>+'2010'!$L109</f>
        <v>0</v>
      </c>
      <c r="X109" s="26">
        <f>+'2011'!$L109</f>
        <v>0</v>
      </c>
      <c r="Y109" s="26">
        <f>+'2012'!$L109</f>
        <v>0</v>
      </c>
      <c r="Z109" s="26">
        <f>+'2013'!$L109</f>
        <v>0</v>
      </c>
      <c r="AA109" s="26">
        <f>+'2014'!$L109</f>
        <v>0</v>
      </c>
      <c r="AB109" s="26">
        <f>+'2015'!$L109</f>
        <v>0</v>
      </c>
      <c r="AC109" s="26">
        <f>+'2016'!$L109</f>
        <v>0</v>
      </c>
      <c r="AD109" s="31"/>
      <c r="AE109" s="26" t="str">
        <f t="shared" si="22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3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1.59</v>
      </c>
      <c r="D112" s="26">
        <f>+D113+D114</f>
        <v>17.482800966781145</v>
      </c>
      <c r="E112" s="26">
        <f t="shared" ref="E112:AC112" si="33">+E113+E114</f>
        <v>18.236061156871219</v>
      </c>
      <c r="F112" s="26">
        <f t="shared" si="33"/>
        <v>20.819190311730928</v>
      </c>
      <c r="G112" s="26">
        <f t="shared" si="33"/>
        <v>28.129308902059499</v>
      </c>
      <c r="H112" s="26">
        <f t="shared" si="33"/>
        <v>30.752959864874605</v>
      </c>
      <c r="I112" s="26">
        <f t="shared" si="33"/>
        <v>23.575019873926514</v>
      </c>
      <c r="J112" s="26">
        <f t="shared" si="33"/>
        <v>31.813590151222861</v>
      </c>
      <c r="K112" s="26">
        <f t="shared" si="33"/>
        <v>35.692430137971613</v>
      </c>
      <c r="L112" s="26">
        <f t="shared" si="33"/>
        <v>37.017190554359402</v>
      </c>
      <c r="M112" s="26">
        <f t="shared" si="33"/>
        <v>53.344449839258637</v>
      </c>
      <c r="N112" s="26">
        <f t="shared" si="33"/>
        <v>58.586509848310548</v>
      </c>
      <c r="O112" s="26">
        <f t="shared" si="33"/>
        <v>63.643898606485379</v>
      </c>
      <c r="P112" s="26">
        <f t="shared" si="33"/>
        <v>73.958033015139407</v>
      </c>
      <c r="Q112" s="26">
        <f t="shared" si="33"/>
        <v>80.2148793614178</v>
      </c>
      <c r="R112" s="26">
        <f t="shared" si="33"/>
        <v>87.404338373310182</v>
      </c>
      <c r="S112" s="26">
        <f t="shared" si="33"/>
        <v>104.33302905747762</v>
      </c>
      <c r="T112" s="26">
        <f t="shared" si="33"/>
        <v>101.46876426093469</v>
      </c>
      <c r="U112" s="26">
        <f t="shared" si="33"/>
        <v>98.592134487748368</v>
      </c>
      <c r="V112" s="26">
        <f t="shared" si="33"/>
        <v>71.458299742472263</v>
      </c>
      <c r="W112" s="26">
        <f t="shared" si="33"/>
        <v>60.659784027137057</v>
      </c>
      <c r="X112" s="26">
        <f t="shared" si="33"/>
        <v>1.59</v>
      </c>
      <c r="Y112" s="26">
        <f t="shared" si="33"/>
        <v>38.420201497148142</v>
      </c>
      <c r="Z112" s="26">
        <f t="shared" si="33"/>
        <v>34.454954656425897</v>
      </c>
      <c r="AA112" s="26">
        <f t="shared" si="33"/>
        <v>33.664161866999997</v>
      </c>
      <c r="AB112" s="26">
        <f t="shared" si="33"/>
        <v>26.530125821850604</v>
      </c>
      <c r="AC112" s="26">
        <f t="shared" si="33"/>
        <v>23.698063858627322</v>
      </c>
      <c r="AD112" s="31"/>
      <c r="AE112" s="26">
        <f t="shared" ref="AE112:AE116" si="34">+IF(C112=0,"",IF(C112&lt;0,IF(AC112&lt;0,(AC112-C112)/C112,(AC112-C112)/ABS(C112)),(AC112-C112)/C112))</f>
        <v>13.904442678381963</v>
      </c>
    </row>
    <row r="113" spans="1:31" x14ac:dyDescent="0.2">
      <c r="A113" s="13" t="s">
        <v>225</v>
      </c>
      <c r="B113" s="6" t="s">
        <v>226</v>
      </c>
      <c r="C113" s="26">
        <f>+'1990'!$L113</f>
        <v>0.24</v>
      </c>
      <c r="D113" s="26">
        <f>+'1991'!$L113</f>
        <v>1.8128009667811451</v>
      </c>
      <c r="E113" s="26">
        <f>+'1992'!$L113</f>
        <v>1.8560611568712218</v>
      </c>
      <c r="F113" s="26">
        <f>+'1993'!$L113</f>
        <v>1.9291903117309281</v>
      </c>
      <c r="G113" s="26">
        <f>+'1994'!$L113</f>
        <v>2.1393089020595015</v>
      </c>
      <c r="H113" s="26">
        <f>+'1995'!$L113</f>
        <v>2.0929598648746044</v>
      </c>
      <c r="I113" s="26">
        <f>+'1996'!$L113</f>
        <v>2.0950198739265127</v>
      </c>
      <c r="J113" s="26">
        <f>+'1997'!$L113</f>
        <v>2.4235901512228617</v>
      </c>
      <c r="K113" s="26">
        <f>+'1998'!$L113</f>
        <v>3.482430137971614</v>
      </c>
      <c r="L113" s="26">
        <f>+'1999'!$L113</f>
        <v>3.5771905543594009</v>
      </c>
      <c r="M113" s="26">
        <f>+'2000'!$L113</f>
        <v>3.4144498392586367</v>
      </c>
      <c r="N113" s="26">
        <f>+'2001'!$L113</f>
        <v>3.4165098483105454</v>
      </c>
      <c r="O113" s="26">
        <f>+'2002'!$L113</f>
        <v>3.8838986064853835</v>
      </c>
      <c r="P113" s="26">
        <f>+'2003'!$L113</f>
        <v>3.4980330151394097</v>
      </c>
      <c r="Q113" s="26">
        <f>+'2004'!$L113</f>
        <v>3.6948793614178057</v>
      </c>
      <c r="R113" s="26">
        <f>+'2005'!$L113</f>
        <v>3.6143383733101793</v>
      </c>
      <c r="S113" s="26">
        <f>+'2006'!$L113</f>
        <v>3.9530290574776257</v>
      </c>
      <c r="T113" s="26">
        <f>+'2007'!$L113</f>
        <v>4.4387642609346916</v>
      </c>
      <c r="U113" s="26">
        <f>+'2008'!$L113</f>
        <v>4.6321344877483721</v>
      </c>
      <c r="V113" s="26">
        <f>+'2009'!$L113</f>
        <v>4.3382997424722545</v>
      </c>
      <c r="W113" s="26">
        <f>+'2010'!$L113</f>
        <v>4.3597840271370618</v>
      </c>
      <c r="X113" s="26">
        <f>+'2011'!$L113</f>
        <v>0.24</v>
      </c>
      <c r="Y113" s="26">
        <f>+'2012'!$L113</f>
        <v>4.4902014971481412</v>
      </c>
      <c r="Z113" s="26">
        <f>+'2013'!$L113</f>
        <v>4.4849546564258969</v>
      </c>
      <c r="AA113" s="26">
        <f>+'2014'!$L113</f>
        <v>4.5341618670000008</v>
      </c>
      <c r="AB113" s="26">
        <f>+'2015'!$L113</f>
        <v>4.5701258218506009</v>
      </c>
      <c r="AC113" s="26">
        <f>+'2016'!$L113</f>
        <v>4.8280638586273206</v>
      </c>
      <c r="AD113" s="31"/>
      <c r="AE113" s="26">
        <f t="shared" si="34"/>
        <v>19.116932744280501</v>
      </c>
    </row>
    <row r="114" spans="1:31" x14ac:dyDescent="0.2">
      <c r="A114" s="13" t="s">
        <v>227</v>
      </c>
      <c r="B114" s="6" t="s">
        <v>228</v>
      </c>
      <c r="C114" s="26">
        <f>+'1990'!$L114</f>
        <v>1.35</v>
      </c>
      <c r="D114" s="26">
        <f>+'1991'!$L114</f>
        <v>15.67</v>
      </c>
      <c r="E114" s="26">
        <f>+'1992'!$L114</f>
        <v>16.38</v>
      </c>
      <c r="F114" s="26">
        <f>+'1993'!$L114</f>
        <v>18.89</v>
      </c>
      <c r="G114" s="26">
        <f>+'1994'!$L114</f>
        <v>25.99</v>
      </c>
      <c r="H114" s="26">
        <f>+'1995'!$L114</f>
        <v>28.66</v>
      </c>
      <c r="I114" s="26">
        <f>+'1996'!$L114</f>
        <v>21.48</v>
      </c>
      <c r="J114" s="26">
        <f>+'1997'!$L114</f>
        <v>29.39</v>
      </c>
      <c r="K114" s="26">
        <f>+'1998'!$L114</f>
        <v>32.21</v>
      </c>
      <c r="L114" s="26">
        <f>+'1999'!$L114</f>
        <v>33.44</v>
      </c>
      <c r="M114" s="26">
        <f>+'2000'!$L114</f>
        <v>49.93</v>
      </c>
      <c r="N114" s="26">
        <f>+'2001'!$L114</f>
        <v>55.17</v>
      </c>
      <c r="O114" s="26">
        <f>+'2002'!$L114</f>
        <v>59.76</v>
      </c>
      <c r="P114" s="26">
        <f>+'2003'!$L114</f>
        <v>70.459999999999994</v>
      </c>
      <c r="Q114" s="26">
        <f>+'2004'!$L114</f>
        <v>76.52</v>
      </c>
      <c r="R114" s="26">
        <f>+'2005'!$L114</f>
        <v>83.79</v>
      </c>
      <c r="S114" s="26">
        <f>+'2006'!$L114</f>
        <v>100.38</v>
      </c>
      <c r="T114" s="26">
        <f>+'2007'!$L114</f>
        <v>97.03</v>
      </c>
      <c r="U114" s="26">
        <f>+'2008'!$L114</f>
        <v>93.96</v>
      </c>
      <c r="V114" s="26">
        <f>+'2009'!$L114</f>
        <v>67.12</v>
      </c>
      <c r="W114" s="26">
        <f>+'2010'!$L114</f>
        <v>56.3</v>
      </c>
      <c r="X114" s="26">
        <f>+'2011'!$L114</f>
        <v>1.35</v>
      </c>
      <c r="Y114" s="26">
        <f>+'2012'!$L114</f>
        <v>33.93</v>
      </c>
      <c r="Z114" s="26">
        <f>+'2013'!$L114</f>
        <v>29.97</v>
      </c>
      <c r="AA114" s="26">
        <f>+'2014'!$L114</f>
        <v>29.13</v>
      </c>
      <c r="AB114" s="26">
        <f>+'2015'!$L114</f>
        <v>21.96</v>
      </c>
      <c r="AC114" s="26">
        <f>+'2016'!$L114</f>
        <v>18.87</v>
      </c>
      <c r="AD114" s="31"/>
      <c r="AE114" s="26">
        <f t="shared" si="34"/>
        <v>12.977777777777776</v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34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34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>+C128+C134+C138</f>
        <v>608.5100000000001</v>
      </c>
      <c r="D127" s="26">
        <f>+D128+D134+D138</f>
        <v>520.75958482432679</v>
      </c>
      <c r="E127" s="26">
        <f t="shared" ref="E127:AC127" si="35">+E128+E134+E138</f>
        <v>529.54875224422892</v>
      </c>
      <c r="F127" s="26">
        <f t="shared" si="35"/>
        <v>563.75641303950749</v>
      </c>
      <c r="G127" s="26">
        <f t="shared" si="35"/>
        <v>482.06160904192831</v>
      </c>
      <c r="H127" s="26">
        <f t="shared" si="35"/>
        <v>520.56646552770394</v>
      </c>
      <c r="I127" s="26">
        <f t="shared" si="35"/>
        <v>672.12336060181929</v>
      </c>
      <c r="J127" s="26">
        <f t="shared" si="35"/>
        <v>770.61882349118707</v>
      </c>
      <c r="K127" s="26">
        <f t="shared" si="35"/>
        <v>770.41481753064988</v>
      </c>
      <c r="L127" s="26">
        <f t="shared" si="35"/>
        <v>789.53588988920444</v>
      </c>
      <c r="M127" s="26">
        <f t="shared" si="35"/>
        <v>789.2765938524019</v>
      </c>
      <c r="N127" s="26">
        <f t="shared" si="35"/>
        <v>782.8285144513186</v>
      </c>
      <c r="O127" s="26">
        <f t="shared" si="35"/>
        <v>781.98825451166181</v>
      </c>
      <c r="P127" s="26">
        <f t="shared" si="35"/>
        <v>767.35916060163004</v>
      </c>
      <c r="Q127" s="26">
        <f t="shared" si="35"/>
        <v>783.45561779601928</v>
      </c>
      <c r="R127" s="26">
        <f t="shared" si="35"/>
        <v>767.68585403608404</v>
      </c>
      <c r="S127" s="26">
        <f t="shared" si="35"/>
        <v>799.79596320652195</v>
      </c>
      <c r="T127" s="26">
        <f t="shared" si="35"/>
        <v>827.1941343560386</v>
      </c>
      <c r="U127" s="26">
        <f t="shared" si="35"/>
        <v>835.49793929383179</v>
      </c>
      <c r="V127" s="26">
        <f t="shared" si="35"/>
        <v>666.68371263618656</v>
      </c>
      <c r="W127" s="26">
        <f t="shared" si="35"/>
        <v>654.0704278575829</v>
      </c>
      <c r="X127" s="26">
        <f t="shared" si="35"/>
        <v>656.30343087868948</v>
      </c>
      <c r="Y127" s="26">
        <f t="shared" si="35"/>
        <v>755.33094745647452</v>
      </c>
      <c r="Z127" s="26">
        <f t="shared" si="35"/>
        <v>786.37774072816603</v>
      </c>
      <c r="AA127" s="26">
        <f t="shared" si="35"/>
        <v>807.05015059428979</v>
      </c>
      <c r="AB127" s="26">
        <f t="shared" si="35"/>
        <v>780.53301315789201</v>
      </c>
      <c r="AC127" s="26">
        <f t="shared" si="35"/>
        <v>811.02463197139855</v>
      </c>
      <c r="AD127" s="31"/>
      <c r="AE127" s="26">
        <f t="shared" ref="AE127:AE141" si="36">+IF(C127=0,"",IF(C127&lt;0,IF(AC127&lt;0,(AC127-C127)/C127,(AC127-C127)/ABS(C127)),(AC127-C127)/C127))</f>
        <v>0.33280411492234868</v>
      </c>
    </row>
    <row r="128" spans="1:31" x14ac:dyDescent="0.2">
      <c r="A128" s="11" t="s">
        <v>26</v>
      </c>
      <c r="B128" s="6" t="s">
        <v>27</v>
      </c>
      <c r="C128" s="26">
        <f>+C129+C130+C131+C132+C133</f>
        <v>578.66000000000008</v>
      </c>
      <c r="D128" s="26">
        <f>+D129+D130+D131+D132+D133</f>
        <v>497.71958482432683</v>
      </c>
      <c r="E128" s="26">
        <f t="shared" ref="E128:AC128" si="37">+E129+E130+E131+E132+E133</f>
        <v>527.72875224422887</v>
      </c>
      <c r="F128" s="26">
        <f t="shared" si="37"/>
        <v>538.40641303950747</v>
      </c>
      <c r="G128" s="26">
        <f t="shared" si="37"/>
        <v>479.99160904192831</v>
      </c>
      <c r="H128" s="26">
        <f t="shared" si="37"/>
        <v>493.12646552770389</v>
      </c>
      <c r="I128" s="26">
        <f t="shared" si="37"/>
        <v>644.51336060181927</v>
      </c>
      <c r="J128" s="26">
        <f t="shared" si="37"/>
        <v>741.51882349118705</v>
      </c>
      <c r="K128" s="26">
        <f t="shared" si="37"/>
        <v>743.93481753064987</v>
      </c>
      <c r="L128" s="26">
        <f t="shared" si="37"/>
        <v>759.85588988920449</v>
      </c>
      <c r="M128" s="26">
        <f t="shared" si="37"/>
        <v>757.30659385240187</v>
      </c>
      <c r="N128" s="26">
        <f t="shared" si="37"/>
        <v>749.09851445131858</v>
      </c>
      <c r="O128" s="26">
        <f t="shared" si="37"/>
        <v>748.79825451166175</v>
      </c>
      <c r="P128" s="26">
        <f t="shared" si="37"/>
        <v>738.34916060163005</v>
      </c>
      <c r="Q128" s="26">
        <f t="shared" si="37"/>
        <v>755.30561779601931</v>
      </c>
      <c r="R128" s="26">
        <f t="shared" si="37"/>
        <v>764.75585403608409</v>
      </c>
      <c r="S128" s="26">
        <f t="shared" si="37"/>
        <v>770.37596320652199</v>
      </c>
      <c r="T128" s="26">
        <f t="shared" si="37"/>
        <v>799.67413435603862</v>
      </c>
      <c r="U128" s="26">
        <f t="shared" si="37"/>
        <v>807.33793929383182</v>
      </c>
      <c r="V128" s="26">
        <f t="shared" si="37"/>
        <v>633.64371263618659</v>
      </c>
      <c r="W128" s="26">
        <f t="shared" si="37"/>
        <v>628.35042785758287</v>
      </c>
      <c r="X128" s="26">
        <f t="shared" si="37"/>
        <v>634.90343087868951</v>
      </c>
      <c r="Y128" s="26">
        <f t="shared" si="37"/>
        <v>738.16094745647456</v>
      </c>
      <c r="Z128" s="26">
        <f t="shared" si="37"/>
        <v>772.11774072816604</v>
      </c>
      <c r="AA128" s="26">
        <f t="shared" si="37"/>
        <v>792.89015059428982</v>
      </c>
      <c r="AB128" s="26">
        <f t="shared" si="37"/>
        <v>766.02301315789202</v>
      </c>
      <c r="AC128" s="26">
        <f t="shared" si="37"/>
        <v>794.16463197139853</v>
      </c>
      <c r="AD128" s="31"/>
      <c r="AE128" s="26">
        <f t="shared" si="36"/>
        <v>0.37242012921473477</v>
      </c>
    </row>
    <row r="129" spans="1:31" x14ac:dyDescent="0.2">
      <c r="A129" s="11" t="s">
        <v>28</v>
      </c>
      <c r="B129" s="6" t="s">
        <v>29</v>
      </c>
      <c r="C129" s="26">
        <f>+C7</f>
        <v>12.86</v>
      </c>
      <c r="D129" s="26">
        <f>+D7</f>
        <v>4.1500000000000004</v>
      </c>
      <c r="E129" s="26">
        <f t="shared" ref="E129:AC129" si="38">+E7</f>
        <v>1.44</v>
      </c>
      <c r="F129" s="26">
        <f t="shared" si="38"/>
        <v>3.5</v>
      </c>
      <c r="G129" s="26">
        <f t="shared" si="38"/>
        <v>4.18</v>
      </c>
      <c r="H129" s="26">
        <f t="shared" si="38"/>
        <v>9.33</v>
      </c>
      <c r="I129" s="26">
        <f t="shared" si="38"/>
        <v>14.65</v>
      </c>
      <c r="J129" s="26">
        <f t="shared" si="38"/>
        <v>17.810000000000002</v>
      </c>
      <c r="K129" s="26">
        <f t="shared" si="38"/>
        <v>19.87</v>
      </c>
      <c r="L129" s="26">
        <f t="shared" si="38"/>
        <v>22.05</v>
      </c>
      <c r="M129" s="26">
        <f t="shared" si="38"/>
        <v>17.260000000000002</v>
      </c>
      <c r="N129" s="26">
        <f t="shared" si="38"/>
        <v>13.08</v>
      </c>
      <c r="O129" s="26">
        <f t="shared" si="38"/>
        <v>14.66</v>
      </c>
      <c r="P129" s="26">
        <f t="shared" si="38"/>
        <v>15.959999999999999</v>
      </c>
      <c r="Q129" s="26">
        <f t="shared" si="38"/>
        <v>19.63</v>
      </c>
      <c r="R129" s="26">
        <f t="shared" si="38"/>
        <v>19.100000000000001</v>
      </c>
      <c r="S129" s="26">
        <f t="shared" si="38"/>
        <v>21.779999999999998</v>
      </c>
      <c r="T129" s="26">
        <f t="shared" si="38"/>
        <v>25.14</v>
      </c>
      <c r="U129" s="26">
        <f t="shared" si="38"/>
        <v>26.42</v>
      </c>
      <c r="V129" s="26">
        <f t="shared" si="38"/>
        <v>25.740000000000002</v>
      </c>
      <c r="W129" s="26">
        <f t="shared" si="38"/>
        <v>29.040000000000003</v>
      </c>
      <c r="X129" s="26">
        <f t="shared" si="38"/>
        <v>37.629999999999995</v>
      </c>
      <c r="Y129" s="26">
        <f t="shared" si="38"/>
        <v>43.19</v>
      </c>
      <c r="Z129" s="26">
        <f t="shared" si="38"/>
        <v>43.56</v>
      </c>
      <c r="AA129" s="26">
        <f t="shared" si="38"/>
        <v>41.36</v>
      </c>
      <c r="AB129" s="26">
        <f t="shared" si="38"/>
        <v>49.52</v>
      </c>
      <c r="AC129" s="26">
        <f t="shared" si="38"/>
        <v>52.489999999999995</v>
      </c>
      <c r="AD129" s="31"/>
      <c r="AE129" s="26">
        <f t="shared" si="36"/>
        <v>3.0816485225505441</v>
      </c>
    </row>
    <row r="130" spans="1:31" x14ac:dyDescent="0.2">
      <c r="A130" s="11" t="s">
        <v>46</v>
      </c>
      <c r="B130" s="6" t="s">
        <v>47</v>
      </c>
      <c r="C130" s="26">
        <f>+C16</f>
        <v>68.400000000000006</v>
      </c>
      <c r="D130" s="26">
        <f>+D16</f>
        <v>71.47</v>
      </c>
      <c r="E130" s="26">
        <f t="shared" ref="E130:AC130" si="39">+E16</f>
        <v>84.390000000000015</v>
      </c>
      <c r="F130" s="26">
        <f t="shared" si="39"/>
        <v>65.790000000000006</v>
      </c>
      <c r="G130" s="26">
        <f t="shared" si="39"/>
        <v>74.61999999999999</v>
      </c>
      <c r="H130" s="26">
        <f t="shared" si="39"/>
        <v>52.98</v>
      </c>
      <c r="I130" s="26">
        <f t="shared" si="39"/>
        <v>55.260000000000005</v>
      </c>
      <c r="J130" s="26">
        <f t="shared" si="39"/>
        <v>72.19</v>
      </c>
      <c r="K130" s="26">
        <f t="shared" si="39"/>
        <v>65.23</v>
      </c>
      <c r="L130" s="26">
        <f t="shared" si="39"/>
        <v>67.92</v>
      </c>
      <c r="M130" s="26">
        <f t="shared" si="39"/>
        <v>65.84</v>
      </c>
      <c r="N130" s="26">
        <f t="shared" si="39"/>
        <v>71.37</v>
      </c>
      <c r="O130" s="26">
        <f t="shared" si="39"/>
        <v>66.77</v>
      </c>
      <c r="P130" s="26">
        <f t="shared" si="39"/>
        <v>60.22</v>
      </c>
      <c r="Q130" s="26">
        <f t="shared" si="39"/>
        <v>63.980000000000004</v>
      </c>
      <c r="R130" s="26">
        <f t="shared" si="39"/>
        <v>70.789999999999992</v>
      </c>
      <c r="S130" s="26">
        <f t="shared" si="39"/>
        <v>74.28</v>
      </c>
      <c r="T130" s="26">
        <f t="shared" si="39"/>
        <v>80.56</v>
      </c>
      <c r="U130" s="26">
        <f t="shared" si="39"/>
        <v>82.18</v>
      </c>
      <c r="V130" s="26">
        <f t="shared" si="39"/>
        <v>79.859999999999985</v>
      </c>
      <c r="W130" s="26">
        <f t="shared" si="39"/>
        <v>67.53</v>
      </c>
      <c r="X130" s="26">
        <f t="shared" si="39"/>
        <v>75.509999999999991</v>
      </c>
      <c r="Y130" s="26">
        <f t="shared" si="39"/>
        <v>145.23000000000002</v>
      </c>
      <c r="Z130" s="26">
        <f t="shared" si="39"/>
        <v>154.84</v>
      </c>
      <c r="AA130" s="26">
        <f t="shared" si="39"/>
        <v>176</v>
      </c>
      <c r="AB130" s="26">
        <f t="shared" si="39"/>
        <v>134.80000000000001</v>
      </c>
      <c r="AC130" s="26">
        <f t="shared" si="39"/>
        <v>143.11000000000001</v>
      </c>
      <c r="AD130" s="31"/>
      <c r="AE130" s="26">
        <f t="shared" si="36"/>
        <v>1.0922514619883041</v>
      </c>
    </row>
    <row r="131" spans="1:31" x14ac:dyDescent="0.2">
      <c r="A131" s="13" t="s">
        <v>74</v>
      </c>
      <c r="B131" s="6" t="s">
        <v>75</v>
      </c>
      <c r="C131" s="26">
        <f>+C30</f>
        <v>132.00000000000003</v>
      </c>
      <c r="D131" s="26">
        <f>+D30</f>
        <v>136.8195848243268</v>
      </c>
      <c r="E131" s="26">
        <f t="shared" ref="E131:AC131" si="40">+E30</f>
        <v>143.88875224422881</v>
      </c>
      <c r="F131" s="26">
        <f t="shared" si="40"/>
        <v>158.42641303950742</v>
      </c>
      <c r="G131" s="26">
        <f t="shared" si="40"/>
        <v>71.66160904192833</v>
      </c>
      <c r="H131" s="26">
        <f t="shared" si="40"/>
        <v>83.256465527703895</v>
      </c>
      <c r="I131" s="26">
        <f t="shared" si="40"/>
        <v>204.68336060181923</v>
      </c>
      <c r="J131" s="26">
        <f t="shared" si="40"/>
        <v>212.82882349118699</v>
      </c>
      <c r="K131" s="26">
        <f t="shared" si="40"/>
        <v>222.52481753064984</v>
      </c>
      <c r="L131" s="26">
        <f t="shared" si="40"/>
        <v>224.92588988920454</v>
      </c>
      <c r="M131" s="26">
        <f t="shared" si="40"/>
        <v>225.16659385240186</v>
      </c>
      <c r="N131" s="26">
        <f t="shared" si="40"/>
        <v>207.01851445131851</v>
      </c>
      <c r="O131" s="26">
        <f t="shared" si="40"/>
        <v>207.20825451166169</v>
      </c>
      <c r="P131" s="26">
        <f t="shared" si="40"/>
        <v>200.36916060163009</v>
      </c>
      <c r="Q131" s="26">
        <f t="shared" si="40"/>
        <v>205.92561779601937</v>
      </c>
      <c r="R131" s="26">
        <f t="shared" si="40"/>
        <v>207.84585403608409</v>
      </c>
      <c r="S131" s="26">
        <f t="shared" si="40"/>
        <v>205.31596320652196</v>
      </c>
      <c r="T131" s="26">
        <f t="shared" si="40"/>
        <v>222.41413435603869</v>
      </c>
      <c r="U131" s="26">
        <f t="shared" si="40"/>
        <v>224.3979392938318</v>
      </c>
      <c r="V131" s="26">
        <f t="shared" si="40"/>
        <v>242.80371263618656</v>
      </c>
      <c r="W131" s="26">
        <f t="shared" si="40"/>
        <v>263.22042785758293</v>
      </c>
      <c r="X131" s="26">
        <f t="shared" si="40"/>
        <v>247.61343087868948</v>
      </c>
      <c r="Y131" s="26">
        <f t="shared" si="40"/>
        <v>271.35094745647456</v>
      </c>
      <c r="Z131" s="26">
        <f t="shared" si="40"/>
        <v>292.82774072816602</v>
      </c>
      <c r="AA131" s="26">
        <f t="shared" si="40"/>
        <v>289.82015059428977</v>
      </c>
      <c r="AB131" s="26">
        <f t="shared" si="40"/>
        <v>293.73301315789195</v>
      </c>
      <c r="AC131" s="26">
        <f t="shared" si="40"/>
        <v>313.3246319713985</v>
      </c>
      <c r="AD131" s="31"/>
      <c r="AE131" s="26">
        <f t="shared" si="36"/>
        <v>1.373671454328776</v>
      </c>
    </row>
    <row r="132" spans="1:31" x14ac:dyDescent="0.2">
      <c r="A132" s="11" t="s">
        <v>118</v>
      </c>
      <c r="B132" s="6" t="s">
        <v>119</v>
      </c>
      <c r="C132" s="26">
        <f>+C52</f>
        <v>365.4</v>
      </c>
      <c r="D132" s="26">
        <f>+D52</f>
        <v>285.28000000000003</v>
      </c>
      <c r="E132" s="26">
        <f t="shared" ref="E132:AC132" si="41">+E52</f>
        <v>298.01000000000005</v>
      </c>
      <c r="F132" s="26">
        <f t="shared" si="41"/>
        <v>310.69</v>
      </c>
      <c r="G132" s="26">
        <f t="shared" si="41"/>
        <v>329.53</v>
      </c>
      <c r="H132" s="26">
        <f t="shared" si="41"/>
        <v>347.56</v>
      </c>
      <c r="I132" s="26">
        <f t="shared" si="41"/>
        <v>369.92</v>
      </c>
      <c r="J132" s="26">
        <f t="shared" si="41"/>
        <v>438.69</v>
      </c>
      <c r="K132" s="26">
        <f t="shared" si="41"/>
        <v>436.31</v>
      </c>
      <c r="L132" s="26">
        <f t="shared" si="41"/>
        <v>444.96</v>
      </c>
      <c r="M132" s="26">
        <f t="shared" si="41"/>
        <v>449.03999999999996</v>
      </c>
      <c r="N132" s="26">
        <f t="shared" si="41"/>
        <v>457.63</v>
      </c>
      <c r="O132" s="26">
        <f t="shared" si="41"/>
        <v>460.16</v>
      </c>
      <c r="P132" s="26">
        <f t="shared" si="41"/>
        <v>461.8</v>
      </c>
      <c r="Q132" s="26">
        <f t="shared" si="41"/>
        <v>465.77</v>
      </c>
      <c r="R132" s="26">
        <f t="shared" si="41"/>
        <v>467.02</v>
      </c>
      <c r="S132" s="26">
        <f t="shared" si="41"/>
        <v>469</v>
      </c>
      <c r="T132" s="26">
        <f t="shared" si="41"/>
        <v>471.55999999999995</v>
      </c>
      <c r="U132" s="26">
        <f t="shared" si="41"/>
        <v>474.34</v>
      </c>
      <c r="V132" s="26">
        <f t="shared" si="41"/>
        <v>285.24</v>
      </c>
      <c r="W132" s="26">
        <f t="shared" si="41"/>
        <v>268.56</v>
      </c>
      <c r="X132" s="26">
        <f t="shared" si="41"/>
        <v>274.14999999999998</v>
      </c>
      <c r="Y132" s="26">
        <f t="shared" si="41"/>
        <v>278.39</v>
      </c>
      <c r="Z132" s="26">
        <f t="shared" si="41"/>
        <v>280.89</v>
      </c>
      <c r="AA132" s="26">
        <f t="shared" si="41"/>
        <v>285.71000000000004</v>
      </c>
      <c r="AB132" s="26">
        <f t="shared" si="41"/>
        <v>287.97000000000003</v>
      </c>
      <c r="AC132" s="26">
        <f t="shared" si="41"/>
        <v>285.24</v>
      </c>
      <c r="AD132" s="31"/>
      <c r="AE132" s="26">
        <f t="shared" si="36"/>
        <v>-0.21937602627257793</v>
      </c>
    </row>
    <row r="133" spans="1:31" x14ac:dyDescent="0.2">
      <c r="A133" s="11" t="s">
        <v>132</v>
      </c>
      <c r="B133" s="6" t="s">
        <v>133</v>
      </c>
      <c r="C133" s="26">
        <f>+C59</f>
        <v>0</v>
      </c>
      <c r="D133" s="26">
        <f>+D59</f>
        <v>0</v>
      </c>
      <c r="E133" s="26">
        <f t="shared" ref="E133:AC133" si="42">+E59</f>
        <v>0</v>
      </c>
      <c r="F133" s="26">
        <f t="shared" si="42"/>
        <v>0</v>
      </c>
      <c r="G133" s="26">
        <f t="shared" si="42"/>
        <v>0</v>
      </c>
      <c r="H133" s="26">
        <f t="shared" si="42"/>
        <v>0</v>
      </c>
      <c r="I133" s="26">
        <f t="shared" si="42"/>
        <v>0</v>
      </c>
      <c r="J133" s="26">
        <f t="shared" si="42"/>
        <v>0</v>
      </c>
      <c r="K133" s="26">
        <f t="shared" si="42"/>
        <v>0</v>
      </c>
      <c r="L133" s="26">
        <f t="shared" si="42"/>
        <v>0</v>
      </c>
      <c r="M133" s="26">
        <f t="shared" si="42"/>
        <v>0</v>
      </c>
      <c r="N133" s="26">
        <f t="shared" si="42"/>
        <v>0</v>
      </c>
      <c r="O133" s="26">
        <f t="shared" si="42"/>
        <v>0</v>
      </c>
      <c r="P133" s="26">
        <f t="shared" si="42"/>
        <v>0</v>
      </c>
      <c r="Q133" s="26">
        <f t="shared" si="42"/>
        <v>0</v>
      </c>
      <c r="R133" s="26">
        <f t="shared" si="42"/>
        <v>0</v>
      </c>
      <c r="S133" s="26">
        <f t="shared" si="42"/>
        <v>0</v>
      </c>
      <c r="T133" s="26">
        <f t="shared" si="42"/>
        <v>0</v>
      </c>
      <c r="U133" s="26">
        <f t="shared" si="42"/>
        <v>0</v>
      </c>
      <c r="V133" s="26">
        <f t="shared" si="42"/>
        <v>0</v>
      </c>
      <c r="W133" s="26">
        <f t="shared" si="42"/>
        <v>0</v>
      </c>
      <c r="X133" s="26">
        <f t="shared" si="42"/>
        <v>0</v>
      </c>
      <c r="Y133" s="26">
        <f t="shared" si="42"/>
        <v>0</v>
      </c>
      <c r="Z133" s="26">
        <f t="shared" si="42"/>
        <v>0</v>
      </c>
      <c r="AA133" s="26">
        <f t="shared" si="42"/>
        <v>0</v>
      </c>
      <c r="AB133" s="26">
        <f t="shared" si="42"/>
        <v>0</v>
      </c>
      <c r="AC133" s="26">
        <f t="shared" si="42"/>
        <v>0</v>
      </c>
      <c r="AD133" s="31"/>
      <c r="AE133" s="26" t="str">
        <f t="shared" si="36"/>
        <v/>
      </c>
    </row>
    <row r="134" spans="1:31" x14ac:dyDescent="0.2">
      <c r="A134" s="13" t="s">
        <v>145</v>
      </c>
      <c r="B134" s="6" t="s">
        <v>146</v>
      </c>
      <c r="C134" s="26">
        <f>+C135+C136+C137</f>
        <v>29.85</v>
      </c>
      <c r="D134" s="26">
        <f>+D135+D136+D137</f>
        <v>23.040000000000003</v>
      </c>
      <c r="E134" s="26">
        <f t="shared" ref="E134:AC134" si="43">+E135+E136+E137</f>
        <v>1.82</v>
      </c>
      <c r="F134" s="26">
        <f t="shared" si="43"/>
        <v>25.35</v>
      </c>
      <c r="G134" s="26">
        <f t="shared" si="43"/>
        <v>2.0699999999999998</v>
      </c>
      <c r="H134" s="26">
        <f t="shared" si="43"/>
        <v>27.439999999999998</v>
      </c>
      <c r="I134" s="26">
        <f t="shared" si="43"/>
        <v>27.61</v>
      </c>
      <c r="J134" s="26">
        <f t="shared" si="43"/>
        <v>29.099999999999998</v>
      </c>
      <c r="K134" s="26">
        <f t="shared" si="43"/>
        <v>26.479999999999997</v>
      </c>
      <c r="L134" s="26">
        <f t="shared" si="43"/>
        <v>29.68</v>
      </c>
      <c r="M134" s="26">
        <f t="shared" si="43"/>
        <v>31.97</v>
      </c>
      <c r="N134" s="26">
        <f t="shared" si="43"/>
        <v>33.730000000000004</v>
      </c>
      <c r="O134" s="26">
        <f t="shared" si="43"/>
        <v>33.19</v>
      </c>
      <c r="P134" s="26">
        <f t="shared" si="43"/>
        <v>29.009999999999998</v>
      </c>
      <c r="Q134" s="26">
        <f t="shared" si="43"/>
        <v>28.15</v>
      </c>
      <c r="R134" s="26">
        <f t="shared" si="43"/>
        <v>2.9299999999999997</v>
      </c>
      <c r="S134" s="26">
        <f t="shared" si="43"/>
        <v>29.42</v>
      </c>
      <c r="T134" s="26">
        <f t="shared" si="43"/>
        <v>27.52</v>
      </c>
      <c r="U134" s="26">
        <f t="shared" si="43"/>
        <v>28.16</v>
      </c>
      <c r="V134" s="26">
        <f t="shared" si="43"/>
        <v>33.04</v>
      </c>
      <c r="W134" s="26">
        <f t="shared" si="43"/>
        <v>25.72</v>
      </c>
      <c r="X134" s="26">
        <f t="shared" si="43"/>
        <v>21.4</v>
      </c>
      <c r="Y134" s="26">
        <f t="shared" si="43"/>
        <v>17.169999999999998</v>
      </c>
      <c r="Z134" s="26">
        <f t="shared" si="43"/>
        <v>14.26</v>
      </c>
      <c r="AA134" s="26">
        <f t="shared" si="43"/>
        <v>14.16</v>
      </c>
      <c r="AB134" s="26">
        <f t="shared" si="43"/>
        <v>14.51</v>
      </c>
      <c r="AC134" s="26">
        <f t="shared" si="43"/>
        <v>16.86</v>
      </c>
      <c r="AD134" s="31"/>
      <c r="AE134" s="26">
        <f t="shared" si="36"/>
        <v>-0.43517587939698499</v>
      </c>
    </row>
    <row r="135" spans="1:31" x14ac:dyDescent="0.2">
      <c r="A135" s="13" t="s">
        <v>147</v>
      </c>
      <c r="B135" s="6" t="s">
        <v>148</v>
      </c>
      <c r="C135" s="26">
        <f>+C67</f>
        <v>0</v>
      </c>
      <c r="D135" s="26">
        <f>+D67</f>
        <v>0</v>
      </c>
      <c r="E135" s="26">
        <f t="shared" ref="E135:AC135" si="44">+E67</f>
        <v>0</v>
      </c>
      <c r="F135" s="26">
        <f t="shared" si="44"/>
        <v>0</v>
      </c>
      <c r="G135" s="26">
        <f t="shared" si="44"/>
        <v>0</v>
      </c>
      <c r="H135" s="26">
        <f t="shared" si="44"/>
        <v>0</v>
      </c>
      <c r="I135" s="26">
        <f t="shared" si="44"/>
        <v>0</v>
      </c>
      <c r="J135" s="26">
        <f t="shared" si="44"/>
        <v>0</v>
      </c>
      <c r="K135" s="26">
        <f t="shared" si="44"/>
        <v>0</v>
      </c>
      <c r="L135" s="26">
        <f t="shared" si="44"/>
        <v>0</v>
      </c>
      <c r="M135" s="26">
        <f t="shared" si="44"/>
        <v>0</v>
      </c>
      <c r="N135" s="26">
        <f t="shared" si="44"/>
        <v>0</v>
      </c>
      <c r="O135" s="26">
        <f t="shared" si="44"/>
        <v>0</v>
      </c>
      <c r="P135" s="26">
        <f t="shared" si="44"/>
        <v>0</v>
      </c>
      <c r="Q135" s="26">
        <f t="shared" si="44"/>
        <v>0</v>
      </c>
      <c r="R135" s="26">
        <f t="shared" si="44"/>
        <v>0</v>
      </c>
      <c r="S135" s="26">
        <f t="shared" si="44"/>
        <v>0</v>
      </c>
      <c r="T135" s="26">
        <f t="shared" si="44"/>
        <v>0</v>
      </c>
      <c r="U135" s="26">
        <f t="shared" si="44"/>
        <v>0</v>
      </c>
      <c r="V135" s="26">
        <f t="shared" si="44"/>
        <v>0</v>
      </c>
      <c r="W135" s="26">
        <f t="shared" si="44"/>
        <v>0</v>
      </c>
      <c r="X135" s="26">
        <f t="shared" si="44"/>
        <v>0</v>
      </c>
      <c r="Y135" s="26">
        <f t="shared" si="44"/>
        <v>0</v>
      </c>
      <c r="Z135" s="26">
        <f t="shared" si="44"/>
        <v>0</v>
      </c>
      <c r="AA135" s="26">
        <f t="shared" si="44"/>
        <v>0</v>
      </c>
      <c r="AB135" s="26">
        <f t="shared" si="44"/>
        <v>0</v>
      </c>
      <c r="AC135" s="26">
        <f t="shared" si="44"/>
        <v>0</v>
      </c>
      <c r="AD135" s="31"/>
      <c r="AE135" s="26" t="str">
        <f t="shared" si="36"/>
        <v/>
      </c>
    </row>
    <row r="136" spans="1:31" x14ac:dyDescent="0.2">
      <c r="A136" s="11" t="s">
        <v>167</v>
      </c>
      <c r="B136" s="6" t="s">
        <v>168</v>
      </c>
      <c r="C136" s="26">
        <f>+C79</f>
        <v>29.85</v>
      </c>
      <c r="D136" s="26">
        <f>+D79</f>
        <v>23.040000000000003</v>
      </c>
      <c r="E136" s="26">
        <f t="shared" ref="E136:AC136" si="45">+E79</f>
        <v>1.82</v>
      </c>
      <c r="F136" s="26">
        <f t="shared" si="45"/>
        <v>25.35</v>
      </c>
      <c r="G136" s="26">
        <f t="shared" si="45"/>
        <v>2.0699999999999998</v>
      </c>
      <c r="H136" s="26">
        <f t="shared" si="45"/>
        <v>27.439999999999998</v>
      </c>
      <c r="I136" s="26">
        <f t="shared" si="45"/>
        <v>27.61</v>
      </c>
      <c r="J136" s="26">
        <f t="shared" si="45"/>
        <v>29.099999999999998</v>
      </c>
      <c r="K136" s="26">
        <f t="shared" si="45"/>
        <v>26.479999999999997</v>
      </c>
      <c r="L136" s="26">
        <f t="shared" si="45"/>
        <v>29.68</v>
      </c>
      <c r="M136" s="26">
        <f t="shared" si="45"/>
        <v>31.97</v>
      </c>
      <c r="N136" s="26">
        <f t="shared" si="45"/>
        <v>33.730000000000004</v>
      </c>
      <c r="O136" s="26">
        <f t="shared" si="45"/>
        <v>33.19</v>
      </c>
      <c r="P136" s="26">
        <f t="shared" si="45"/>
        <v>29.009999999999998</v>
      </c>
      <c r="Q136" s="26">
        <f t="shared" si="45"/>
        <v>28.15</v>
      </c>
      <c r="R136" s="26">
        <f t="shared" si="45"/>
        <v>2.9299999999999997</v>
      </c>
      <c r="S136" s="26">
        <f t="shared" si="45"/>
        <v>29.42</v>
      </c>
      <c r="T136" s="26">
        <f t="shared" si="45"/>
        <v>27.52</v>
      </c>
      <c r="U136" s="26">
        <f t="shared" si="45"/>
        <v>28.16</v>
      </c>
      <c r="V136" s="26">
        <f t="shared" si="45"/>
        <v>33.04</v>
      </c>
      <c r="W136" s="26">
        <f t="shared" si="45"/>
        <v>25.72</v>
      </c>
      <c r="X136" s="26">
        <f t="shared" si="45"/>
        <v>21.4</v>
      </c>
      <c r="Y136" s="26">
        <f t="shared" si="45"/>
        <v>17.169999999999998</v>
      </c>
      <c r="Z136" s="26">
        <f t="shared" si="45"/>
        <v>14.26</v>
      </c>
      <c r="AA136" s="26">
        <f t="shared" si="45"/>
        <v>14.16</v>
      </c>
      <c r="AB136" s="26">
        <f t="shared" si="45"/>
        <v>14.51</v>
      </c>
      <c r="AC136" s="26">
        <f t="shared" si="45"/>
        <v>16.86</v>
      </c>
      <c r="AD136" s="31"/>
      <c r="AE136" s="26">
        <f t="shared" si="36"/>
        <v>-0.43517587939698499</v>
      </c>
    </row>
    <row r="137" spans="1:31" x14ac:dyDescent="0.2">
      <c r="A137" s="11" t="s">
        <v>202</v>
      </c>
      <c r="B137" s="6" t="s">
        <v>203</v>
      </c>
      <c r="C137" s="26">
        <f>+C100</f>
        <v>0</v>
      </c>
      <c r="D137" s="26">
        <f>+D100</f>
        <v>0</v>
      </c>
      <c r="E137" s="26">
        <f t="shared" ref="E137:AC137" si="46">+E100</f>
        <v>0</v>
      </c>
      <c r="F137" s="26">
        <f t="shared" si="46"/>
        <v>0</v>
      </c>
      <c r="G137" s="26">
        <f t="shared" si="46"/>
        <v>0</v>
      </c>
      <c r="H137" s="26">
        <f t="shared" si="46"/>
        <v>0</v>
      </c>
      <c r="I137" s="26">
        <f t="shared" si="46"/>
        <v>0</v>
      </c>
      <c r="J137" s="26">
        <f t="shared" si="46"/>
        <v>0</v>
      </c>
      <c r="K137" s="26">
        <f t="shared" si="46"/>
        <v>0</v>
      </c>
      <c r="L137" s="26">
        <f t="shared" si="46"/>
        <v>0</v>
      </c>
      <c r="M137" s="26">
        <f t="shared" si="46"/>
        <v>0</v>
      </c>
      <c r="N137" s="26">
        <f t="shared" si="46"/>
        <v>0</v>
      </c>
      <c r="O137" s="26">
        <f t="shared" si="46"/>
        <v>0</v>
      </c>
      <c r="P137" s="26">
        <f t="shared" si="46"/>
        <v>0</v>
      </c>
      <c r="Q137" s="26">
        <f t="shared" si="46"/>
        <v>0</v>
      </c>
      <c r="R137" s="26">
        <f t="shared" si="46"/>
        <v>0</v>
      </c>
      <c r="S137" s="26">
        <f t="shared" si="46"/>
        <v>0</v>
      </c>
      <c r="T137" s="26">
        <f t="shared" si="46"/>
        <v>0</v>
      </c>
      <c r="U137" s="26">
        <f t="shared" si="46"/>
        <v>0</v>
      </c>
      <c r="V137" s="26">
        <f t="shared" si="46"/>
        <v>0</v>
      </c>
      <c r="W137" s="26">
        <f t="shared" si="46"/>
        <v>0</v>
      </c>
      <c r="X137" s="26">
        <f t="shared" si="46"/>
        <v>0</v>
      </c>
      <c r="Y137" s="26">
        <f t="shared" si="46"/>
        <v>0</v>
      </c>
      <c r="Z137" s="26">
        <f t="shared" si="46"/>
        <v>0</v>
      </c>
      <c r="AA137" s="26">
        <f t="shared" si="46"/>
        <v>0</v>
      </c>
      <c r="AB137" s="26">
        <f t="shared" si="46"/>
        <v>0</v>
      </c>
      <c r="AC137" s="26">
        <f t="shared" si="46"/>
        <v>0</v>
      </c>
      <c r="AD137" s="31"/>
      <c r="AE137" s="26" t="str">
        <f t="shared" si="36"/>
        <v/>
      </c>
    </row>
    <row r="138" spans="1:31" x14ac:dyDescent="0.2">
      <c r="A138" s="13" t="s">
        <v>204</v>
      </c>
      <c r="B138" s="6" t="s">
        <v>205</v>
      </c>
      <c r="C138" s="26">
        <f>+C139+C140+C141</f>
        <v>0</v>
      </c>
      <c r="D138" s="26">
        <f>+D139+D140+D141</f>
        <v>0</v>
      </c>
      <c r="E138" s="26">
        <f t="shared" ref="E138:AC138" si="47">+E139+E140+E141</f>
        <v>0</v>
      </c>
      <c r="F138" s="26">
        <f t="shared" si="47"/>
        <v>0</v>
      </c>
      <c r="G138" s="26">
        <f t="shared" si="47"/>
        <v>0</v>
      </c>
      <c r="H138" s="26">
        <f t="shared" si="47"/>
        <v>0</v>
      </c>
      <c r="I138" s="26">
        <f t="shared" si="47"/>
        <v>0</v>
      </c>
      <c r="J138" s="26">
        <f t="shared" si="47"/>
        <v>0</v>
      </c>
      <c r="K138" s="26">
        <f t="shared" si="47"/>
        <v>0</v>
      </c>
      <c r="L138" s="26">
        <f t="shared" si="47"/>
        <v>0</v>
      </c>
      <c r="M138" s="26">
        <f t="shared" si="47"/>
        <v>0</v>
      </c>
      <c r="N138" s="26">
        <f t="shared" si="47"/>
        <v>0</v>
      </c>
      <c r="O138" s="26">
        <f t="shared" si="47"/>
        <v>0</v>
      </c>
      <c r="P138" s="26">
        <f t="shared" si="47"/>
        <v>0</v>
      </c>
      <c r="Q138" s="26">
        <f t="shared" si="47"/>
        <v>0</v>
      </c>
      <c r="R138" s="26">
        <f t="shared" si="47"/>
        <v>0</v>
      </c>
      <c r="S138" s="26">
        <f t="shared" si="47"/>
        <v>0</v>
      </c>
      <c r="T138" s="26">
        <f t="shared" si="47"/>
        <v>0</v>
      </c>
      <c r="U138" s="26">
        <f t="shared" si="47"/>
        <v>0</v>
      </c>
      <c r="V138" s="26">
        <f t="shared" si="47"/>
        <v>0</v>
      </c>
      <c r="W138" s="26">
        <f t="shared" si="47"/>
        <v>0</v>
      </c>
      <c r="X138" s="26">
        <f t="shared" si="47"/>
        <v>0</v>
      </c>
      <c r="Y138" s="26">
        <f t="shared" si="47"/>
        <v>0</v>
      </c>
      <c r="Z138" s="26">
        <f t="shared" si="47"/>
        <v>0</v>
      </c>
      <c r="AA138" s="26">
        <f t="shared" si="47"/>
        <v>0</v>
      </c>
      <c r="AB138" s="26">
        <f t="shared" si="47"/>
        <v>0</v>
      </c>
      <c r="AC138" s="26">
        <f t="shared" si="47"/>
        <v>0</v>
      </c>
      <c r="AD138" s="31"/>
      <c r="AE138" s="26" t="str">
        <f t="shared" si="36"/>
        <v/>
      </c>
    </row>
    <row r="139" spans="1:31" x14ac:dyDescent="0.2">
      <c r="A139" s="13" t="s">
        <v>206</v>
      </c>
      <c r="B139" s="6" t="s">
        <v>207</v>
      </c>
      <c r="C139" s="26">
        <f>+C102</f>
        <v>0</v>
      </c>
      <c r="D139" s="26">
        <f>+D102</f>
        <v>0</v>
      </c>
      <c r="E139" s="26">
        <f t="shared" ref="E139:AC139" si="48">+E102</f>
        <v>0</v>
      </c>
      <c r="F139" s="26">
        <f t="shared" si="48"/>
        <v>0</v>
      </c>
      <c r="G139" s="26">
        <f t="shared" si="48"/>
        <v>0</v>
      </c>
      <c r="H139" s="26">
        <f t="shared" si="48"/>
        <v>0</v>
      </c>
      <c r="I139" s="26">
        <f t="shared" si="48"/>
        <v>0</v>
      </c>
      <c r="J139" s="26">
        <f t="shared" si="48"/>
        <v>0</v>
      </c>
      <c r="K139" s="26">
        <f t="shared" si="48"/>
        <v>0</v>
      </c>
      <c r="L139" s="26">
        <f t="shared" si="48"/>
        <v>0</v>
      </c>
      <c r="M139" s="26">
        <f t="shared" si="48"/>
        <v>0</v>
      </c>
      <c r="N139" s="26">
        <f t="shared" si="48"/>
        <v>0</v>
      </c>
      <c r="O139" s="26">
        <f t="shared" si="48"/>
        <v>0</v>
      </c>
      <c r="P139" s="26">
        <f t="shared" si="48"/>
        <v>0</v>
      </c>
      <c r="Q139" s="26">
        <f t="shared" si="48"/>
        <v>0</v>
      </c>
      <c r="R139" s="26">
        <f t="shared" si="48"/>
        <v>0</v>
      </c>
      <c r="S139" s="26">
        <f t="shared" si="48"/>
        <v>0</v>
      </c>
      <c r="T139" s="26">
        <f t="shared" si="48"/>
        <v>0</v>
      </c>
      <c r="U139" s="26">
        <f t="shared" si="48"/>
        <v>0</v>
      </c>
      <c r="V139" s="26">
        <f t="shared" si="48"/>
        <v>0</v>
      </c>
      <c r="W139" s="26">
        <f t="shared" si="48"/>
        <v>0</v>
      </c>
      <c r="X139" s="26">
        <f t="shared" si="48"/>
        <v>0</v>
      </c>
      <c r="Y139" s="26">
        <f t="shared" si="48"/>
        <v>0</v>
      </c>
      <c r="Z139" s="26">
        <f t="shared" si="48"/>
        <v>0</v>
      </c>
      <c r="AA139" s="26">
        <f t="shared" si="48"/>
        <v>0</v>
      </c>
      <c r="AB139" s="26">
        <f t="shared" si="48"/>
        <v>0</v>
      </c>
      <c r="AC139" s="26">
        <f t="shared" si="48"/>
        <v>0</v>
      </c>
      <c r="AD139" s="31"/>
      <c r="AE139" s="26" t="str">
        <f t="shared" si="36"/>
        <v/>
      </c>
    </row>
    <row r="140" spans="1:31" x14ac:dyDescent="0.2">
      <c r="A140" s="13" t="s">
        <v>214</v>
      </c>
      <c r="B140" s="6" t="s">
        <v>215</v>
      </c>
      <c r="C140" s="26">
        <f>+C106</f>
        <v>0</v>
      </c>
      <c r="D140" s="26">
        <f>+D106</f>
        <v>0</v>
      </c>
      <c r="E140" s="26">
        <f t="shared" ref="E140:AC140" si="49">+E106</f>
        <v>0</v>
      </c>
      <c r="F140" s="26">
        <f t="shared" si="49"/>
        <v>0</v>
      </c>
      <c r="G140" s="26">
        <f t="shared" si="49"/>
        <v>0</v>
      </c>
      <c r="H140" s="26">
        <f t="shared" si="49"/>
        <v>0</v>
      </c>
      <c r="I140" s="26">
        <f t="shared" si="49"/>
        <v>0</v>
      </c>
      <c r="J140" s="26">
        <f t="shared" si="49"/>
        <v>0</v>
      </c>
      <c r="K140" s="26">
        <f t="shared" si="49"/>
        <v>0</v>
      </c>
      <c r="L140" s="26">
        <f t="shared" si="49"/>
        <v>0</v>
      </c>
      <c r="M140" s="26">
        <f t="shared" si="49"/>
        <v>0</v>
      </c>
      <c r="N140" s="26">
        <f t="shared" si="49"/>
        <v>0</v>
      </c>
      <c r="O140" s="26">
        <f t="shared" si="49"/>
        <v>0</v>
      </c>
      <c r="P140" s="26">
        <f t="shared" si="49"/>
        <v>0</v>
      </c>
      <c r="Q140" s="26">
        <f t="shared" si="49"/>
        <v>0</v>
      </c>
      <c r="R140" s="26">
        <f t="shared" si="49"/>
        <v>0</v>
      </c>
      <c r="S140" s="26">
        <f t="shared" si="49"/>
        <v>0</v>
      </c>
      <c r="T140" s="26">
        <f t="shared" si="49"/>
        <v>0</v>
      </c>
      <c r="U140" s="26">
        <f t="shared" si="49"/>
        <v>0</v>
      </c>
      <c r="V140" s="26">
        <f t="shared" si="49"/>
        <v>0</v>
      </c>
      <c r="W140" s="26">
        <f t="shared" si="49"/>
        <v>0</v>
      </c>
      <c r="X140" s="26">
        <f t="shared" si="49"/>
        <v>0</v>
      </c>
      <c r="Y140" s="26">
        <f t="shared" si="49"/>
        <v>0</v>
      </c>
      <c r="Z140" s="26">
        <f t="shared" si="49"/>
        <v>0</v>
      </c>
      <c r="AA140" s="26">
        <f t="shared" si="49"/>
        <v>0</v>
      </c>
      <c r="AB140" s="26">
        <f t="shared" si="49"/>
        <v>0</v>
      </c>
      <c r="AC140" s="26">
        <f t="shared" si="49"/>
        <v>0</v>
      </c>
      <c r="AD140" s="31"/>
      <c r="AE140" s="26" t="str">
        <f t="shared" si="36"/>
        <v/>
      </c>
    </row>
    <row r="141" spans="1:31" x14ac:dyDescent="0.2">
      <c r="A141" s="11" t="s">
        <v>220</v>
      </c>
      <c r="B141" s="6" t="s">
        <v>187</v>
      </c>
      <c r="C141" s="26">
        <f>+C109</f>
        <v>0</v>
      </c>
      <c r="D141" s="26">
        <f>+D109</f>
        <v>0</v>
      </c>
      <c r="E141" s="26">
        <f t="shared" ref="E141:AC141" si="50">+E109</f>
        <v>0</v>
      </c>
      <c r="F141" s="26">
        <f t="shared" si="50"/>
        <v>0</v>
      </c>
      <c r="G141" s="26">
        <f t="shared" si="50"/>
        <v>0</v>
      </c>
      <c r="H141" s="26">
        <f t="shared" si="50"/>
        <v>0</v>
      </c>
      <c r="I141" s="26">
        <f t="shared" si="50"/>
        <v>0</v>
      </c>
      <c r="J141" s="26">
        <f t="shared" si="50"/>
        <v>0</v>
      </c>
      <c r="K141" s="26">
        <f t="shared" si="50"/>
        <v>0</v>
      </c>
      <c r="L141" s="26">
        <f t="shared" si="50"/>
        <v>0</v>
      </c>
      <c r="M141" s="26">
        <f t="shared" si="50"/>
        <v>0</v>
      </c>
      <c r="N141" s="26">
        <f t="shared" si="50"/>
        <v>0</v>
      </c>
      <c r="O141" s="26">
        <f t="shared" si="50"/>
        <v>0</v>
      </c>
      <c r="P141" s="26">
        <f t="shared" si="50"/>
        <v>0</v>
      </c>
      <c r="Q141" s="26">
        <f t="shared" si="50"/>
        <v>0</v>
      </c>
      <c r="R141" s="26">
        <f t="shared" si="50"/>
        <v>0</v>
      </c>
      <c r="S141" s="26">
        <f t="shared" si="50"/>
        <v>0</v>
      </c>
      <c r="T141" s="26">
        <f t="shared" si="50"/>
        <v>0</v>
      </c>
      <c r="U141" s="26">
        <f t="shared" si="50"/>
        <v>0</v>
      </c>
      <c r="V141" s="26">
        <f t="shared" si="50"/>
        <v>0</v>
      </c>
      <c r="W141" s="26">
        <f t="shared" si="50"/>
        <v>0</v>
      </c>
      <c r="X141" s="26">
        <f t="shared" si="50"/>
        <v>0</v>
      </c>
      <c r="Y141" s="26">
        <f t="shared" si="50"/>
        <v>0</v>
      </c>
      <c r="Z141" s="26">
        <f t="shared" si="50"/>
        <v>0</v>
      </c>
      <c r="AA141" s="26">
        <f t="shared" si="50"/>
        <v>0</v>
      </c>
      <c r="AB141" s="26">
        <f t="shared" si="50"/>
        <v>0</v>
      </c>
      <c r="AC141" s="26">
        <f t="shared" si="50"/>
        <v>0</v>
      </c>
      <c r="AD141" s="31"/>
      <c r="AE141" s="26" t="str">
        <f t="shared" si="36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51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>+C145+C146</f>
        <v>1.59</v>
      </c>
      <c r="D144" s="26">
        <f>+D145+D146</f>
        <v>17.482800966781145</v>
      </c>
      <c r="E144" s="26">
        <f t="shared" ref="E144:AC144" si="52">+E145+E146</f>
        <v>18.236061156871219</v>
      </c>
      <c r="F144" s="26">
        <f t="shared" si="52"/>
        <v>20.819190311730928</v>
      </c>
      <c r="G144" s="26">
        <f t="shared" si="52"/>
        <v>28.129308902059499</v>
      </c>
      <c r="H144" s="26">
        <f t="shared" si="52"/>
        <v>30.752959864874605</v>
      </c>
      <c r="I144" s="26">
        <f t="shared" si="52"/>
        <v>23.575019873926514</v>
      </c>
      <c r="J144" s="26">
        <f t="shared" si="52"/>
        <v>31.813590151222861</v>
      </c>
      <c r="K144" s="26">
        <f t="shared" si="52"/>
        <v>35.692430137971613</v>
      </c>
      <c r="L144" s="26">
        <f t="shared" si="52"/>
        <v>37.017190554359402</v>
      </c>
      <c r="M144" s="26">
        <f t="shared" si="52"/>
        <v>53.344449839258637</v>
      </c>
      <c r="N144" s="26">
        <f t="shared" si="52"/>
        <v>58.586509848310548</v>
      </c>
      <c r="O144" s="26">
        <f t="shared" si="52"/>
        <v>63.643898606485379</v>
      </c>
      <c r="P144" s="26">
        <f t="shared" si="52"/>
        <v>73.958033015139407</v>
      </c>
      <c r="Q144" s="26">
        <f t="shared" si="52"/>
        <v>80.2148793614178</v>
      </c>
      <c r="R144" s="26">
        <f t="shared" si="52"/>
        <v>87.404338373310182</v>
      </c>
      <c r="S144" s="26">
        <f t="shared" si="52"/>
        <v>104.33302905747762</v>
      </c>
      <c r="T144" s="26">
        <f t="shared" si="52"/>
        <v>101.46876426093469</v>
      </c>
      <c r="U144" s="26">
        <f t="shared" si="52"/>
        <v>98.592134487748368</v>
      </c>
      <c r="V144" s="26">
        <f t="shared" si="52"/>
        <v>71.458299742472263</v>
      </c>
      <c r="W144" s="26">
        <f t="shared" si="52"/>
        <v>60.659784027137057</v>
      </c>
      <c r="X144" s="26">
        <f t="shared" si="52"/>
        <v>1.59</v>
      </c>
      <c r="Y144" s="26">
        <f t="shared" si="52"/>
        <v>38.420201497148142</v>
      </c>
      <c r="Z144" s="26">
        <f t="shared" si="52"/>
        <v>34.454954656425897</v>
      </c>
      <c r="AA144" s="26">
        <f t="shared" si="52"/>
        <v>33.664161866999997</v>
      </c>
      <c r="AB144" s="26">
        <f t="shared" si="52"/>
        <v>26.530125821850604</v>
      </c>
      <c r="AC144" s="26">
        <f t="shared" si="52"/>
        <v>23.698063858627322</v>
      </c>
      <c r="AD144" s="31"/>
      <c r="AE144" s="26">
        <f t="shared" ref="AE144:AE148" si="53">+IF(C144=0,"",IF(C144&lt;0,IF(AC144&lt;0,(AC144-C144)/C144,(AC144-C144)/ABS(C144)),(AC144-C144)/C144))</f>
        <v>13.904442678381963</v>
      </c>
    </row>
    <row r="145" spans="1:31" x14ac:dyDescent="0.2">
      <c r="A145" s="13" t="s">
        <v>225</v>
      </c>
      <c r="B145" s="6" t="s">
        <v>226</v>
      </c>
      <c r="C145" s="26">
        <f>+C113</f>
        <v>0.24</v>
      </c>
      <c r="D145" s="26">
        <f>+D113</f>
        <v>1.8128009667811451</v>
      </c>
      <c r="E145" s="26">
        <f t="shared" ref="E145:AC148" si="54">+E113</f>
        <v>1.8560611568712218</v>
      </c>
      <c r="F145" s="26">
        <f t="shared" si="54"/>
        <v>1.9291903117309281</v>
      </c>
      <c r="G145" s="26">
        <f t="shared" si="54"/>
        <v>2.1393089020595015</v>
      </c>
      <c r="H145" s="26">
        <f t="shared" si="54"/>
        <v>2.0929598648746044</v>
      </c>
      <c r="I145" s="26">
        <f t="shared" si="54"/>
        <v>2.0950198739265127</v>
      </c>
      <c r="J145" s="26">
        <f t="shared" si="54"/>
        <v>2.4235901512228617</v>
      </c>
      <c r="K145" s="26">
        <f t="shared" si="54"/>
        <v>3.482430137971614</v>
      </c>
      <c r="L145" s="26">
        <f t="shared" si="54"/>
        <v>3.5771905543594009</v>
      </c>
      <c r="M145" s="26">
        <f t="shared" si="54"/>
        <v>3.4144498392586367</v>
      </c>
      <c r="N145" s="26">
        <f t="shared" si="54"/>
        <v>3.4165098483105454</v>
      </c>
      <c r="O145" s="26">
        <f t="shared" si="54"/>
        <v>3.8838986064853835</v>
      </c>
      <c r="P145" s="26">
        <f t="shared" si="54"/>
        <v>3.4980330151394097</v>
      </c>
      <c r="Q145" s="26">
        <f t="shared" si="54"/>
        <v>3.6948793614178057</v>
      </c>
      <c r="R145" s="26">
        <f t="shared" si="54"/>
        <v>3.6143383733101793</v>
      </c>
      <c r="S145" s="26">
        <f t="shared" si="54"/>
        <v>3.9530290574776257</v>
      </c>
      <c r="T145" s="26">
        <f t="shared" si="54"/>
        <v>4.4387642609346916</v>
      </c>
      <c r="U145" s="26">
        <f t="shared" si="54"/>
        <v>4.6321344877483721</v>
      </c>
      <c r="V145" s="26">
        <f t="shared" si="54"/>
        <v>4.3382997424722545</v>
      </c>
      <c r="W145" s="26">
        <f t="shared" si="54"/>
        <v>4.3597840271370618</v>
      </c>
      <c r="X145" s="26">
        <f t="shared" si="54"/>
        <v>0.24</v>
      </c>
      <c r="Y145" s="26">
        <f t="shared" si="54"/>
        <v>4.4902014971481412</v>
      </c>
      <c r="Z145" s="26">
        <f t="shared" si="54"/>
        <v>4.4849546564258969</v>
      </c>
      <c r="AA145" s="26">
        <f t="shared" si="54"/>
        <v>4.5341618670000008</v>
      </c>
      <c r="AB145" s="26">
        <f t="shared" si="54"/>
        <v>4.5701258218506009</v>
      </c>
      <c r="AC145" s="26">
        <f t="shared" si="54"/>
        <v>4.8280638586273206</v>
      </c>
      <c r="AD145" s="31"/>
      <c r="AE145" s="26">
        <f t="shared" si="53"/>
        <v>19.116932744280501</v>
      </c>
    </row>
    <row r="146" spans="1:31" x14ac:dyDescent="0.2">
      <c r="A146" s="13" t="s">
        <v>227</v>
      </c>
      <c r="B146" s="6" t="s">
        <v>228</v>
      </c>
      <c r="C146" s="26">
        <f t="shared" ref="C146:D147" si="55">+C114</f>
        <v>1.35</v>
      </c>
      <c r="D146" s="26">
        <f t="shared" si="55"/>
        <v>15.67</v>
      </c>
      <c r="E146" s="26">
        <f t="shared" si="54"/>
        <v>16.38</v>
      </c>
      <c r="F146" s="26">
        <f t="shared" si="54"/>
        <v>18.89</v>
      </c>
      <c r="G146" s="26">
        <f t="shared" si="54"/>
        <v>25.99</v>
      </c>
      <c r="H146" s="26">
        <f t="shared" si="54"/>
        <v>28.66</v>
      </c>
      <c r="I146" s="26">
        <f t="shared" si="54"/>
        <v>21.48</v>
      </c>
      <c r="J146" s="26">
        <f t="shared" si="54"/>
        <v>29.39</v>
      </c>
      <c r="K146" s="26">
        <f t="shared" si="54"/>
        <v>32.21</v>
      </c>
      <c r="L146" s="26">
        <f t="shared" si="54"/>
        <v>33.44</v>
      </c>
      <c r="M146" s="26">
        <f t="shared" si="54"/>
        <v>49.93</v>
      </c>
      <c r="N146" s="26">
        <f t="shared" si="54"/>
        <v>55.17</v>
      </c>
      <c r="O146" s="26">
        <f t="shared" si="54"/>
        <v>59.76</v>
      </c>
      <c r="P146" s="26">
        <f t="shared" si="54"/>
        <v>70.459999999999994</v>
      </c>
      <c r="Q146" s="26">
        <f t="shared" si="54"/>
        <v>76.52</v>
      </c>
      <c r="R146" s="26">
        <f t="shared" si="54"/>
        <v>83.79</v>
      </c>
      <c r="S146" s="26">
        <f t="shared" si="54"/>
        <v>100.38</v>
      </c>
      <c r="T146" s="26">
        <f t="shared" si="54"/>
        <v>97.03</v>
      </c>
      <c r="U146" s="26">
        <f t="shared" si="54"/>
        <v>93.96</v>
      </c>
      <c r="V146" s="26">
        <f t="shared" si="54"/>
        <v>67.12</v>
      </c>
      <c r="W146" s="26">
        <f t="shared" si="54"/>
        <v>56.3</v>
      </c>
      <c r="X146" s="26">
        <f t="shared" si="54"/>
        <v>1.35</v>
      </c>
      <c r="Y146" s="26">
        <f t="shared" si="54"/>
        <v>33.93</v>
      </c>
      <c r="Z146" s="26">
        <f t="shared" si="54"/>
        <v>29.97</v>
      </c>
      <c r="AA146" s="26">
        <f t="shared" si="54"/>
        <v>29.13</v>
      </c>
      <c r="AB146" s="26">
        <f t="shared" si="54"/>
        <v>21.96</v>
      </c>
      <c r="AC146" s="26">
        <f t="shared" si="54"/>
        <v>18.87</v>
      </c>
      <c r="AD146" s="31"/>
      <c r="AE146" s="26">
        <f t="shared" si="53"/>
        <v>12.977777777777776</v>
      </c>
    </row>
    <row r="147" spans="1:31" x14ac:dyDescent="0.2">
      <c r="A147" s="13" t="s">
        <v>229</v>
      </c>
      <c r="B147" s="6" t="s">
        <v>144</v>
      </c>
      <c r="C147" s="26">
        <f t="shared" si="55"/>
        <v>0</v>
      </c>
      <c r="D147" s="26">
        <f t="shared" si="55"/>
        <v>0</v>
      </c>
      <c r="E147" s="26">
        <f t="shared" si="54"/>
        <v>0</v>
      </c>
      <c r="F147" s="26">
        <f t="shared" si="54"/>
        <v>0</v>
      </c>
      <c r="G147" s="26">
        <f t="shared" si="54"/>
        <v>0</v>
      </c>
      <c r="H147" s="26">
        <f t="shared" si="54"/>
        <v>0</v>
      </c>
      <c r="I147" s="26">
        <f t="shared" si="54"/>
        <v>0</v>
      </c>
      <c r="J147" s="26">
        <f t="shared" si="54"/>
        <v>0</v>
      </c>
      <c r="K147" s="26">
        <f t="shared" si="54"/>
        <v>0</v>
      </c>
      <c r="L147" s="26">
        <f t="shared" si="54"/>
        <v>0</v>
      </c>
      <c r="M147" s="26">
        <f t="shared" si="54"/>
        <v>0</v>
      </c>
      <c r="N147" s="26">
        <f t="shared" si="54"/>
        <v>0</v>
      </c>
      <c r="O147" s="26">
        <f t="shared" si="54"/>
        <v>0</v>
      </c>
      <c r="P147" s="26">
        <f t="shared" si="54"/>
        <v>0</v>
      </c>
      <c r="Q147" s="26">
        <f t="shared" si="54"/>
        <v>0</v>
      </c>
      <c r="R147" s="26">
        <f t="shared" si="54"/>
        <v>0</v>
      </c>
      <c r="S147" s="26">
        <f t="shared" si="54"/>
        <v>0</v>
      </c>
      <c r="T147" s="26">
        <f t="shared" si="54"/>
        <v>0</v>
      </c>
      <c r="U147" s="26">
        <f t="shared" si="54"/>
        <v>0</v>
      </c>
      <c r="V147" s="26">
        <f t="shared" si="54"/>
        <v>0</v>
      </c>
      <c r="W147" s="26">
        <f t="shared" si="54"/>
        <v>0</v>
      </c>
      <c r="X147" s="26">
        <f t="shared" si="54"/>
        <v>0</v>
      </c>
      <c r="Y147" s="26">
        <f t="shared" si="54"/>
        <v>0</v>
      </c>
      <c r="Z147" s="26">
        <f t="shared" si="54"/>
        <v>0</v>
      </c>
      <c r="AA147" s="26">
        <f t="shared" si="54"/>
        <v>0</v>
      </c>
      <c r="AB147" s="26">
        <f t="shared" si="54"/>
        <v>0</v>
      </c>
      <c r="AC147" s="26">
        <f t="shared" si="54"/>
        <v>0</v>
      </c>
      <c r="AD147" s="31"/>
      <c r="AE147" s="26" t="str">
        <f t="shared" si="53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si="54"/>
        <v>0</v>
      </c>
      <c r="G148" s="26">
        <f t="shared" si="54"/>
        <v>0</v>
      </c>
      <c r="H148" s="26">
        <f t="shared" si="54"/>
        <v>0</v>
      </c>
      <c r="I148" s="26">
        <f t="shared" si="54"/>
        <v>0</v>
      </c>
      <c r="J148" s="26">
        <f t="shared" si="54"/>
        <v>0</v>
      </c>
      <c r="K148" s="26">
        <f t="shared" si="54"/>
        <v>0</v>
      </c>
      <c r="L148" s="26">
        <f t="shared" si="54"/>
        <v>0</v>
      </c>
      <c r="M148" s="26">
        <f t="shared" si="54"/>
        <v>0</v>
      </c>
      <c r="N148" s="26">
        <f t="shared" si="54"/>
        <v>0</v>
      </c>
      <c r="O148" s="26">
        <f t="shared" si="54"/>
        <v>0</v>
      </c>
      <c r="P148" s="26">
        <f t="shared" si="54"/>
        <v>0</v>
      </c>
      <c r="Q148" s="26">
        <f t="shared" si="54"/>
        <v>0</v>
      </c>
      <c r="R148" s="26">
        <f t="shared" si="54"/>
        <v>0</v>
      </c>
      <c r="S148" s="26">
        <f t="shared" si="54"/>
        <v>0</v>
      </c>
      <c r="T148" s="26">
        <f t="shared" si="54"/>
        <v>0</v>
      </c>
      <c r="U148" s="26">
        <f t="shared" si="54"/>
        <v>0</v>
      </c>
      <c r="V148" s="26">
        <f t="shared" si="54"/>
        <v>0</v>
      </c>
      <c r="W148" s="26">
        <f t="shared" si="54"/>
        <v>0</v>
      </c>
      <c r="X148" s="26">
        <f t="shared" si="54"/>
        <v>0</v>
      </c>
      <c r="Y148" s="26">
        <f t="shared" si="54"/>
        <v>0</v>
      </c>
      <c r="Z148" s="26">
        <f t="shared" si="54"/>
        <v>0</v>
      </c>
      <c r="AA148" s="26">
        <f t="shared" si="54"/>
        <v>0</v>
      </c>
      <c r="AB148" s="26">
        <f t="shared" si="54"/>
        <v>0</v>
      </c>
      <c r="AC148" s="26">
        <f t="shared" si="54"/>
        <v>0</v>
      </c>
      <c r="AD148" s="31"/>
      <c r="AE148" s="26" t="str">
        <f t="shared" si="53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3">
        <f>+C160+C161+C162</f>
        <v>608.5100000000001</v>
      </c>
      <c r="D159" s="3">
        <f>+D160+D161+D162</f>
        <v>520.75958482432679</v>
      </c>
      <c r="E159" s="3">
        <f t="shared" ref="E159:AC159" si="56">+E160+E161+E162</f>
        <v>529.54875224422892</v>
      </c>
      <c r="F159" s="3">
        <f t="shared" si="56"/>
        <v>563.75641303950749</v>
      </c>
      <c r="G159" s="3">
        <f t="shared" si="56"/>
        <v>482.06160904192831</v>
      </c>
      <c r="H159" s="3">
        <f t="shared" si="56"/>
        <v>520.56646552770394</v>
      </c>
      <c r="I159" s="3">
        <f t="shared" si="56"/>
        <v>672.12336060181929</v>
      </c>
      <c r="J159" s="3">
        <f t="shared" si="56"/>
        <v>770.61882349118707</v>
      </c>
      <c r="K159" s="3">
        <f t="shared" si="56"/>
        <v>770.41481753064988</v>
      </c>
      <c r="L159" s="3">
        <f t="shared" si="56"/>
        <v>789.53588988920444</v>
      </c>
      <c r="M159" s="3">
        <f t="shared" si="56"/>
        <v>789.2765938524019</v>
      </c>
      <c r="N159" s="3">
        <f t="shared" si="56"/>
        <v>782.8285144513186</v>
      </c>
      <c r="O159" s="3">
        <f t="shared" si="56"/>
        <v>781.98825451166181</v>
      </c>
      <c r="P159" s="3">
        <f t="shared" si="56"/>
        <v>767.35916060163004</v>
      </c>
      <c r="Q159" s="3">
        <f t="shared" si="56"/>
        <v>783.45561779601928</v>
      </c>
      <c r="R159" s="3">
        <f t="shared" si="56"/>
        <v>767.68585403608404</v>
      </c>
      <c r="S159" s="3">
        <f t="shared" si="56"/>
        <v>799.79596320652195</v>
      </c>
      <c r="T159" s="3">
        <f t="shared" si="56"/>
        <v>827.1941343560386</v>
      </c>
      <c r="U159" s="3">
        <f t="shared" si="56"/>
        <v>835.49793929383179</v>
      </c>
      <c r="V159" s="3">
        <f t="shared" si="56"/>
        <v>666.68371263618656</v>
      </c>
      <c r="W159" s="3">
        <f t="shared" si="56"/>
        <v>654.0704278575829</v>
      </c>
      <c r="X159" s="3">
        <f t="shared" si="56"/>
        <v>656.30343087868948</v>
      </c>
      <c r="Y159" s="3">
        <f t="shared" si="56"/>
        <v>755.33094745647452</v>
      </c>
      <c r="Z159" s="3">
        <f t="shared" si="56"/>
        <v>786.37774072816603</v>
      </c>
      <c r="AA159" s="3">
        <f t="shared" si="56"/>
        <v>807.05015059428979</v>
      </c>
      <c r="AB159" s="3">
        <f t="shared" si="56"/>
        <v>780.53301315789201</v>
      </c>
      <c r="AC159" s="3">
        <f t="shared" si="56"/>
        <v>811.02463197139855</v>
      </c>
      <c r="AE159" s="3">
        <f t="shared" ref="AE159:AE162" si="57">+IF(C159=0,"",IF(C159&lt;0,IF(AC159&lt;0,(AC159-C159)/C159,(AC159-C159)/ABS(C159)),(AC159-C159)/C159))</f>
        <v>0.33280411492234868</v>
      </c>
    </row>
    <row r="160" spans="1:31" x14ac:dyDescent="0.2">
      <c r="A160" s="11" t="s">
        <v>26</v>
      </c>
      <c r="B160" s="6" t="s">
        <v>27</v>
      </c>
      <c r="C160" s="3">
        <f>+C6</f>
        <v>578.66000000000008</v>
      </c>
      <c r="D160" s="3">
        <f>+D6</f>
        <v>497.71958482432683</v>
      </c>
      <c r="E160" s="3">
        <f t="shared" ref="E160:AC160" si="58">+E6</f>
        <v>527.72875224422887</v>
      </c>
      <c r="F160" s="3">
        <f t="shared" si="58"/>
        <v>538.40641303950747</v>
      </c>
      <c r="G160" s="3">
        <f t="shared" si="58"/>
        <v>479.99160904192831</v>
      </c>
      <c r="H160" s="3">
        <f t="shared" si="58"/>
        <v>493.12646552770389</v>
      </c>
      <c r="I160" s="3">
        <f t="shared" si="58"/>
        <v>644.51336060181927</v>
      </c>
      <c r="J160" s="3">
        <f t="shared" si="58"/>
        <v>741.51882349118705</v>
      </c>
      <c r="K160" s="3">
        <f t="shared" si="58"/>
        <v>743.93481753064987</v>
      </c>
      <c r="L160" s="3">
        <f t="shared" si="58"/>
        <v>759.85588988920449</v>
      </c>
      <c r="M160" s="3">
        <f t="shared" si="58"/>
        <v>757.30659385240187</v>
      </c>
      <c r="N160" s="3">
        <f t="shared" si="58"/>
        <v>749.09851445131858</v>
      </c>
      <c r="O160" s="3">
        <f t="shared" si="58"/>
        <v>748.79825451166175</v>
      </c>
      <c r="P160" s="3">
        <f t="shared" si="58"/>
        <v>738.34916060163005</v>
      </c>
      <c r="Q160" s="3">
        <f t="shared" si="58"/>
        <v>755.30561779601931</v>
      </c>
      <c r="R160" s="3">
        <f t="shared" si="58"/>
        <v>764.75585403608409</v>
      </c>
      <c r="S160" s="3">
        <f t="shared" si="58"/>
        <v>770.37596320652199</v>
      </c>
      <c r="T160" s="3">
        <f t="shared" si="58"/>
        <v>799.67413435603862</v>
      </c>
      <c r="U160" s="3">
        <f t="shared" si="58"/>
        <v>807.33793929383182</v>
      </c>
      <c r="V160" s="3">
        <f t="shared" si="58"/>
        <v>633.64371263618659</v>
      </c>
      <c r="W160" s="3">
        <f t="shared" si="58"/>
        <v>628.35042785758287</v>
      </c>
      <c r="X160" s="3">
        <f t="shared" si="58"/>
        <v>634.90343087868951</v>
      </c>
      <c r="Y160" s="3">
        <f t="shared" si="58"/>
        <v>738.16094745647456</v>
      </c>
      <c r="Z160" s="3">
        <f t="shared" si="58"/>
        <v>772.11774072816604</v>
      </c>
      <c r="AA160" s="3">
        <f t="shared" si="58"/>
        <v>792.89015059428982</v>
      </c>
      <c r="AB160" s="3">
        <f t="shared" si="58"/>
        <v>766.02301315789202</v>
      </c>
      <c r="AC160" s="3">
        <f t="shared" si="58"/>
        <v>794.16463197139853</v>
      </c>
      <c r="AE160" s="3">
        <f t="shared" si="57"/>
        <v>0.37242012921473477</v>
      </c>
    </row>
    <row r="161" spans="1:31" x14ac:dyDescent="0.2">
      <c r="A161" s="13" t="s">
        <v>145</v>
      </c>
      <c r="B161" s="6" t="s">
        <v>146</v>
      </c>
      <c r="C161" s="3">
        <f>+C66</f>
        <v>29.85</v>
      </c>
      <c r="D161" s="3">
        <f>+D66</f>
        <v>23.040000000000003</v>
      </c>
      <c r="E161" s="3">
        <f t="shared" ref="E161:AC161" si="59">+E66</f>
        <v>1.82</v>
      </c>
      <c r="F161" s="3">
        <f t="shared" si="59"/>
        <v>25.35</v>
      </c>
      <c r="G161" s="3">
        <f t="shared" si="59"/>
        <v>2.0699999999999998</v>
      </c>
      <c r="H161" s="3">
        <f t="shared" si="59"/>
        <v>27.439999999999998</v>
      </c>
      <c r="I161" s="3">
        <f t="shared" si="59"/>
        <v>27.61</v>
      </c>
      <c r="J161" s="3">
        <f t="shared" si="59"/>
        <v>29.099999999999998</v>
      </c>
      <c r="K161" s="3">
        <f t="shared" si="59"/>
        <v>26.479999999999997</v>
      </c>
      <c r="L161" s="3">
        <f t="shared" si="59"/>
        <v>29.68</v>
      </c>
      <c r="M161" s="3">
        <f t="shared" si="59"/>
        <v>31.97</v>
      </c>
      <c r="N161" s="3">
        <f t="shared" si="59"/>
        <v>33.730000000000004</v>
      </c>
      <c r="O161" s="3">
        <f t="shared" si="59"/>
        <v>33.19</v>
      </c>
      <c r="P161" s="3">
        <f t="shared" si="59"/>
        <v>29.009999999999998</v>
      </c>
      <c r="Q161" s="3">
        <f t="shared" si="59"/>
        <v>28.15</v>
      </c>
      <c r="R161" s="3">
        <f t="shared" si="59"/>
        <v>2.9299999999999997</v>
      </c>
      <c r="S161" s="3">
        <f t="shared" si="59"/>
        <v>29.42</v>
      </c>
      <c r="T161" s="3">
        <f t="shared" si="59"/>
        <v>27.52</v>
      </c>
      <c r="U161" s="3">
        <f t="shared" si="59"/>
        <v>28.16</v>
      </c>
      <c r="V161" s="3">
        <f t="shared" si="59"/>
        <v>33.04</v>
      </c>
      <c r="W161" s="3">
        <f t="shared" si="59"/>
        <v>25.72</v>
      </c>
      <c r="X161" s="3">
        <f t="shared" si="59"/>
        <v>21.4</v>
      </c>
      <c r="Y161" s="3">
        <f t="shared" si="59"/>
        <v>17.169999999999998</v>
      </c>
      <c r="Z161" s="3">
        <f t="shared" si="59"/>
        <v>14.26</v>
      </c>
      <c r="AA161" s="3">
        <f t="shared" si="59"/>
        <v>14.16</v>
      </c>
      <c r="AB161" s="3">
        <f t="shared" si="59"/>
        <v>14.51</v>
      </c>
      <c r="AC161" s="3">
        <f t="shared" si="59"/>
        <v>16.86</v>
      </c>
      <c r="AE161" s="3">
        <f t="shared" si="57"/>
        <v>-0.43517587939698499</v>
      </c>
    </row>
    <row r="162" spans="1:31" x14ac:dyDescent="0.2">
      <c r="A162" s="13" t="s">
        <v>204</v>
      </c>
      <c r="B162" s="6" t="s">
        <v>205</v>
      </c>
      <c r="C162" s="3">
        <f>+C101</f>
        <v>0</v>
      </c>
      <c r="D162" s="3">
        <f>+D101</f>
        <v>0</v>
      </c>
      <c r="E162" s="3">
        <f t="shared" ref="E162:AC162" si="60">+E101</f>
        <v>0</v>
      </c>
      <c r="F162" s="3">
        <f t="shared" si="60"/>
        <v>0</v>
      </c>
      <c r="G162" s="3">
        <f t="shared" si="60"/>
        <v>0</v>
      </c>
      <c r="H162" s="3">
        <f t="shared" si="60"/>
        <v>0</v>
      </c>
      <c r="I162" s="3">
        <f t="shared" si="60"/>
        <v>0</v>
      </c>
      <c r="J162" s="3">
        <f t="shared" si="60"/>
        <v>0</v>
      </c>
      <c r="K162" s="3">
        <f t="shared" si="60"/>
        <v>0</v>
      </c>
      <c r="L162" s="3">
        <f t="shared" si="60"/>
        <v>0</v>
      </c>
      <c r="M162" s="3">
        <f t="shared" si="60"/>
        <v>0</v>
      </c>
      <c r="N162" s="3">
        <f t="shared" si="60"/>
        <v>0</v>
      </c>
      <c r="O162" s="3">
        <f t="shared" si="60"/>
        <v>0</v>
      </c>
      <c r="P162" s="3">
        <f t="shared" si="60"/>
        <v>0</v>
      </c>
      <c r="Q162" s="3">
        <f t="shared" si="60"/>
        <v>0</v>
      </c>
      <c r="R162" s="3">
        <f t="shared" si="60"/>
        <v>0</v>
      </c>
      <c r="S162" s="3">
        <f t="shared" si="60"/>
        <v>0</v>
      </c>
      <c r="T162" s="3">
        <f t="shared" si="60"/>
        <v>0</v>
      </c>
      <c r="U162" s="3">
        <f t="shared" si="60"/>
        <v>0</v>
      </c>
      <c r="V162" s="3">
        <f t="shared" si="60"/>
        <v>0</v>
      </c>
      <c r="W162" s="3">
        <f t="shared" si="60"/>
        <v>0</v>
      </c>
      <c r="X162" s="3">
        <f t="shared" si="60"/>
        <v>0</v>
      </c>
      <c r="Y162" s="3">
        <f t="shared" si="60"/>
        <v>0</v>
      </c>
      <c r="Z162" s="3">
        <f t="shared" si="60"/>
        <v>0</v>
      </c>
      <c r="AA162" s="3">
        <f t="shared" si="60"/>
        <v>0</v>
      </c>
      <c r="AB162" s="3">
        <f t="shared" si="60"/>
        <v>0</v>
      </c>
      <c r="AC162" s="3">
        <f t="shared" si="60"/>
        <v>0</v>
      </c>
      <c r="AE162" s="3" t="str">
        <f t="shared" si="57"/>
        <v/>
      </c>
    </row>
    <row r="163" spans="1:31" x14ac:dyDescent="0.2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E163" s="15"/>
    </row>
    <row r="164" spans="1:31" x14ac:dyDescent="0.2">
      <c r="A164" s="16" t="s">
        <v>221</v>
      </c>
      <c r="B164" s="10" t="s">
        <v>222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E164" s="12" t="str">
        <f t="shared" ref="AE164" si="61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3">
        <f>+C166+C167</f>
        <v>1.59</v>
      </c>
      <c r="D165" s="3">
        <f>+D166+D167</f>
        <v>17.482800966781145</v>
      </c>
      <c r="E165" s="3">
        <f t="shared" ref="E165:AC165" si="62">+E166+E167</f>
        <v>18.236061156871219</v>
      </c>
      <c r="F165" s="3">
        <f t="shared" si="62"/>
        <v>20.819190311730928</v>
      </c>
      <c r="G165" s="3">
        <f t="shared" si="62"/>
        <v>28.129308902059499</v>
      </c>
      <c r="H165" s="3">
        <f t="shared" si="62"/>
        <v>30.752959864874605</v>
      </c>
      <c r="I165" s="3">
        <f t="shared" si="62"/>
        <v>23.575019873926514</v>
      </c>
      <c r="J165" s="3">
        <f t="shared" si="62"/>
        <v>31.813590151222861</v>
      </c>
      <c r="K165" s="3">
        <f t="shared" si="62"/>
        <v>35.692430137971613</v>
      </c>
      <c r="L165" s="3">
        <f t="shared" si="62"/>
        <v>37.017190554359402</v>
      </c>
      <c r="M165" s="3">
        <f t="shared" si="62"/>
        <v>53.344449839258637</v>
      </c>
      <c r="N165" s="3">
        <f t="shared" si="62"/>
        <v>58.586509848310548</v>
      </c>
      <c r="O165" s="3">
        <f t="shared" si="62"/>
        <v>63.643898606485379</v>
      </c>
      <c r="P165" s="3">
        <f t="shared" si="62"/>
        <v>73.958033015139407</v>
      </c>
      <c r="Q165" s="3">
        <f t="shared" si="62"/>
        <v>80.2148793614178</v>
      </c>
      <c r="R165" s="3">
        <f t="shared" si="62"/>
        <v>87.404338373310182</v>
      </c>
      <c r="S165" s="3">
        <f t="shared" si="62"/>
        <v>104.33302905747762</v>
      </c>
      <c r="T165" s="3">
        <f t="shared" si="62"/>
        <v>101.46876426093469</v>
      </c>
      <c r="U165" s="3">
        <f t="shared" si="62"/>
        <v>98.592134487748368</v>
      </c>
      <c r="V165" s="3">
        <f t="shared" si="62"/>
        <v>71.458299742472263</v>
      </c>
      <c r="W165" s="3">
        <f t="shared" si="62"/>
        <v>60.659784027137057</v>
      </c>
      <c r="X165" s="3">
        <f t="shared" si="62"/>
        <v>1.59</v>
      </c>
      <c r="Y165" s="3">
        <f t="shared" si="62"/>
        <v>38.420201497148142</v>
      </c>
      <c r="Z165" s="3">
        <f t="shared" si="62"/>
        <v>34.454954656425897</v>
      </c>
      <c r="AA165" s="3">
        <f t="shared" si="62"/>
        <v>33.664161866999997</v>
      </c>
      <c r="AB165" s="3">
        <f t="shared" si="62"/>
        <v>26.530125821850604</v>
      </c>
      <c r="AC165" s="3">
        <f t="shared" si="62"/>
        <v>23.698063858627322</v>
      </c>
      <c r="AE165" s="3">
        <f t="shared" ref="AE165:AE169" si="63">+IF(C165=0,"",IF(C165&lt;0,IF(AC165&lt;0,(AC165-C165)/C165,(AC165-C165)/ABS(C165)),(AC165-C165)/C165))</f>
        <v>13.904442678381963</v>
      </c>
    </row>
    <row r="166" spans="1:31" x14ac:dyDescent="0.2">
      <c r="A166" s="13" t="s">
        <v>225</v>
      </c>
      <c r="B166" s="6" t="s">
        <v>226</v>
      </c>
      <c r="C166" s="3">
        <f>+C113</f>
        <v>0.24</v>
      </c>
      <c r="D166" s="3">
        <f>+D113</f>
        <v>1.8128009667811451</v>
      </c>
      <c r="E166" s="3">
        <f t="shared" ref="E166:AC168" si="64">+E113</f>
        <v>1.8560611568712218</v>
      </c>
      <c r="F166" s="3">
        <f t="shared" si="64"/>
        <v>1.9291903117309281</v>
      </c>
      <c r="G166" s="3">
        <f t="shared" si="64"/>
        <v>2.1393089020595015</v>
      </c>
      <c r="H166" s="3">
        <f t="shared" si="64"/>
        <v>2.0929598648746044</v>
      </c>
      <c r="I166" s="3">
        <f t="shared" si="64"/>
        <v>2.0950198739265127</v>
      </c>
      <c r="J166" s="3">
        <f t="shared" si="64"/>
        <v>2.4235901512228617</v>
      </c>
      <c r="K166" s="3">
        <f t="shared" si="64"/>
        <v>3.482430137971614</v>
      </c>
      <c r="L166" s="3">
        <f t="shared" si="64"/>
        <v>3.5771905543594009</v>
      </c>
      <c r="M166" s="3">
        <f t="shared" si="64"/>
        <v>3.4144498392586367</v>
      </c>
      <c r="N166" s="3">
        <f t="shared" si="64"/>
        <v>3.4165098483105454</v>
      </c>
      <c r="O166" s="3">
        <f t="shared" si="64"/>
        <v>3.8838986064853835</v>
      </c>
      <c r="P166" s="3">
        <f t="shared" si="64"/>
        <v>3.4980330151394097</v>
      </c>
      <c r="Q166" s="3">
        <f t="shared" si="64"/>
        <v>3.6948793614178057</v>
      </c>
      <c r="R166" s="3">
        <f t="shared" si="64"/>
        <v>3.6143383733101793</v>
      </c>
      <c r="S166" s="3">
        <f t="shared" si="64"/>
        <v>3.9530290574776257</v>
      </c>
      <c r="T166" s="3">
        <f t="shared" si="64"/>
        <v>4.4387642609346916</v>
      </c>
      <c r="U166" s="3">
        <f t="shared" si="64"/>
        <v>4.6321344877483721</v>
      </c>
      <c r="V166" s="3">
        <f t="shared" si="64"/>
        <v>4.3382997424722545</v>
      </c>
      <c r="W166" s="3">
        <f t="shared" si="64"/>
        <v>4.3597840271370618</v>
      </c>
      <c r="X166" s="3">
        <f t="shared" si="64"/>
        <v>0.24</v>
      </c>
      <c r="Y166" s="3">
        <f t="shared" si="64"/>
        <v>4.4902014971481412</v>
      </c>
      <c r="Z166" s="3">
        <f t="shared" si="64"/>
        <v>4.4849546564258969</v>
      </c>
      <c r="AA166" s="3">
        <f t="shared" si="64"/>
        <v>4.5341618670000008</v>
      </c>
      <c r="AB166" s="3">
        <f t="shared" si="64"/>
        <v>4.5701258218506009</v>
      </c>
      <c r="AC166" s="3">
        <f t="shared" si="64"/>
        <v>4.8280638586273206</v>
      </c>
      <c r="AE166" s="3">
        <f t="shared" si="63"/>
        <v>19.116932744280501</v>
      </c>
    </row>
    <row r="167" spans="1:31" x14ac:dyDescent="0.2">
      <c r="A167" s="13" t="s">
        <v>227</v>
      </c>
      <c r="B167" s="6" t="s">
        <v>228</v>
      </c>
      <c r="C167" s="3">
        <f t="shared" ref="C167:D168" si="65">+C114</f>
        <v>1.35</v>
      </c>
      <c r="D167" s="3">
        <f t="shared" si="65"/>
        <v>15.67</v>
      </c>
      <c r="E167" s="3">
        <f t="shared" si="64"/>
        <v>16.38</v>
      </c>
      <c r="F167" s="3">
        <f t="shared" si="64"/>
        <v>18.89</v>
      </c>
      <c r="G167" s="3">
        <f t="shared" si="64"/>
        <v>25.99</v>
      </c>
      <c r="H167" s="3">
        <f t="shared" si="64"/>
        <v>28.66</v>
      </c>
      <c r="I167" s="3">
        <f t="shared" si="64"/>
        <v>21.48</v>
      </c>
      <c r="J167" s="3">
        <f t="shared" si="64"/>
        <v>29.39</v>
      </c>
      <c r="K167" s="3">
        <f t="shared" si="64"/>
        <v>32.21</v>
      </c>
      <c r="L167" s="3">
        <f t="shared" si="64"/>
        <v>33.44</v>
      </c>
      <c r="M167" s="3">
        <f t="shared" si="64"/>
        <v>49.93</v>
      </c>
      <c r="N167" s="3">
        <f t="shared" si="64"/>
        <v>55.17</v>
      </c>
      <c r="O167" s="3">
        <f t="shared" si="64"/>
        <v>59.76</v>
      </c>
      <c r="P167" s="3">
        <f t="shared" si="64"/>
        <v>70.459999999999994</v>
      </c>
      <c r="Q167" s="3">
        <f t="shared" si="64"/>
        <v>76.52</v>
      </c>
      <c r="R167" s="3">
        <f t="shared" si="64"/>
        <v>83.79</v>
      </c>
      <c r="S167" s="3">
        <f t="shared" si="64"/>
        <v>100.38</v>
      </c>
      <c r="T167" s="3">
        <f t="shared" si="64"/>
        <v>97.03</v>
      </c>
      <c r="U167" s="3">
        <f t="shared" si="64"/>
        <v>93.96</v>
      </c>
      <c r="V167" s="3">
        <f t="shared" si="64"/>
        <v>67.12</v>
      </c>
      <c r="W167" s="3">
        <f t="shared" si="64"/>
        <v>56.3</v>
      </c>
      <c r="X167" s="3">
        <f t="shared" si="64"/>
        <v>1.35</v>
      </c>
      <c r="Y167" s="3">
        <f t="shared" si="64"/>
        <v>33.93</v>
      </c>
      <c r="Z167" s="3">
        <f t="shared" si="64"/>
        <v>29.97</v>
      </c>
      <c r="AA167" s="3">
        <f t="shared" si="64"/>
        <v>29.13</v>
      </c>
      <c r="AB167" s="3">
        <f t="shared" si="64"/>
        <v>21.96</v>
      </c>
      <c r="AC167" s="3">
        <f t="shared" si="64"/>
        <v>18.87</v>
      </c>
      <c r="AE167" s="3">
        <f t="shared" si="63"/>
        <v>12.977777777777776</v>
      </c>
    </row>
    <row r="168" spans="1:31" x14ac:dyDescent="0.2">
      <c r="A168" s="13" t="s">
        <v>229</v>
      </c>
      <c r="B168" s="6" t="s">
        <v>144</v>
      </c>
      <c r="C168" s="3">
        <f t="shared" si="65"/>
        <v>0</v>
      </c>
      <c r="D168" s="3">
        <f t="shared" si="65"/>
        <v>0</v>
      </c>
      <c r="E168" s="3">
        <f t="shared" si="64"/>
        <v>0</v>
      </c>
      <c r="F168" s="3">
        <f t="shared" si="64"/>
        <v>0</v>
      </c>
      <c r="G168" s="3">
        <f t="shared" si="64"/>
        <v>0</v>
      </c>
      <c r="H168" s="3">
        <f t="shared" si="64"/>
        <v>0</v>
      </c>
      <c r="I168" s="3">
        <f t="shared" si="64"/>
        <v>0</v>
      </c>
      <c r="J168" s="3">
        <f t="shared" si="64"/>
        <v>0</v>
      </c>
      <c r="K168" s="3">
        <f t="shared" si="64"/>
        <v>0</v>
      </c>
      <c r="L168" s="3">
        <f t="shared" si="64"/>
        <v>0</v>
      </c>
      <c r="M168" s="3">
        <f t="shared" si="64"/>
        <v>0</v>
      </c>
      <c r="N168" s="3">
        <f t="shared" si="64"/>
        <v>0</v>
      </c>
      <c r="O168" s="3">
        <f t="shared" si="64"/>
        <v>0</v>
      </c>
      <c r="P168" s="3">
        <f t="shared" si="64"/>
        <v>0</v>
      </c>
      <c r="Q168" s="3">
        <f t="shared" si="64"/>
        <v>0</v>
      </c>
      <c r="R168" s="3">
        <f t="shared" si="64"/>
        <v>0</v>
      </c>
      <c r="S168" s="3">
        <f t="shared" si="64"/>
        <v>0</v>
      </c>
      <c r="T168" s="3">
        <f t="shared" si="64"/>
        <v>0</v>
      </c>
      <c r="U168" s="3">
        <f t="shared" si="64"/>
        <v>0</v>
      </c>
      <c r="V168" s="3">
        <f t="shared" si="64"/>
        <v>0</v>
      </c>
      <c r="W168" s="3">
        <f t="shared" si="64"/>
        <v>0</v>
      </c>
      <c r="X168" s="3">
        <f t="shared" si="64"/>
        <v>0</v>
      </c>
      <c r="Y168" s="3">
        <f t="shared" si="64"/>
        <v>0</v>
      </c>
      <c r="Z168" s="3">
        <f t="shared" si="64"/>
        <v>0</v>
      </c>
      <c r="AA168" s="3">
        <f t="shared" si="64"/>
        <v>0</v>
      </c>
      <c r="AB168" s="3">
        <f t="shared" si="64"/>
        <v>0</v>
      </c>
      <c r="AC168" s="3">
        <f t="shared" si="64"/>
        <v>0</v>
      </c>
      <c r="AE168" s="3" t="str">
        <f t="shared" si="63"/>
        <v/>
      </c>
    </row>
    <row r="169" spans="1:31" x14ac:dyDescent="0.2">
      <c r="A169" s="13" t="s">
        <v>230</v>
      </c>
      <c r="B169" s="17" t="s">
        <v>231</v>
      </c>
      <c r="C169" s="3">
        <f>+C148</f>
        <v>0</v>
      </c>
      <c r="D169" s="3">
        <f t="shared" ref="D169:AC169" si="66">+D148</f>
        <v>0</v>
      </c>
      <c r="E169" s="3">
        <f t="shared" si="66"/>
        <v>0</v>
      </c>
      <c r="F169" s="3">
        <f t="shared" si="66"/>
        <v>0</v>
      </c>
      <c r="G169" s="3">
        <f t="shared" si="66"/>
        <v>0</v>
      </c>
      <c r="H169" s="3">
        <f t="shared" si="66"/>
        <v>0</v>
      </c>
      <c r="I169" s="3">
        <f t="shared" si="66"/>
        <v>0</v>
      </c>
      <c r="J169" s="3">
        <f t="shared" si="66"/>
        <v>0</v>
      </c>
      <c r="K169" s="3">
        <f t="shared" si="66"/>
        <v>0</v>
      </c>
      <c r="L169" s="3">
        <f t="shared" si="66"/>
        <v>0</v>
      </c>
      <c r="M169" s="3">
        <f t="shared" si="66"/>
        <v>0</v>
      </c>
      <c r="N169" s="3">
        <f t="shared" si="66"/>
        <v>0</v>
      </c>
      <c r="O169" s="3">
        <f t="shared" si="66"/>
        <v>0</v>
      </c>
      <c r="P169" s="3">
        <f t="shared" si="66"/>
        <v>0</v>
      </c>
      <c r="Q169" s="3">
        <f t="shared" si="66"/>
        <v>0</v>
      </c>
      <c r="R169" s="3">
        <f t="shared" si="66"/>
        <v>0</v>
      </c>
      <c r="S169" s="3">
        <f t="shared" si="66"/>
        <v>0</v>
      </c>
      <c r="T169" s="3">
        <f t="shared" si="66"/>
        <v>0</v>
      </c>
      <c r="U169" s="3">
        <f t="shared" si="66"/>
        <v>0</v>
      </c>
      <c r="V169" s="3">
        <f t="shared" si="66"/>
        <v>0</v>
      </c>
      <c r="W169" s="3">
        <f t="shared" si="66"/>
        <v>0</v>
      </c>
      <c r="X169" s="3">
        <f t="shared" si="66"/>
        <v>0</v>
      </c>
      <c r="Y169" s="3">
        <f t="shared" si="66"/>
        <v>0</v>
      </c>
      <c r="Z169" s="3">
        <f t="shared" si="66"/>
        <v>0</v>
      </c>
      <c r="AA169" s="3">
        <f t="shared" si="66"/>
        <v>0</v>
      </c>
      <c r="AB169" s="3">
        <f t="shared" si="66"/>
        <v>0</v>
      </c>
      <c r="AC169" s="3">
        <f t="shared" si="66"/>
        <v>0</v>
      </c>
      <c r="AE169" s="3" t="str">
        <f t="shared" si="63"/>
        <v/>
      </c>
    </row>
  </sheetData>
  <conditionalFormatting sqref="A1">
    <cfRule type="cellIs" dxfId="3" priority="1" operator="lessThan">
      <formula>0</formula>
    </cfRule>
  </conditionalFormatting>
  <dataValidations count="1">
    <dataValidation allowBlank="1" showInputMessage="1" showErrorMessage="1" sqref="A164:B169 A143:B148 A111:B116" xr:uid="{00000000-0002-0000-2600-000000000000}"/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E169"/>
  <sheetViews>
    <sheetView showGridLines="0" topLeftCell="D1" zoomScale="85" zoomScaleNormal="85" workbookViewId="0">
      <selection activeCell="W4" sqref="W4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298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99.33</v>
      </c>
      <c r="D4" s="26">
        <f>+D6+D66+D101</f>
        <v>110.32471229421944</v>
      </c>
      <c r="E4" s="26">
        <f t="shared" ref="E4:AC4" si="0">+E6+E66+E101</f>
        <v>114.78780236649493</v>
      </c>
      <c r="F4" s="26">
        <f t="shared" si="0"/>
        <v>121.54955477037501</v>
      </c>
      <c r="G4" s="26">
        <f t="shared" si="0"/>
        <v>114.81110726386669</v>
      </c>
      <c r="H4" s="26">
        <f t="shared" si="0"/>
        <v>128.46471772030947</v>
      </c>
      <c r="I4" s="26">
        <f t="shared" si="0"/>
        <v>149.73605950287487</v>
      </c>
      <c r="J4" s="26">
        <f t="shared" si="0"/>
        <v>161.16314005122092</v>
      </c>
      <c r="K4" s="26">
        <f t="shared" si="0"/>
        <v>167.53723273668831</v>
      </c>
      <c r="L4" s="26">
        <f t="shared" si="0"/>
        <v>174.17776193898982</v>
      </c>
      <c r="M4" s="26">
        <f t="shared" si="0"/>
        <v>179.91831909269661</v>
      </c>
      <c r="N4" s="26">
        <f t="shared" si="0"/>
        <v>176.99379005486711</v>
      </c>
      <c r="O4" s="26">
        <f t="shared" si="0"/>
        <v>182.30150058663216</v>
      </c>
      <c r="P4" s="26">
        <f t="shared" si="0"/>
        <v>180.59799099732942</v>
      </c>
      <c r="Q4" s="26">
        <f t="shared" si="0"/>
        <v>184.82271378051908</v>
      </c>
      <c r="R4" s="26">
        <f t="shared" si="0"/>
        <v>187.04987920511897</v>
      </c>
      <c r="S4" s="26">
        <f t="shared" si="0"/>
        <v>199.54044232712837</v>
      </c>
      <c r="T4" s="26">
        <f t="shared" si="0"/>
        <v>209.63208426026267</v>
      </c>
      <c r="U4" s="26">
        <f t="shared" si="0"/>
        <v>199.62807052621545</v>
      </c>
      <c r="V4" s="26">
        <f t="shared" si="0"/>
        <v>187.47158087189266</v>
      </c>
      <c r="W4" s="26">
        <f t="shared" si="0"/>
        <v>180.84625759117239</v>
      </c>
      <c r="X4" s="26">
        <f t="shared" si="0"/>
        <v>197.20485452691878</v>
      </c>
      <c r="Y4" s="26">
        <f t="shared" si="0"/>
        <v>236.46740413082321</v>
      </c>
      <c r="Z4" s="26">
        <f t="shared" si="0"/>
        <v>254.94575048485288</v>
      </c>
      <c r="AA4" s="26">
        <f t="shared" si="0"/>
        <v>252.4040046874328</v>
      </c>
      <c r="AB4" s="26">
        <f t="shared" si="0"/>
        <v>242.28698130921717</v>
      </c>
      <c r="AC4" s="26">
        <f t="shared" si="0"/>
        <v>254.02699385380035</v>
      </c>
      <c r="AD4" s="31"/>
      <c r="AE4" s="26">
        <f>+IF(C4=0,"",IF(C4&lt;0,IF(AC4&lt;0,(AC4-C4)/C4,(AC4-C4)/ABS(C4)),(AC4-C4)/C4))</f>
        <v>1.5574045490164135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1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>+C7+C16+C30+C52+C59</f>
        <v>86.92</v>
      </c>
      <c r="D6" s="26">
        <f>+D7+D16+D30+D52+D59</f>
        <v>104.04471229421944</v>
      </c>
      <c r="E6" s="26">
        <f t="shared" ref="E6:AC6" si="2">+E7+E16+E30+E52+E59</f>
        <v>109.47780236649493</v>
      </c>
      <c r="F6" s="26">
        <f t="shared" si="2"/>
        <v>115.94955477037502</v>
      </c>
      <c r="G6" s="26">
        <f t="shared" si="2"/>
        <v>109.87110726386669</v>
      </c>
      <c r="H6" s="26">
        <f t="shared" si="2"/>
        <v>123.12471772030948</v>
      </c>
      <c r="I6" s="26">
        <f t="shared" si="2"/>
        <v>144.44605950287487</v>
      </c>
      <c r="J6" s="26">
        <f t="shared" si="2"/>
        <v>155.85314005122092</v>
      </c>
      <c r="K6" s="26">
        <f t="shared" si="2"/>
        <v>162.0172327366883</v>
      </c>
      <c r="L6" s="26">
        <f t="shared" si="2"/>
        <v>168.75776193898983</v>
      </c>
      <c r="M6" s="26">
        <f t="shared" si="2"/>
        <v>174.34831909269661</v>
      </c>
      <c r="N6" s="26">
        <f t="shared" si="2"/>
        <v>171.45379005486711</v>
      </c>
      <c r="O6" s="26">
        <f t="shared" si="2"/>
        <v>176.91150058663217</v>
      </c>
      <c r="P6" s="26">
        <f t="shared" si="2"/>
        <v>174.99799099732942</v>
      </c>
      <c r="Q6" s="26">
        <f t="shared" si="2"/>
        <v>179.28271378051909</v>
      </c>
      <c r="R6" s="26">
        <f t="shared" si="2"/>
        <v>181.68987920511896</v>
      </c>
      <c r="S6" s="26">
        <f t="shared" si="2"/>
        <v>193.63044232712838</v>
      </c>
      <c r="T6" s="26">
        <f t="shared" si="2"/>
        <v>204.26208426026267</v>
      </c>
      <c r="U6" s="26">
        <f t="shared" si="2"/>
        <v>196.22722713832979</v>
      </c>
      <c r="V6" s="26">
        <f t="shared" si="2"/>
        <v>181.97158087189266</v>
      </c>
      <c r="W6" s="26">
        <f t="shared" si="2"/>
        <v>176.1762575911724</v>
      </c>
      <c r="X6" s="26">
        <f t="shared" si="2"/>
        <v>192.39485452691878</v>
      </c>
      <c r="Y6" s="26">
        <f t="shared" si="2"/>
        <v>231.74740413082321</v>
      </c>
      <c r="Z6" s="26">
        <f t="shared" si="2"/>
        <v>248.88575048485288</v>
      </c>
      <c r="AA6" s="26">
        <f t="shared" si="2"/>
        <v>245.94400468743279</v>
      </c>
      <c r="AB6" s="26">
        <f t="shared" si="2"/>
        <v>236.54698130921716</v>
      </c>
      <c r="AC6" s="26">
        <f t="shared" si="2"/>
        <v>248.61699385380035</v>
      </c>
      <c r="AD6" s="31"/>
      <c r="AE6" s="26">
        <f t="shared" si="1"/>
        <v>1.860296753955365</v>
      </c>
    </row>
    <row r="7" spans="1:31" x14ac:dyDescent="0.2">
      <c r="A7" s="11" t="s">
        <v>28</v>
      </c>
      <c r="B7" s="6" t="s">
        <v>29</v>
      </c>
      <c r="C7" s="26">
        <f>+C8+C12+C13</f>
        <v>0.18</v>
      </c>
      <c r="D7" s="26">
        <f>+D8+D12+D13</f>
        <v>0.11000000000000001</v>
      </c>
      <c r="E7" s="26">
        <f t="shared" ref="E7:AC7" si="3">+E8+E12+E13</f>
        <v>0.08</v>
      </c>
      <c r="F7" s="26">
        <f t="shared" si="3"/>
        <v>0.11</v>
      </c>
      <c r="G7" s="26">
        <f t="shared" si="3"/>
        <v>0.11000000000000001</v>
      </c>
      <c r="H7" s="26">
        <f t="shared" si="3"/>
        <v>0.15000000000000002</v>
      </c>
      <c r="I7" s="26">
        <f t="shared" si="3"/>
        <v>0.23</v>
      </c>
      <c r="J7" s="26">
        <f t="shared" si="3"/>
        <v>0.25</v>
      </c>
      <c r="K7" s="26">
        <f t="shared" si="3"/>
        <v>0.34</v>
      </c>
      <c r="L7" s="26">
        <f t="shared" si="3"/>
        <v>0.37</v>
      </c>
      <c r="M7" s="26">
        <f t="shared" si="3"/>
        <v>0.35</v>
      </c>
      <c r="N7" s="26">
        <f t="shared" si="3"/>
        <v>0.38</v>
      </c>
      <c r="O7" s="26">
        <f t="shared" si="3"/>
        <v>0.38</v>
      </c>
      <c r="P7" s="26">
        <f t="shared" si="3"/>
        <v>0.45</v>
      </c>
      <c r="Q7" s="26">
        <f t="shared" si="3"/>
        <v>0.51</v>
      </c>
      <c r="R7" s="26">
        <f t="shared" si="3"/>
        <v>0.47</v>
      </c>
      <c r="S7" s="26">
        <f t="shared" si="3"/>
        <v>0.44</v>
      </c>
      <c r="T7" s="26">
        <f t="shared" si="3"/>
        <v>0.41</v>
      </c>
      <c r="U7" s="26">
        <f t="shared" si="3"/>
        <v>0.38</v>
      </c>
      <c r="V7" s="26">
        <f t="shared" si="3"/>
        <v>0.38</v>
      </c>
      <c r="W7" s="26">
        <f t="shared" si="3"/>
        <v>0.48</v>
      </c>
      <c r="X7" s="26">
        <f t="shared" si="3"/>
        <v>0.64</v>
      </c>
      <c r="Y7" s="26">
        <f t="shared" si="3"/>
        <v>0.67</v>
      </c>
      <c r="Z7" s="26">
        <f t="shared" si="3"/>
        <v>0.76999999999999991</v>
      </c>
      <c r="AA7" s="26">
        <f t="shared" si="3"/>
        <v>0.71000000000000008</v>
      </c>
      <c r="AB7" s="26">
        <f t="shared" si="3"/>
        <v>0.85</v>
      </c>
      <c r="AC7" s="26">
        <f t="shared" si="3"/>
        <v>0.92</v>
      </c>
      <c r="AD7" s="31"/>
      <c r="AE7" s="26">
        <f t="shared" si="1"/>
        <v>4.1111111111111116</v>
      </c>
    </row>
    <row r="8" spans="1:31" x14ac:dyDescent="0.2">
      <c r="A8" s="11" t="s">
        <v>30</v>
      </c>
      <c r="B8" s="6" t="s">
        <v>31</v>
      </c>
      <c r="C8" s="26">
        <f>+C9+C10+C11</f>
        <v>0.13</v>
      </c>
      <c r="D8" s="26">
        <f>+D9+D10+D11</f>
        <v>0.04</v>
      </c>
      <c r="E8" s="26">
        <f t="shared" ref="E8:AC8" si="4">+E9+E10+E11</f>
        <v>0.01</v>
      </c>
      <c r="F8" s="26">
        <f t="shared" si="4"/>
        <v>0.03</v>
      </c>
      <c r="G8" s="26">
        <f t="shared" si="4"/>
        <v>0.04</v>
      </c>
      <c r="H8" s="26">
        <f t="shared" si="4"/>
        <v>0.08</v>
      </c>
      <c r="I8" s="26">
        <f t="shared" si="4"/>
        <v>0.16</v>
      </c>
      <c r="J8" s="26">
        <f t="shared" si="4"/>
        <v>0.18</v>
      </c>
      <c r="K8" s="26">
        <f t="shared" si="4"/>
        <v>0.26</v>
      </c>
      <c r="L8" s="26">
        <f t="shared" si="4"/>
        <v>0.3</v>
      </c>
      <c r="M8" s="26">
        <f t="shared" si="4"/>
        <v>0.3</v>
      </c>
      <c r="N8" s="26">
        <f t="shared" si="4"/>
        <v>0.32</v>
      </c>
      <c r="O8" s="26">
        <f t="shared" si="4"/>
        <v>0.3</v>
      </c>
      <c r="P8" s="26">
        <f t="shared" si="4"/>
        <v>0.37</v>
      </c>
      <c r="Q8" s="26">
        <f t="shared" si="4"/>
        <v>0.43</v>
      </c>
      <c r="R8" s="26">
        <f t="shared" si="4"/>
        <v>0.38</v>
      </c>
      <c r="S8" s="26">
        <f t="shared" si="4"/>
        <v>0.36</v>
      </c>
      <c r="T8" s="26">
        <f t="shared" si="4"/>
        <v>0.37</v>
      </c>
      <c r="U8" s="26">
        <f t="shared" si="4"/>
        <v>0.34</v>
      </c>
      <c r="V8" s="26">
        <f t="shared" si="4"/>
        <v>0.34</v>
      </c>
      <c r="W8" s="26">
        <f t="shared" si="4"/>
        <v>0.44</v>
      </c>
      <c r="X8" s="26">
        <f t="shared" si="4"/>
        <v>0.59</v>
      </c>
      <c r="Y8" s="26">
        <f t="shared" si="4"/>
        <v>0.64</v>
      </c>
      <c r="Z8" s="26">
        <f t="shared" si="4"/>
        <v>0.69</v>
      </c>
      <c r="AA8" s="26">
        <f t="shared" si="4"/>
        <v>0.67</v>
      </c>
      <c r="AB8" s="26">
        <f t="shared" si="4"/>
        <v>0.83</v>
      </c>
      <c r="AC8" s="26">
        <f t="shared" si="4"/>
        <v>0.9</v>
      </c>
      <c r="AD8" s="31"/>
      <c r="AE8" s="26">
        <f t="shared" si="1"/>
        <v>5.9230769230769234</v>
      </c>
    </row>
    <row r="9" spans="1:31" x14ac:dyDescent="0.2">
      <c r="A9" s="11" t="s">
        <v>32</v>
      </c>
      <c r="B9" s="6" t="s">
        <v>33</v>
      </c>
      <c r="C9" s="26">
        <f>+'1990'!$M9</f>
        <v>0.13</v>
      </c>
      <c r="D9" s="26">
        <f>+'1991'!$M9</f>
        <v>0.04</v>
      </c>
      <c r="E9" s="26">
        <f>+'1992'!$M9</f>
        <v>0.01</v>
      </c>
      <c r="F9" s="26">
        <f>+'1993'!$M9</f>
        <v>0.03</v>
      </c>
      <c r="G9" s="26">
        <f>+'1994'!$M9</f>
        <v>0.04</v>
      </c>
      <c r="H9" s="26">
        <f>+'1995'!$M9</f>
        <v>0.08</v>
      </c>
      <c r="I9" s="26">
        <f>+'1996'!$M9</f>
        <v>0.16</v>
      </c>
      <c r="J9" s="26">
        <f>+'1997'!$M9</f>
        <v>0.18</v>
      </c>
      <c r="K9" s="26">
        <f>+'1998'!$M9</f>
        <v>0.26</v>
      </c>
      <c r="L9" s="26">
        <f>+'1999'!$M9</f>
        <v>0.3</v>
      </c>
      <c r="M9" s="26">
        <f>+'2000'!$M9</f>
        <v>0.3</v>
      </c>
      <c r="N9" s="26">
        <f>+'2001'!$M9</f>
        <v>0.32</v>
      </c>
      <c r="O9" s="26">
        <f>+'2002'!$M9</f>
        <v>0.3</v>
      </c>
      <c r="P9" s="26">
        <f>+'2003'!$M9</f>
        <v>0.37</v>
      </c>
      <c r="Q9" s="26">
        <f>+'2004'!$M9</f>
        <v>0.43</v>
      </c>
      <c r="R9" s="26">
        <f>+'2005'!$M9</f>
        <v>0.38</v>
      </c>
      <c r="S9" s="26">
        <f>+'2006'!$M9</f>
        <v>0.36</v>
      </c>
      <c r="T9" s="26">
        <f>+'2007'!$M9</f>
        <v>0.37</v>
      </c>
      <c r="U9" s="26">
        <f>+'2008'!$M9</f>
        <v>0.34</v>
      </c>
      <c r="V9" s="26">
        <f>+'2009'!$M9</f>
        <v>0.34</v>
      </c>
      <c r="W9" s="26">
        <f>+'2010'!$M9</f>
        <v>0.44</v>
      </c>
      <c r="X9" s="26">
        <f>+'2011'!$M9</f>
        <v>0.59</v>
      </c>
      <c r="Y9" s="26">
        <f>+'2012'!$M9</f>
        <v>0.64</v>
      </c>
      <c r="Z9" s="26">
        <f>+'2013'!$M9</f>
        <v>0.69</v>
      </c>
      <c r="AA9" s="26">
        <f>+'2014'!$M9</f>
        <v>0.67</v>
      </c>
      <c r="AB9" s="26">
        <f>+'2015'!$M9</f>
        <v>0.83</v>
      </c>
      <c r="AC9" s="26">
        <f>+'2016'!$M9</f>
        <v>0.9</v>
      </c>
      <c r="AD9" s="31"/>
      <c r="AE9" s="26">
        <f t="shared" si="1"/>
        <v>5.9230769230769234</v>
      </c>
    </row>
    <row r="10" spans="1:31" x14ac:dyDescent="0.2">
      <c r="A10" s="11" t="s">
        <v>34</v>
      </c>
      <c r="B10" s="6" t="s">
        <v>35</v>
      </c>
      <c r="C10" s="26">
        <f>+'1990'!$M10</f>
        <v>0</v>
      </c>
      <c r="D10" s="26">
        <f>+'1991'!$M10</f>
        <v>0</v>
      </c>
      <c r="E10" s="26">
        <f>+'1992'!$M10</f>
        <v>0</v>
      </c>
      <c r="F10" s="26">
        <f>+'1993'!$M10</f>
        <v>0</v>
      </c>
      <c r="G10" s="26">
        <f>+'1994'!$M10</f>
        <v>0</v>
      </c>
      <c r="H10" s="26">
        <f>+'1995'!$M10</f>
        <v>0</v>
      </c>
      <c r="I10" s="26">
        <f>+'1996'!$M10</f>
        <v>0</v>
      </c>
      <c r="J10" s="26">
        <f>+'1997'!$M10</f>
        <v>0</v>
      </c>
      <c r="K10" s="26">
        <f>+'1998'!$M10</f>
        <v>0</v>
      </c>
      <c r="L10" s="26">
        <f>+'1999'!$M10</f>
        <v>0</v>
      </c>
      <c r="M10" s="26">
        <f>+'2000'!$M10</f>
        <v>0</v>
      </c>
      <c r="N10" s="26">
        <f>+'2001'!$M10</f>
        <v>0</v>
      </c>
      <c r="O10" s="26">
        <f>+'2002'!$M10</f>
        <v>0</v>
      </c>
      <c r="P10" s="26">
        <f>+'2003'!$M10</f>
        <v>0</v>
      </c>
      <c r="Q10" s="26">
        <f>+'2004'!$M10</f>
        <v>0</v>
      </c>
      <c r="R10" s="26">
        <f>+'2005'!$M10</f>
        <v>0</v>
      </c>
      <c r="S10" s="26">
        <f>+'2006'!$M10</f>
        <v>0</v>
      </c>
      <c r="T10" s="26">
        <f>+'2007'!$M10</f>
        <v>0</v>
      </c>
      <c r="U10" s="26">
        <f>+'2008'!$M10</f>
        <v>0</v>
      </c>
      <c r="V10" s="26">
        <f>+'2009'!$M10</f>
        <v>0</v>
      </c>
      <c r="W10" s="26">
        <f>+'2010'!$M10</f>
        <v>0</v>
      </c>
      <c r="X10" s="26">
        <f>+'2011'!$M10</f>
        <v>0</v>
      </c>
      <c r="Y10" s="26">
        <f>+'2012'!$M10</f>
        <v>0</v>
      </c>
      <c r="Z10" s="26">
        <f>+'2013'!$M10</f>
        <v>0</v>
      </c>
      <c r="AA10" s="26">
        <f>+'2014'!$M10</f>
        <v>0</v>
      </c>
      <c r="AB10" s="26">
        <f>+'2015'!$M10</f>
        <v>0</v>
      </c>
      <c r="AC10" s="26">
        <f>+'2016'!$M10</f>
        <v>0</v>
      </c>
      <c r="AD10" s="31"/>
      <c r="AE10" s="26" t="str">
        <f t="shared" si="1"/>
        <v/>
      </c>
    </row>
    <row r="11" spans="1:31" x14ac:dyDescent="0.2">
      <c r="A11" s="11" t="s">
        <v>36</v>
      </c>
      <c r="B11" s="6" t="s">
        <v>37</v>
      </c>
      <c r="C11" s="26">
        <f>+'1990'!$M11</f>
        <v>0</v>
      </c>
      <c r="D11" s="26">
        <f>+'1991'!$M11</f>
        <v>0</v>
      </c>
      <c r="E11" s="26">
        <f>+'1992'!$M11</f>
        <v>0</v>
      </c>
      <c r="F11" s="26">
        <f>+'1993'!$M11</f>
        <v>0</v>
      </c>
      <c r="G11" s="26">
        <f>+'1994'!$M11</f>
        <v>0</v>
      </c>
      <c r="H11" s="26">
        <f>+'1995'!$M11</f>
        <v>0</v>
      </c>
      <c r="I11" s="26">
        <f>+'1996'!$M11</f>
        <v>0</v>
      </c>
      <c r="J11" s="26">
        <f>+'1997'!$M11</f>
        <v>0</v>
      </c>
      <c r="K11" s="26">
        <f>+'1998'!$M11</f>
        <v>0</v>
      </c>
      <c r="L11" s="26">
        <f>+'1999'!$M11</f>
        <v>0</v>
      </c>
      <c r="M11" s="26">
        <f>+'2000'!$M11</f>
        <v>0</v>
      </c>
      <c r="N11" s="26">
        <f>+'2001'!$M11</f>
        <v>0</v>
      </c>
      <c r="O11" s="26">
        <f>+'2002'!$M11</f>
        <v>0</v>
      </c>
      <c r="P11" s="26">
        <f>+'2003'!$M11</f>
        <v>0</v>
      </c>
      <c r="Q11" s="26">
        <f>+'2004'!$M11</f>
        <v>0</v>
      </c>
      <c r="R11" s="26">
        <f>+'2005'!$M11</f>
        <v>0</v>
      </c>
      <c r="S11" s="26">
        <f>+'2006'!$M11</f>
        <v>0</v>
      </c>
      <c r="T11" s="26">
        <f>+'2007'!$M11</f>
        <v>0</v>
      </c>
      <c r="U11" s="26">
        <f>+'2008'!$M11</f>
        <v>0</v>
      </c>
      <c r="V11" s="26">
        <f>+'2009'!$M11</f>
        <v>0</v>
      </c>
      <c r="W11" s="26">
        <f>+'2010'!$M11</f>
        <v>0</v>
      </c>
      <c r="X11" s="26">
        <f>+'2011'!$M11</f>
        <v>0</v>
      </c>
      <c r="Y11" s="26">
        <f>+'2012'!$M11</f>
        <v>0</v>
      </c>
      <c r="Z11" s="26">
        <f>+'2013'!$M11</f>
        <v>0</v>
      </c>
      <c r="AA11" s="26">
        <f>+'2014'!$M11</f>
        <v>0</v>
      </c>
      <c r="AB11" s="26">
        <f>+'2015'!$M11</f>
        <v>0</v>
      </c>
      <c r="AC11" s="26">
        <f>+'2016'!$M11</f>
        <v>0</v>
      </c>
      <c r="AD11" s="31"/>
      <c r="AE11" s="26" t="str">
        <f t="shared" si="1"/>
        <v/>
      </c>
    </row>
    <row r="12" spans="1:31" x14ac:dyDescent="0.2">
      <c r="A12" s="11" t="s">
        <v>38</v>
      </c>
      <c r="B12" s="6" t="s">
        <v>39</v>
      </c>
      <c r="C12" s="26">
        <f>+'1990'!$M12</f>
        <v>0.03</v>
      </c>
      <c r="D12" s="26">
        <f>+'1991'!$M12</f>
        <v>7.0000000000000007E-2</v>
      </c>
      <c r="E12" s="26">
        <f>+'1992'!$M12</f>
        <v>7.0000000000000007E-2</v>
      </c>
      <c r="F12" s="26">
        <f>+'1993'!$M12</f>
        <v>0.08</v>
      </c>
      <c r="G12" s="26">
        <f>+'1994'!$M12</f>
        <v>7.0000000000000007E-2</v>
      </c>
      <c r="H12" s="26">
        <f>+'1995'!$M12</f>
        <v>7.0000000000000007E-2</v>
      </c>
      <c r="I12" s="26">
        <f>+'1996'!$M12</f>
        <v>7.0000000000000007E-2</v>
      </c>
      <c r="J12" s="26">
        <f>+'1997'!$M12</f>
        <v>7.0000000000000007E-2</v>
      </c>
      <c r="K12" s="26">
        <f>+'1998'!$M12</f>
        <v>0.08</v>
      </c>
      <c r="L12" s="26">
        <f>+'1999'!$M12</f>
        <v>7.0000000000000007E-2</v>
      </c>
      <c r="M12" s="26">
        <f>+'2000'!$M12</f>
        <v>0.05</v>
      </c>
      <c r="N12" s="26">
        <f>+'2001'!$M12</f>
        <v>0.06</v>
      </c>
      <c r="O12" s="26">
        <f>+'2002'!$M12</f>
        <v>0.08</v>
      </c>
      <c r="P12" s="26">
        <f>+'2003'!$M12</f>
        <v>0.08</v>
      </c>
      <c r="Q12" s="26">
        <f>+'2004'!$M12</f>
        <v>0.08</v>
      </c>
      <c r="R12" s="26">
        <f>+'2005'!$M12</f>
        <v>0.09</v>
      </c>
      <c r="S12" s="26">
        <f>+'2006'!$M12</f>
        <v>0.08</v>
      </c>
      <c r="T12" s="26">
        <f>+'2007'!$M12</f>
        <v>0.04</v>
      </c>
      <c r="U12" s="26">
        <f>+'2008'!$M12</f>
        <v>0.04</v>
      </c>
      <c r="V12" s="26">
        <f>+'2009'!$M12</f>
        <v>0.04</v>
      </c>
      <c r="W12" s="26">
        <f>+'2010'!$M12</f>
        <v>0.04</v>
      </c>
      <c r="X12" s="26">
        <f>+'2011'!$M12</f>
        <v>0.05</v>
      </c>
      <c r="Y12" s="26">
        <f>+'2012'!$M12</f>
        <v>0.03</v>
      </c>
      <c r="Z12" s="26">
        <f>+'2013'!$M12</f>
        <v>0.08</v>
      </c>
      <c r="AA12" s="26">
        <f>+'2014'!$M12</f>
        <v>0.04</v>
      </c>
      <c r="AB12" s="26">
        <f>+'2015'!$M12</f>
        <v>0.02</v>
      </c>
      <c r="AC12" s="26">
        <f>+'2016'!$M12</f>
        <v>0.02</v>
      </c>
      <c r="AD12" s="31"/>
      <c r="AE12" s="26">
        <f t="shared" si="1"/>
        <v>-0.33333333333333331</v>
      </c>
    </row>
    <row r="13" spans="1:31" x14ac:dyDescent="0.2">
      <c r="A13" s="11" t="s">
        <v>40</v>
      </c>
      <c r="B13" s="6" t="s">
        <v>41</v>
      </c>
      <c r="C13" s="26">
        <f>+C14+C15</f>
        <v>0.02</v>
      </c>
      <c r="D13" s="26">
        <f>+D14+D15</f>
        <v>0</v>
      </c>
      <c r="E13" s="26">
        <f t="shared" ref="E13:AC13" si="5">+E14+E15</f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 t="shared" si="5"/>
        <v>0</v>
      </c>
      <c r="J13" s="26">
        <f t="shared" si="5"/>
        <v>0</v>
      </c>
      <c r="K13" s="26">
        <f t="shared" si="5"/>
        <v>0</v>
      </c>
      <c r="L13" s="26">
        <f t="shared" si="5"/>
        <v>0</v>
      </c>
      <c r="M13" s="26">
        <f t="shared" si="5"/>
        <v>0</v>
      </c>
      <c r="N13" s="26">
        <f t="shared" si="5"/>
        <v>0</v>
      </c>
      <c r="O13" s="26">
        <f t="shared" si="5"/>
        <v>0</v>
      </c>
      <c r="P13" s="26">
        <f t="shared" si="5"/>
        <v>0</v>
      </c>
      <c r="Q13" s="26">
        <f t="shared" si="5"/>
        <v>0</v>
      </c>
      <c r="R13" s="26">
        <f t="shared" si="5"/>
        <v>0</v>
      </c>
      <c r="S13" s="26">
        <f t="shared" si="5"/>
        <v>0</v>
      </c>
      <c r="T13" s="26">
        <f t="shared" si="5"/>
        <v>0</v>
      </c>
      <c r="U13" s="26">
        <f t="shared" si="5"/>
        <v>0</v>
      </c>
      <c r="V13" s="26">
        <f t="shared" si="5"/>
        <v>0</v>
      </c>
      <c r="W13" s="26">
        <f t="shared" si="5"/>
        <v>0</v>
      </c>
      <c r="X13" s="26">
        <f t="shared" si="5"/>
        <v>0</v>
      </c>
      <c r="Y13" s="26">
        <f t="shared" si="5"/>
        <v>0</v>
      </c>
      <c r="Z13" s="26">
        <f t="shared" si="5"/>
        <v>0</v>
      </c>
      <c r="AA13" s="26">
        <f t="shared" si="5"/>
        <v>0</v>
      </c>
      <c r="AB13" s="26">
        <f t="shared" si="5"/>
        <v>0</v>
      </c>
      <c r="AC13" s="26">
        <f t="shared" si="5"/>
        <v>0</v>
      </c>
      <c r="AD13" s="31"/>
      <c r="AE13" s="26">
        <f t="shared" si="1"/>
        <v>-1</v>
      </c>
    </row>
    <row r="14" spans="1:31" x14ac:dyDescent="0.2">
      <c r="A14" s="11" t="s">
        <v>42</v>
      </c>
      <c r="B14" s="6" t="s">
        <v>43</v>
      </c>
      <c r="C14" s="26">
        <f>+'1990'!$M14</f>
        <v>0</v>
      </c>
      <c r="D14" s="26">
        <f>+'1991'!$M14</f>
        <v>0</v>
      </c>
      <c r="E14" s="26">
        <f>+'1992'!$M14</f>
        <v>0</v>
      </c>
      <c r="F14" s="26">
        <f>+'1993'!$M14</f>
        <v>0</v>
      </c>
      <c r="G14" s="26">
        <f>+'1994'!$M14</f>
        <v>0</v>
      </c>
      <c r="H14" s="26">
        <f>+'1995'!$M14</f>
        <v>0</v>
      </c>
      <c r="I14" s="26">
        <f>+'1996'!$M14</f>
        <v>0</v>
      </c>
      <c r="J14" s="26">
        <f>+'1997'!$M14</f>
        <v>0</v>
      </c>
      <c r="K14" s="26">
        <f>+'1998'!$M14</f>
        <v>0</v>
      </c>
      <c r="L14" s="26">
        <f>+'1999'!$M14</f>
        <v>0</v>
      </c>
      <c r="M14" s="26">
        <f>+'2000'!$M14</f>
        <v>0</v>
      </c>
      <c r="N14" s="26">
        <f>+'2001'!$M14</f>
        <v>0</v>
      </c>
      <c r="O14" s="26">
        <f>+'2002'!$M14</f>
        <v>0</v>
      </c>
      <c r="P14" s="26">
        <f>+'2003'!$M14</f>
        <v>0</v>
      </c>
      <c r="Q14" s="26">
        <f>+'2004'!$M14</f>
        <v>0</v>
      </c>
      <c r="R14" s="26">
        <f>+'2005'!$M14</f>
        <v>0</v>
      </c>
      <c r="S14" s="26">
        <f>+'2006'!$M14</f>
        <v>0</v>
      </c>
      <c r="T14" s="26">
        <f>+'2007'!$M14</f>
        <v>0</v>
      </c>
      <c r="U14" s="26">
        <f>+'2008'!$M14</f>
        <v>0</v>
      </c>
      <c r="V14" s="26">
        <f>+'2009'!$M14</f>
        <v>0</v>
      </c>
      <c r="W14" s="26">
        <f>+'2010'!$M14</f>
        <v>0</v>
      </c>
      <c r="X14" s="26">
        <f>+'2011'!$M14</f>
        <v>0</v>
      </c>
      <c r="Y14" s="26">
        <f>+'2012'!$M14</f>
        <v>0</v>
      </c>
      <c r="Z14" s="26">
        <f>+'2013'!$M14</f>
        <v>0</v>
      </c>
      <c r="AA14" s="26">
        <f>+'2014'!$M14</f>
        <v>0</v>
      </c>
      <c r="AB14" s="26">
        <f>+'2015'!$M14</f>
        <v>0</v>
      </c>
      <c r="AC14" s="26">
        <f>+'2016'!$M14</f>
        <v>0</v>
      </c>
      <c r="AD14" s="31"/>
      <c r="AE14" s="26" t="str">
        <f t="shared" si="1"/>
        <v/>
      </c>
    </row>
    <row r="15" spans="1:31" x14ac:dyDescent="0.2">
      <c r="A15" s="11" t="s">
        <v>44</v>
      </c>
      <c r="B15" s="6" t="s">
        <v>45</v>
      </c>
      <c r="C15" s="26">
        <f>+'1990'!$M15</f>
        <v>0.02</v>
      </c>
      <c r="D15" s="26">
        <f>+'1991'!$M15</f>
        <v>0</v>
      </c>
      <c r="E15" s="26">
        <f>+'1992'!$M15</f>
        <v>0</v>
      </c>
      <c r="F15" s="26">
        <f>+'1993'!$M15</f>
        <v>0</v>
      </c>
      <c r="G15" s="26">
        <f>+'1994'!$M15</f>
        <v>0</v>
      </c>
      <c r="H15" s="26">
        <f>+'1995'!$M15</f>
        <v>0</v>
      </c>
      <c r="I15" s="26">
        <f>+'1996'!$M15</f>
        <v>0</v>
      </c>
      <c r="J15" s="26">
        <f>+'1997'!$M15</f>
        <v>0</v>
      </c>
      <c r="K15" s="26">
        <f>+'1998'!$M15</f>
        <v>0</v>
      </c>
      <c r="L15" s="26">
        <f>+'1999'!$M15</f>
        <v>0</v>
      </c>
      <c r="M15" s="26">
        <f>+'2000'!$M15</f>
        <v>0</v>
      </c>
      <c r="N15" s="26">
        <f>+'2001'!$M15</f>
        <v>0</v>
      </c>
      <c r="O15" s="26">
        <f>+'2002'!$M15</f>
        <v>0</v>
      </c>
      <c r="P15" s="26">
        <f>+'2003'!$M15</f>
        <v>0</v>
      </c>
      <c r="Q15" s="26">
        <f>+'2004'!$M15</f>
        <v>0</v>
      </c>
      <c r="R15" s="26">
        <f>+'2005'!$M15</f>
        <v>0</v>
      </c>
      <c r="S15" s="26">
        <f>+'2006'!$M15</f>
        <v>0</v>
      </c>
      <c r="T15" s="26">
        <f>+'2007'!$M15</f>
        <v>0</v>
      </c>
      <c r="U15" s="26">
        <f>+'2008'!$M15</f>
        <v>0</v>
      </c>
      <c r="V15" s="26">
        <f>+'2009'!$M15</f>
        <v>0</v>
      </c>
      <c r="W15" s="26">
        <f>+'2010'!$M15</f>
        <v>0</v>
      </c>
      <c r="X15" s="26">
        <f>+'2011'!$M15</f>
        <v>0</v>
      </c>
      <c r="Y15" s="26">
        <f>+'2012'!$M15</f>
        <v>0</v>
      </c>
      <c r="Z15" s="26">
        <f>+'2013'!$M15</f>
        <v>0</v>
      </c>
      <c r="AA15" s="26">
        <f>+'2014'!$M15</f>
        <v>0</v>
      </c>
      <c r="AB15" s="26">
        <f>+'2015'!$M15</f>
        <v>0</v>
      </c>
      <c r="AC15" s="26">
        <f>+'2016'!$M15</f>
        <v>0</v>
      </c>
      <c r="AD15" s="31"/>
      <c r="AE15" s="26">
        <f t="shared" si="1"/>
        <v>-1</v>
      </c>
    </row>
    <row r="16" spans="1:31" x14ac:dyDescent="0.2">
      <c r="A16" s="11" t="s">
        <v>46</v>
      </c>
      <c r="B16" s="6" t="s">
        <v>47</v>
      </c>
      <c r="C16" s="26">
        <f>+C17+C18+C19+C20+C21+C22+C23+C24+C25+C26+C27+C28+C29</f>
        <v>4.57</v>
      </c>
      <c r="D16" s="26">
        <f>+D17+D18+D19+D20+D21+D22+D23+D24+D25+D26+D27+D28+D29</f>
        <v>17.14</v>
      </c>
      <c r="E16" s="26">
        <f t="shared" ref="E16:AC16" si="6">+E17+E18+E19+E20+E21+E22+E23+E24+E25+E26+E27+E28+E29</f>
        <v>20.86</v>
      </c>
      <c r="F16" s="26">
        <f t="shared" si="6"/>
        <v>15.709999999999999</v>
      </c>
      <c r="G16" s="26">
        <f t="shared" si="6"/>
        <v>16.809999999999999</v>
      </c>
      <c r="H16" s="26">
        <f t="shared" si="6"/>
        <v>15.759999999999998</v>
      </c>
      <c r="I16" s="26">
        <f t="shared" si="6"/>
        <v>16.899999999999999</v>
      </c>
      <c r="J16" s="26">
        <f t="shared" si="6"/>
        <v>17.37</v>
      </c>
      <c r="K16" s="26">
        <f t="shared" si="6"/>
        <v>19.440000000000001</v>
      </c>
      <c r="L16" s="26">
        <f t="shared" si="6"/>
        <v>20.59</v>
      </c>
      <c r="M16" s="26">
        <f t="shared" si="6"/>
        <v>22.15</v>
      </c>
      <c r="N16" s="26">
        <f t="shared" si="6"/>
        <v>22.21</v>
      </c>
      <c r="O16" s="26">
        <f t="shared" si="6"/>
        <v>22.41</v>
      </c>
      <c r="P16" s="26">
        <f t="shared" si="6"/>
        <v>19.3</v>
      </c>
      <c r="Q16" s="26">
        <f t="shared" si="6"/>
        <v>21.97</v>
      </c>
      <c r="R16" s="26">
        <f t="shared" si="6"/>
        <v>25.490000000000002</v>
      </c>
      <c r="S16" s="26">
        <f t="shared" si="6"/>
        <v>27</v>
      </c>
      <c r="T16" s="26">
        <f t="shared" si="6"/>
        <v>29.700000000000003</v>
      </c>
      <c r="U16" s="26">
        <f t="shared" si="6"/>
        <v>30.9</v>
      </c>
      <c r="V16" s="26">
        <f t="shared" si="6"/>
        <v>30.87</v>
      </c>
      <c r="W16" s="26">
        <f t="shared" si="6"/>
        <v>27.84</v>
      </c>
      <c r="X16" s="26">
        <f t="shared" si="6"/>
        <v>31.950000000000003</v>
      </c>
      <c r="Y16" s="26">
        <f t="shared" si="6"/>
        <v>67.64</v>
      </c>
      <c r="Z16" s="26">
        <f t="shared" si="6"/>
        <v>73.98</v>
      </c>
      <c r="AA16" s="26">
        <f t="shared" si="6"/>
        <v>83.5</v>
      </c>
      <c r="AB16" s="26">
        <f t="shared" si="6"/>
        <v>61.78</v>
      </c>
      <c r="AC16" s="26">
        <f t="shared" si="6"/>
        <v>66.55</v>
      </c>
      <c r="AD16" s="31"/>
      <c r="AE16" s="26">
        <f t="shared" si="1"/>
        <v>13.562363238512033</v>
      </c>
    </row>
    <row r="17" spans="1:31" x14ac:dyDescent="0.2">
      <c r="A17" s="11" t="s">
        <v>48</v>
      </c>
      <c r="B17" s="6" t="s">
        <v>49</v>
      </c>
      <c r="C17" s="26">
        <f>+'1990'!$M17</f>
        <v>0.12</v>
      </c>
      <c r="D17" s="26">
        <f>+'1991'!$M17</f>
        <v>0.63</v>
      </c>
      <c r="E17" s="26">
        <f>+'1992'!$M17</f>
        <v>0.79</v>
      </c>
      <c r="F17" s="26">
        <f>+'1993'!$M17</f>
        <v>0.82</v>
      </c>
      <c r="G17" s="26">
        <f>+'1994'!$M17</f>
        <v>0.72</v>
      </c>
      <c r="H17" s="26">
        <f>+'1995'!$M17</f>
        <v>0.71</v>
      </c>
      <c r="I17" s="26">
        <f>+'1996'!$M17</f>
        <v>0.69</v>
      </c>
      <c r="J17" s="26">
        <f>+'1997'!$M17</f>
        <v>0.8</v>
      </c>
      <c r="K17" s="26">
        <f>+'1998'!$M17</f>
        <v>0.82</v>
      </c>
      <c r="L17" s="26">
        <f>+'1999'!$M17</f>
        <v>0.86</v>
      </c>
      <c r="M17" s="26">
        <f>+'2000'!$M17</f>
        <v>0.87</v>
      </c>
      <c r="N17" s="26">
        <f>+'2001'!$M17</f>
        <v>0.89</v>
      </c>
      <c r="O17" s="26">
        <f>+'2002'!$M17</f>
        <v>0.88</v>
      </c>
      <c r="P17" s="26">
        <f>+'2003'!$M17</f>
        <v>0.89</v>
      </c>
      <c r="Q17" s="26">
        <f>+'2004'!$M17</f>
        <v>0.66</v>
      </c>
      <c r="R17" s="26">
        <f>+'2005'!$M17</f>
        <v>0.86</v>
      </c>
      <c r="S17" s="26">
        <f>+'2006'!$M17</f>
        <v>0.92</v>
      </c>
      <c r="T17" s="26">
        <f>+'2007'!$M17</f>
        <v>0.92</v>
      </c>
      <c r="U17" s="26">
        <f>+'2008'!$M17</f>
        <v>0.89</v>
      </c>
      <c r="V17" s="26">
        <f>+'2009'!$M17</f>
        <v>0.79</v>
      </c>
      <c r="W17" s="26">
        <f>+'2010'!$M17</f>
        <v>0.06</v>
      </c>
      <c r="X17" s="26">
        <f>+'2011'!$M17</f>
        <v>0.08</v>
      </c>
      <c r="Y17" s="26">
        <f>+'2012'!$M17</f>
        <v>0.31</v>
      </c>
      <c r="Z17" s="26">
        <f>+'2013'!$M17</f>
        <v>7.0000000000000007E-2</v>
      </c>
      <c r="AA17" s="26">
        <f>+'2014'!$M17</f>
        <v>0.09</v>
      </c>
      <c r="AB17" s="26">
        <f>+'2015'!$M17</f>
        <v>0.09</v>
      </c>
      <c r="AC17" s="26">
        <f>+'2016'!$M17</f>
        <v>7.0000000000000007E-2</v>
      </c>
      <c r="AD17" s="31"/>
      <c r="AE17" s="26">
        <f t="shared" si="1"/>
        <v>-0.41666666666666657</v>
      </c>
    </row>
    <row r="18" spans="1:31" x14ac:dyDescent="0.2">
      <c r="A18" s="13" t="s">
        <v>50</v>
      </c>
      <c r="B18" s="6" t="s">
        <v>51</v>
      </c>
      <c r="C18" s="26">
        <f>+'1990'!$M18</f>
        <v>0</v>
      </c>
      <c r="D18" s="26">
        <f>+'1991'!$M18</f>
        <v>0</v>
      </c>
      <c r="E18" s="26">
        <f>+'1992'!$M18</f>
        <v>0</v>
      </c>
      <c r="F18" s="26">
        <f>+'1993'!$M18</f>
        <v>0</v>
      </c>
      <c r="G18" s="26">
        <f>+'1994'!$M18</f>
        <v>0</v>
      </c>
      <c r="H18" s="26">
        <f>+'1995'!$M18</f>
        <v>0</v>
      </c>
      <c r="I18" s="26">
        <f>+'1996'!$M18</f>
        <v>0</v>
      </c>
      <c r="J18" s="26">
        <f>+'1997'!$M18</f>
        <v>0</v>
      </c>
      <c r="K18" s="26">
        <f>+'1998'!$M18</f>
        <v>0</v>
      </c>
      <c r="L18" s="26">
        <f>+'1999'!$M18</f>
        <v>0</v>
      </c>
      <c r="M18" s="26">
        <f>+'2000'!$M18</f>
        <v>0</v>
      </c>
      <c r="N18" s="26">
        <f>+'2001'!$M18</f>
        <v>0</v>
      </c>
      <c r="O18" s="26">
        <f>+'2002'!$M18</f>
        <v>0</v>
      </c>
      <c r="P18" s="26">
        <f>+'2003'!$M18</f>
        <v>0</v>
      </c>
      <c r="Q18" s="26">
        <f>+'2004'!$M18</f>
        <v>0</v>
      </c>
      <c r="R18" s="26">
        <f>+'2005'!$M18</f>
        <v>0</v>
      </c>
      <c r="S18" s="26">
        <f>+'2006'!$M18</f>
        <v>0</v>
      </c>
      <c r="T18" s="26">
        <f>+'2007'!$M18</f>
        <v>0</v>
      </c>
      <c r="U18" s="26">
        <f>+'2008'!$M18</f>
        <v>0</v>
      </c>
      <c r="V18" s="26">
        <f>+'2009'!$M18</f>
        <v>0</v>
      </c>
      <c r="W18" s="26">
        <f>+'2010'!$M18</f>
        <v>0</v>
      </c>
      <c r="X18" s="26">
        <f>+'2011'!$M18</f>
        <v>0</v>
      </c>
      <c r="Y18" s="26">
        <f>+'2012'!$M18</f>
        <v>0</v>
      </c>
      <c r="Z18" s="26">
        <f>+'2013'!$M18</f>
        <v>0</v>
      </c>
      <c r="AA18" s="26">
        <f>+'2014'!$M18</f>
        <v>0</v>
      </c>
      <c r="AB18" s="26">
        <f>+'2015'!$M18</f>
        <v>0</v>
      </c>
      <c r="AC18" s="26">
        <f>+'2016'!$M18</f>
        <v>0</v>
      </c>
      <c r="AD18" s="31"/>
      <c r="AE18" s="26" t="str">
        <f t="shared" si="1"/>
        <v/>
      </c>
    </row>
    <row r="19" spans="1:31" x14ac:dyDescent="0.2">
      <c r="A19" s="13" t="s">
        <v>52</v>
      </c>
      <c r="B19" s="6" t="s">
        <v>53</v>
      </c>
      <c r="C19" s="26">
        <f>+'1990'!$M19</f>
        <v>0</v>
      </c>
      <c r="D19" s="26">
        <f>+'1991'!$M19</f>
        <v>0.04</v>
      </c>
      <c r="E19" s="26">
        <f>+'1992'!$M19</f>
        <v>0.05</v>
      </c>
      <c r="F19" s="26">
        <f>+'1993'!$M19</f>
        <v>0.06</v>
      </c>
      <c r="G19" s="26">
        <f>+'1994'!$M19</f>
        <v>0.05</v>
      </c>
      <c r="H19" s="26">
        <f>+'1995'!$M19</f>
        <v>0.05</v>
      </c>
      <c r="I19" s="26">
        <f>+'1996'!$M19</f>
        <v>0.05</v>
      </c>
      <c r="J19" s="26">
        <f>+'1997'!$M19</f>
        <v>0.11</v>
      </c>
      <c r="K19" s="26">
        <f>+'1998'!$M19</f>
        <v>0.12</v>
      </c>
      <c r="L19" s="26">
        <f>+'1999'!$M19</f>
        <v>0.18</v>
      </c>
      <c r="M19" s="26">
        <f>+'2000'!$M19</f>
        <v>0.19</v>
      </c>
      <c r="N19" s="26">
        <f>+'2001'!$M19</f>
        <v>0.19</v>
      </c>
      <c r="O19" s="26">
        <f>+'2002'!$M19</f>
        <v>0.17</v>
      </c>
      <c r="P19" s="26">
        <f>+'2003'!$M19</f>
        <v>0.17</v>
      </c>
      <c r="Q19" s="26">
        <f>+'2004'!$M19</f>
        <v>0.15</v>
      </c>
      <c r="R19" s="26">
        <f>+'2005'!$M19</f>
        <v>0.51</v>
      </c>
      <c r="S19" s="26">
        <f>+'2006'!$M19</f>
        <v>0.24</v>
      </c>
      <c r="T19" s="26">
        <f>+'2007'!$M19</f>
        <v>0.11</v>
      </c>
      <c r="U19" s="26">
        <f>+'2008'!$M19</f>
        <v>0.08</v>
      </c>
      <c r="V19" s="26">
        <f>+'2009'!$M19</f>
        <v>7.0000000000000007E-2</v>
      </c>
      <c r="W19" s="26">
        <f>+'2010'!$M19</f>
        <v>0.2</v>
      </c>
      <c r="X19" s="26">
        <f>+'2011'!$M19</f>
        <v>0.17</v>
      </c>
      <c r="Y19" s="26">
        <f>+'2012'!$M19</f>
        <v>0.35</v>
      </c>
      <c r="Z19" s="26">
        <f>+'2013'!$M19</f>
        <v>0.32</v>
      </c>
      <c r="AA19" s="26">
        <f>+'2014'!$M19</f>
        <v>0.55000000000000004</v>
      </c>
      <c r="AB19" s="26">
        <f>+'2015'!$M19</f>
        <v>0.34</v>
      </c>
      <c r="AC19" s="26">
        <f>+'2016'!$M19</f>
        <v>0.14000000000000001</v>
      </c>
      <c r="AD19" s="31"/>
      <c r="AE19" s="26" t="str">
        <f t="shared" si="1"/>
        <v/>
      </c>
    </row>
    <row r="20" spans="1:31" x14ac:dyDescent="0.2">
      <c r="A20" s="13" t="s">
        <v>54</v>
      </c>
      <c r="B20" s="6" t="s">
        <v>55</v>
      </c>
      <c r="C20" s="26">
        <f>+'1990'!$M20</f>
        <v>2.89</v>
      </c>
      <c r="D20" s="26">
        <f>+'1991'!$M20</f>
        <v>9.61</v>
      </c>
      <c r="E20" s="26">
        <f>+'1992'!$M20</f>
        <v>11.69</v>
      </c>
      <c r="F20" s="26">
        <f>+'1993'!$M20</f>
        <v>7.29</v>
      </c>
      <c r="G20" s="26">
        <f>+'1994'!$M20</f>
        <v>7.51</v>
      </c>
      <c r="H20" s="26">
        <f>+'1995'!$M20</f>
        <v>8.19</v>
      </c>
      <c r="I20" s="26">
        <f>+'1996'!$M20</f>
        <v>8.7100000000000009</v>
      </c>
      <c r="J20" s="26">
        <f>+'1997'!$M20</f>
        <v>6.97</v>
      </c>
      <c r="K20" s="26">
        <f>+'1998'!$M20</f>
        <v>10.31</v>
      </c>
      <c r="L20" s="26">
        <f>+'1999'!$M20</f>
        <v>11.35</v>
      </c>
      <c r="M20" s="26">
        <f>+'2000'!$M20</f>
        <v>13.22</v>
      </c>
      <c r="N20" s="26">
        <f>+'2001'!$M20</f>
        <v>12.26</v>
      </c>
      <c r="O20" s="26">
        <f>+'2002'!$M20</f>
        <v>12.6</v>
      </c>
      <c r="P20" s="26">
        <f>+'2003'!$M20</f>
        <v>9.4600000000000009</v>
      </c>
      <c r="Q20" s="26">
        <f>+'2004'!$M20</f>
        <v>12.2</v>
      </c>
      <c r="R20" s="26">
        <f>+'2005'!$M20</f>
        <v>15.47</v>
      </c>
      <c r="S20" s="26">
        <f>+'2006'!$M20</f>
        <v>17.03</v>
      </c>
      <c r="T20" s="26">
        <f>+'2007'!$M20</f>
        <v>19.61</v>
      </c>
      <c r="U20" s="26">
        <f>+'2008'!$M20</f>
        <v>21.02</v>
      </c>
      <c r="V20" s="26">
        <f>+'2009'!$M20</f>
        <v>21.64</v>
      </c>
      <c r="W20" s="26">
        <f>+'2010'!$M20</f>
        <v>18.52</v>
      </c>
      <c r="X20" s="26">
        <f>+'2011'!$M20</f>
        <v>22.8</v>
      </c>
      <c r="Y20" s="26">
        <f>+'2012'!$M20</f>
        <v>58.24</v>
      </c>
      <c r="Z20" s="26">
        <f>+'2013'!$M20</f>
        <v>60.49</v>
      </c>
      <c r="AA20" s="26">
        <f>+'2014'!$M20</f>
        <v>69.39</v>
      </c>
      <c r="AB20" s="26">
        <f>+'2015'!$M20</f>
        <v>49.78</v>
      </c>
      <c r="AC20" s="26">
        <f>+'2016'!$M20</f>
        <v>55.18</v>
      </c>
      <c r="AD20" s="31"/>
      <c r="AE20" s="26">
        <f t="shared" si="1"/>
        <v>18.093425605536332</v>
      </c>
    </row>
    <row r="21" spans="1:31" x14ac:dyDescent="0.2">
      <c r="A21" s="13" t="s">
        <v>56</v>
      </c>
      <c r="B21" s="6" t="s">
        <v>57</v>
      </c>
      <c r="C21" s="26">
        <f>+'1990'!$M21</f>
        <v>0.09</v>
      </c>
      <c r="D21" s="26">
        <f>+'1991'!$M21</f>
        <v>2.63</v>
      </c>
      <c r="E21" s="26">
        <f>+'1992'!$M21</f>
        <v>3.06</v>
      </c>
      <c r="F21" s="26">
        <f>+'1993'!$M21</f>
        <v>1.93</v>
      </c>
      <c r="G21" s="26">
        <f>+'1994'!$M21</f>
        <v>2.91</v>
      </c>
      <c r="H21" s="26">
        <f>+'1995'!$M21</f>
        <v>0.53</v>
      </c>
      <c r="I21" s="26">
        <f>+'1996'!$M21</f>
        <v>0.43</v>
      </c>
      <c r="J21" s="26">
        <f>+'1997'!$M21</f>
        <v>0.38</v>
      </c>
      <c r="K21" s="26">
        <f>+'1998'!$M21</f>
        <v>0.45</v>
      </c>
      <c r="L21" s="26">
        <f>+'1999'!$M21</f>
        <v>0.43</v>
      </c>
      <c r="M21" s="26">
        <f>+'2000'!$M21</f>
        <v>0.41</v>
      </c>
      <c r="N21" s="26">
        <f>+'2001'!$M21</f>
        <v>0.42</v>
      </c>
      <c r="O21" s="26">
        <f>+'2002'!$M21</f>
        <v>0.44</v>
      </c>
      <c r="P21" s="26">
        <f>+'2003'!$M21</f>
        <v>0.27</v>
      </c>
      <c r="Q21" s="26">
        <f>+'2004'!$M21</f>
        <v>0.33</v>
      </c>
      <c r="R21" s="26">
        <f>+'2005'!$M21</f>
        <v>0.36</v>
      </c>
      <c r="S21" s="26">
        <f>+'2006'!$M21</f>
        <v>0.31</v>
      </c>
      <c r="T21" s="26">
        <f>+'2007'!$M21</f>
        <v>0.28000000000000003</v>
      </c>
      <c r="U21" s="26">
        <f>+'2008'!$M21</f>
        <v>0.17</v>
      </c>
      <c r="V21" s="26">
        <f>+'2009'!$M21</f>
        <v>0.16</v>
      </c>
      <c r="W21" s="26">
        <f>+'2010'!$M21</f>
        <v>0.24</v>
      </c>
      <c r="X21" s="26">
        <f>+'2011'!$M21</f>
        <v>0.37</v>
      </c>
      <c r="Y21" s="26">
        <f>+'2012'!$M21</f>
        <v>0.26</v>
      </c>
      <c r="Z21" s="26">
        <f>+'2013'!$M21</f>
        <v>0.27</v>
      </c>
      <c r="AA21" s="26">
        <f>+'2014'!$M21</f>
        <v>0.27</v>
      </c>
      <c r="AB21" s="26">
        <f>+'2015'!$M21</f>
        <v>0.27</v>
      </c>
      <c r="AC21" s="26">
        <f>+'2016'!$M21</f>
        <v>0.3</v>
      </c>
      <c r="AD21" s="31"/>
      <c r="AE21" s="26">
        <f t="shared" si="1"/>
        <v>2.3333333333333335</v>
      </c>
    </row>
    <row r="22" spans="1:31" x14ac:dyDescent="0.2">
      <c r="A22" s="13" t="s">
        <v>58</v>
      </c>
      <c r="B22" s="6" t="s">
        <v>59</v>
      </c>
      <c r="C22" s="26">
        <f>+'1990'!$M22</f>
        <v>0.06</v>
      </c>
      <c r="D22" s="26">
        <f>+'1991'!$M22</f>
        <v>0.44</v>
      </c>
      <c r="E22" s="26">
        <f>+'1992'!$M22</f>
        <v>0.62</v>
      </c>
      <c r="F22" s="26">
        <f>+'1993'!$M22</f>
        <v>0.6</v>
      </c>
      <c r="G22" s="26">
        <f>+'1994'!$M22</f>
        <v>0.66</v>
      </c>
      <c r="H22" s="26">
        <f>+'1995'!$M22</f>
        <v>0.81</v>
      </c>
      <c r="I22" s="26">
        <f>+'1996'!$M22</f>
        <v>0.7</v>
      </c>
      <c r="J22" s="26">
        <f>+'1997'!$M22</f>
        <v>0.73</v>
      </c>
      <c r="K22" s="26">
        <f>+'1998'!$M22</f>
        <v>0.56000000000000005</v>
      </c>
      <c r="L22" s="26">
        <f>+'1999'!$M22</f>
        <v>0.56999999999999995</v>
      </c>
      <c r="M22" s="26">
        <f>+'2000'!$M22</f>
        <v>0.61</v>
      </c>
      <c r="N22" s="26">
        <f>+'2001'!$M22</f>
        <v>0.56999999999999995</v>
      </c>
      <c r="O22" s="26">
        <f>+'2002'!$M22</f>
        <v>0.51</v>
      </c>
      <c r="P22" s="26">
        <f>+'2003'!$M22</f>
        <v>0.72</v>
      </c>
      <c r="Q22" s="26">
        <f>+'2004'!$M22</f>
        <v>0.82</v>
      </c>
      <c r="R22" s="26">
        <f>+'2005'!$M22</f>
        <v>0.68</v>
      </c>
      <c r="S22" s="26">
        <f>+'2006'!$M22</f>
        <v>0.69</v>
      </c>
      <c r="T22" s="26">
        <f>+'2007'!$M22</f>
        <v>0.77</v>
      </c>
      <c r="U22" s="26">
        <f>+'2008'!$M22</f>
        <v>0.94</v>
      </c>
      <c r="V22" s="26">
        <f>+'2009'!$M22</f>
        <v>0.87</v>
      </c>
      <c r="W22" s="26">
        <f>+'2010'!$M22</f>
        <v>0.78</v>
      </c>
      <c r="X22" s="26">
        <f>+'2011'!$M22</f>
        <v>0.67</v>
      </c>
      <c r="Y22" s="26">
        <f>+'2012'!$M22</f>
        <v>0.76</v>
      </c>
      <c r="Z22" s="26">
        <f>+'2013'!$M22</f>
        <v>0.86</v>
      </c>
      <c r="AA22" s="26">
        <f>+'2014'!$M22</f>
        <v>0.75</v>
      </c>
      <c r="AB22" s="26">
        <f>+'2015'!$M22</f>
        <v>0.89</v>
      </c>
      <c r="AC22" s="26">
        <f>+'2016'!$M22</f>
        <v>0.91</v>
      </c>
      <c r="AD22" s="31"/>
      <c r="AE22" s="26">
        <f t="shared" si="1"/>
        <v>14.166666666666668</v>
      </c>
    </row>
    <row r="23" spans="1:31" x14ac:dyDescent="0.2">
      <c r="A23" s="13" t="s">
        <v>60</v>
      </c>
      <c r="B23" s="6" t="s">
        <v>61</v>
      </c>
      <c r="C23" s="26">
        <f>+'1990'!$M23</f>
        <v>0</v>
      </c>
      <c r="D23" s="26">
        <f>+'1991'!$M23</f>
        <v>0</v>
      </c>
      <c r="E23" s="26">
        <f>+'1992'!$M23</f>
        <v>0</v>
      </c>
      <c r="F23" s="26">
        <f>+'1993'!$M23</f>
        <v>0</v>
      </c>
      <c r="G23" s="26">
        <f>+'1994'!$M23</f>
        <v>0</v>
      </c>
      <c r="H23" s="26">
        <f>+'1995'!$M23</f>
        <v>0</v>
      </c>
      <c r="I23" s="26">
        <f>+'1996'!$M23</f>
        <v>0</v>
      </c>
      <c r="J23" s="26">
        <f>+'1997'!$M23</f>
        <v>0</v>
      </c>
      <c r="K23" s="26">
        <f>+'1998'!$M23</f>
        <v>0</v>
      </c>
      <c r="L23" s="26">
        <f>+'1999'!$M23</f>
        <v>0</v>
      </c>
      <c r="M23" s="26">
        <f>+'2000'!$M23</f>
        <v>0</v>
      </c>
      <c r="N23" s="26">
        <f>+'2001'!$M23</f>
        <v>0</v>
      </c>
      <c r="O23" s="26">
        <f>+'2002'!$M23</f>
        <v>0</v>
      </c>
      <c r="P23" s="26">
        <f>+'2003'!$M23</f>
        <v>0</v>
      </c>
      <c r="Q23" s="26">
        <f>+'2004'!$M23</f>
        <v>0</v>
      </c>
      <c r="R23" s="26">
        <f>+'2005'!$M23</f>
        <v>0</v>
      </c>
      <c r="S23" s="26">
        <f>+'2006'!$M23</f>
        <v>0</v>
      </c>
      <c r="T23" s="26">
        <f>+'2007'!$M23</f>
        <v>0</v>
      </c>
      <c r="U23" s="26">
        <f>+'2008'!$M23</f>
        <v>0</v>
      </c>
      <c r="V23" s="26">
        <f>+'2009'!$M23</f>
        <v>0</v>
      </c>
      <c r="W23" s="26">
        <f>+'2010'!$M23</f>
        <v>0</v>
      </c>
      <c r="X23" s="26">
        <f>+'2011'!$M23</f>
        <v>0</v>
      </c>
      <c r="Y23" s="26">
        <f>+'2012'!$M23</f>
        <v>0</v>
      </c>
      <c r="Z23" s="26">
        <f>+'2013'!$M23</f>
        <v>0</v>
      </c>
      <c r="AA23" s="26">
        <f>+'2014'!$M23</f>
        <v>0</v>
      </c>
      <c r="AB23" s="26">
        <f>+'2015'!$M23</f>
        <v>0</v>
      </c>
      <c r="AC23" s="26">
        <f>+'2016'!$M23</f>
        <v>0</v>
      </c>
      <c r="AD23" s="31"/>
      <c r="AE23" s="26" t="str">
        <f t="shared" si="1"/>
        <v/>
      </c>
    </row>
    <row r="24" spans="1:31" x14ac:dyDescent="0.2">
      <c r="A24" s="13" t="s">
        <v>62</v>
      </c>
      <c r="B24" s="6" t="s">
        <v>63</v>
      </c>
      <c r="C24" s="26">
        <f>+'1990'!$M24</f>
        <v>0</v>
      </c>
      <c r="D24" s="26">
        <f>+'1991'!$M24</f>
        <v>0</v>
      </c>
      <c r="E24" s="26">
        <f>+'1992'!$M24</f>
        <v>0</v>
      </c>
      <c r="F24" s="26">
        <f>+'1993'!$M24</f>
        <v>0</v>
      </c>
      <c r="G24" s="26">
        <f>+'1994'!$M24</f>
        <v>0</v>
      </c>
      <c r="H24" s="26">
        <f>+'1995'!$M24</f>
        <v>0</v>
      </c>
      <c r="I24" s="26">
        <f>+'1996'!$M24</f>
        <v>0</v>
      </c>
      <c r="J24" s="26">
        <f>+'1997'!$M24</f>
        <v>0</v>
      </c>
      <c r="K24" s="26">
        <f>+'1998'!$M24</f>
        <v>0</v>
      </c>
      <c r="L24" s="26">
        <f>+'1999'!$M24</f>
        <v>0</v>
      </c>
      <c r="M24" s="26">
        <f>+'2000'!$M24</f>
        <v>0</v>
      </c>
      <c r="N24" s="26">
        <f>+'2001'!$M24</f>
        <v>0</v>
      </c>
      <c r="O24" s="26">
        <f>+'2002'!$M24</f>
        <v>0</v>
      </c>
      <c r="P24" s="26">
        <f>+'2003'!$M24</f>
        <v>0</v>
      </c>
      <c r="Q24" s="26">
        <f>+'2004'!$M24</f>
        <v>0</v>
      </c>
      <c r="R24" s="26">
        <f>+'2005'!$M24</f>
        <v>0</v>
      </c>
      <c r="S24" s="26">
        <f>+'2006'!$M24</f>
        <v>0</v>
      </c>
      <c r="T24" s="26">
        <f>+'2007'!$M24</f>
        <v>0</v>
      </c>
      <c r="U24" s="26">
        <f>+'2008'!$M24</f>
        <v>0</v>
      </c>
      <c r="V24" s="26">
        <f>+'2009'!$M24</f>
        <v>0</v>
      </c>
      <c r="W24" s="26">
        <f>+'2010'!$M24</f>
        <v>0</v>
      </c>
      <c r="X24" s="26">
        <f>+'2011'!$M24</f>
        <v>0</v>
      </c>
      <c r="Y24" s="26">
        <f>+'2012'!$M24</f>
        <v>0</v>
      </c>
      <c r="Z24" s="26">
        <f>+'2013'!$M24</f>
        <v>0</v>
      </c>
      <c r="AA24" s="26">
        <f>+'2014'!$M24</f>
        <v>0</v>
      </c>
      <c r="AB24" s="26">
        <f>+'2015'!$M24</f>
        <v>0</v>
      </c>
      <c r="AC24" s="26">
        <f>+'2016'!$M24</f>
        <v>0</v>
      </c>
      <c r="AD24" s="31"/>
      <c r="AE24" s="26" t="str">
        <f t="shared" si="1"/>
        <v/>
      </c>
    </row>
    <row r="25" spans="1:31" x14ac:dyDescent="0.2">
      <c r="A25" s="13" t="s">
        <v>64</v>
      </c>
      <c r="B25" s="6" t="s">
        <v>65</v>
      </c>
      <c r="C25" s="26">
        <f>+'1990'!$M25</f>
        <v>0.18</v>
      </c>
      <c r="D25" s="26">
        <f>+'1991'!$M25</f>
        <v>0.84</v>
      </c>
      <c r="E25" s="26">
        <f>+'1992'!$M25</f>
        <v>0.79</v>
      </c>
      <c r="F25" s="26">
        <f>+'1993'!$M25</f>
        <v>0.92</v>
      </c>
      <c r="G25" s="26">
        <f>+'1994'!$M25</f>
        <v>0.85</v>
      </c>
      <c r="H25" s="26">
        <f>+'1995'!$M25</f>
        <v>0.84</v>
      </c>
      <c r="I25" s="26">
        <f>+'1996'!$M25</f>
        <v>1.01</v>
      </c>
      <c r="J25" s="26">
        <f>+'1997'!$M25</f>
        <v>1.18</v>
      </c>
      <c r="K25" s="26">
        <f>+'1998'!$M25</f>
        <v>1.1299999999999999</v>
      </c>
      <c r="L25" s="26">
        <f>+'1999'!$M25</f>
        <v>1.1399999999999999</v>
      </c>
      <c r="M25" s="26">
        <f>+'2000'!$M25</f>
        <v>1.2</v>
      </c>
      <c r="N25" s="26">
        <f>+'2001'!$M25</f>
        <v>1.29</v>
      </c>
      <c r="O25" s="26">
        <f>+'2002'!$M25</f>
        <v>1.42</v>
      </c>
      <c r="P25" s="26">
        <f>+'2003'!$M25</f>
        <v>1.35</v>
      </c>
      <c r="Q25" s="26">
        <f>+'2004'!$M25</f>
        <v>1.42</v>
      </c>
      <c r="R25" s="26">
        <f>+'2005'!$M25</f>
        <v>1.51</v>
      </c>
      <c r="S25" s="26">
        <f>+'2006'!$M25</f>
        <v>1.7</v>
      </c>
      <c r="T25" s="26">
        <f>+'2007'!$M25</f>
        <v>1.62</v>
      </c>
      <c r="U25" s="26">
        <f>+'2008'!$M25</f>
        <v>1.63</v>
      </c>
      <c r="V25" s="26">
        <f>+'2009'!$M25</f>
        <v>1.73</v>
      </c>
      <c r="W25" s="26">
        <f>+'2010'!$M25</f>
        <v>2.67</v>
      </c>
      <c r="X25" s="26">
        <f>+'2011'!$M25</f>
        <v>2.08</v>
      </c>
      <c r="Y25" s="26">
        <f>+'2012'!$M25</f>
        <v>1.92</v>
      </c>
      <c r="Z25" s="26">
        <f>+'2013'!$M25</f>
        <v>1.87</v>
      </c>
      <c r="AA25" s="26">
        <f>+'2014'!$M25</f>
        <v>2.36</v>
      </c>
      <c r="AB25" s="26">
        <f>+'2015'!$M25</f>
        <v>2.64</v>
      </c>
      <c r="AC25" s="26">
        <f>+'2016'!$M25</f>
        <v>2.75</v>
      </c>
      <c r="AD25" s="31"/>
      <c r="AE25" s="26">
        <f t="shared" si="1"/>
        <v>14.277777777777777</v>
      </c>
    </row>
    <row r="26" spans="1:31" x14ac:dyDescent="0.2">
      <c r="A26" s="13" t="s">
        <v>66</v>
      </c>
      <c r="B26" s="6" t="s">
        <v>67</v>
      </c>
      <c r="C26" s="26">
        <f>+'1990'!$M26</f>
        <v>0</v>
      </c>
      <c r="D26" s="26">
        <f>+'1991'!$M26</f>
        <v>0</v>
      </c>
      <c r="E26" s="26">
        <f>+'1992'!$M26</f>
        <v>0</v>
      </c>
      <c r="F26" s="26">
        <f>+'1993'!$M26</f>
        <v>0</v>
      </c>
      <c r="G26" s="26">
        <f>+'1994'!$M26</f>
        <v>0</v>
      </c>
      <c r="H26" s="26">
        <f>+'1995'!$M26</f>
        <v>0</v>
      </c>
      <c r="I26" s="26">
        <f>+'1996'!$M26</f>
        <v>0</v>
      </c>
      <c r="J26" s="26">
        <f>+'1997'!$M26</f>
        <v>0</v>
      </c>
      <c r="K26" s="26">
        <f>+'1998'!$M26</f>
        <v>0</v>
      </c>
      <c r="L26" s="26">
        <f>+'1999'!$M26</f>
        <v>0</v>
      </c>
      <c r="M26" s="26">
        <f>+'2000'!$M26</f>
        <v>0</v>
      </c>
      <c r="N26" s="26">
        <f>+'2001'!$M26</f>
        <v>0</v>
      </c>
      <c r="O26" s="26">
        <f>+'2002'!$M26</f>
        <v>0</v>
      </c>
      <c r="P26" s="26">
        <f>+'2003'!$M26</f>
        <v>0</v>
      </c>
      <c r="Q26" s="26">
        <f>+'2004'!$M26</f>
        <v>0</v>
      </c>
      <c r="R26" s="26">
        <f>+'2005'!$M26</f>
        <v>0</v>
      </c>
      <c r="S26" s="26">
        <f>+'2006'!$M26</f>
        <v>0</v>
      </c>
      <c r="T26" s="26">
        <f>+'2007'!$M26</f>
        <v>0</v>
      </c>
      <c r="U26" s="26">
        <f>+'2008'!$M26</f>
        <v>0</v>
      </c>
      <c r="V26" s="26">
        <f>+'2009'!$M26</f>
        <v>0</v>
      </c>
      <c r="W26" s="26">
        <f>+'2010'!$M26</f>
        <v>0</v>
      </c>
      <c r="X26" s="26">
        <f>+'2011'!$M26</f>
        <v>0</v>
      </c>
      <c r="Y26" s="26">
        <f>+'2012'!$M26</f>
        <v>0</v>
      </c>
      <c r="Z26" s="26">
        <f>+'2013'!$M26</f>
        <v>0</v>
      </c>
      <c r="AA26" s="26">
        <f>+'2014'!$M26</f>
        <v>0</v>
      </c>
      <c r="AB26" s="26">
        <f>+'2015'!$M26</f>
        <v>0</v>
      </c>
      <c r="AC26" s="26">
        <f>+'2016'!$M26</f>
        <v>0</v>
      </c>
      <c r="AD26" s="31"/>
      <c r="AE26" s="26" t="str">
        <f t="shared" si="1"/>
        <v/>
      </c>
    </row>
    <row r="27" spans="1:31" x14ac:dyDescent="0.2">
      <c r="A27" s="13" t="s">
        <v>68</v>
      </c>
      <c r="B27" s="6" t="s">
        <v>69</v>
      </c>
      <c r="C27" s="26">
        <f>+'1990'!$M27</f>
        <v>0</v>
      </c>
      <c r="D27" s="26">
        <f>+'1991'!$M27</f>
        <v>0</v>
      </c>
      <c r="E27" s="26">
        <f>+'1992'!$M27</f>
        <v>0</v>
      </c>
      <c r="F27" s="26">
        <f>+'1993'!$M27</f>
        <v>0</v>
      </c>
      <c r="G27" s="26">
        <f>+'1994'!$M27</f>
        <v>0</v>
      </c>
      <c r="H27" s="26">
        <f>+'1995'!$M27</f>
        <v>0</v>
      </c>
      <c r="I27" s="26">
        <f>+'1996'!$M27</f>
        <v>0</v>
      </c>
      <c r="J27" s="26">
        <f>+'1997'!$M27</f>
        <v>0</v>
      </c>
      <c r="K27" s="26">
        <f>+'1998'!$M27</f>
        <v>0</v>
      </c>
      <c r="L27" s="26">
        <f>+'1999'!$M27</f>
        <v>0</v>
      </c>
      <c r="M27" s="26">
        <f>+'2000'!$M27</f>
        <v>0</v>
      </c>
      <c r="N27" s="26">
        <f>+'2001'!$M27</f>
        <v>0</v>
      </c>
      <c r="O27" s="26">
        <f>+'2002'!$M27</f>
        <v>0</v>
      </c>
      <c r="P27" s="26">
        <f>+'2003'!$M27</f>
        <v>0</v>
      </c>
      <c r="Q27" s="26">
        <f>+'2004'!$M27</f>
        <v>0</v>
      </c>
      <c r="R27" s="26">
        <f>+'2005'!$M27</f>
        <v>0</v>
      </c>
      <c r="S27" s="26">
        <f>+'2006'!$M27</f>
        <v>0</v>
      </c>
      <c r="T27" s="26">
        <f>+'2007'!$M27</f>
        <v>0</v>
      </c>
      <c r="U27" s="26">
        <f>+'2008'!$M27</f>
        <v>0</v>
      </c>
      <c r="V27" s="26">
        <f>+'2009'!$M27</f>
        <v>0</v>
      </c>
      <c r="W27" s="26">
        <f>+'2010'!$M27</f>
        <v>0</v>
      </c>
      <c r="X27" s="26">
        <f>+'2011'!$M27</f>
        <v>0</v>
      </c>
      <c r="Y27" s="26">
        <f>+'2012'!$M27</f>
        <v>0</v>
      </c>
      <c r="Z27" s="26">
        <f>+'2013'!$M27</f>
        <v>0</v>
      </c>
      <c r="AA27" s="26">
        <f>+'2014'!$M27</f>
        <v>0</v>
      </c>
      <c r="AB27" s="26">
        <f>+'2015'!$M27</f>
        <v>0</v>
      </c>
      <c r="AC27" s="26">
        <f>+'2016'!$M27</f>
        <v>0</v>
      </c>
      <c r="AD27" s="31"/>
      <c r="AE27" s="26" t="str">
        <f t="shared" si="1"/>
        <v/>
      </c>
    </row>
    <row r="28" spans="1:31" x14ac:dyDescent="0.2">
      <c r="A28" s="13" t="s">
        <v>70</v>
      </c>
      <c r="B28" s="6" t="s">
        <v>71</v>
      </c>
      <c r="C28" s="26">
        <f>+'1990'!$M28</f>
        <v>0</v>
      </c>
      <c r="D28" s="26">
        <f>+'1991'!$M28</f>
        <v>0</v>
      </c>
      <c r="E28" s="26">
        <f>+'1992'!$M28</f>
        <v>0</v>
      </c>
      <c r="F28" s="26">
        <f>+'1993'!$M28</f>
        <v>0</v>
      </c>
      <c r="G28" s="26">
        <f>+'1994'!$M28</f>
        <v>0</v>
      </c>
      <c r="H28" s="26">
        <f>+'1995'!$M28</f>
        <v>0</v>
      </c>
      <c r="I28" s="26">
        <f>+'1996'!$M28</f>
        <v>0</v>
      </c>
      <c r="J28" s="26">
        <f>+'1997'!$M28</f>
        <v>0</v>
      </c>
      <c r="K28" s="26">
        <f>+'1998'!$M28</f>
        <v>0</v>
      </c>
      <c r="L28" s="26">
        <f>+'1999'!$M28</f>
        <v>0</v>
      </c>
      <c r="M28" s="26">
        <f>+'2000'!$M28</f>
        <v>0</v>
      </c>
      <c r="N28" s="26">
        <f>+'2001'!$M28</f>
        <v>0</v>
      </c>
      <c r="O28" s="26">
        <f>+'2002'!$M28</f>
        <v>0</v>
      </c>
      <c r="P28" s="26">
        <f>+'2003'!$M28</f>
        <v>0</v>
      </c>
      <c r="Q28" s="26">
        <f>+'2004'!$M28</f>
        <v>0</v>
      </c>
      <c r="R28" s="26">
        <f>+'2005'!$M28</f>
        <v>0</v>
      </c>
      <c r="S28" s="26">
        <f>+'2006'!$M28</f>
        <v>0</v>
      </c>
      <c r="T28" s="26">
        <f>+'2007'!$M28</f>
        <v>0</v>
      </c>
      <c r="U28" s="26">
        <f>+'2008'!$M28</f>
        <v>0</v>
      </c>
      <c r="V28" s="26">
        <f>+'2009'!$M28</f>
        <v>0</v>
      </c>
      <c r="W28" s="26">
        <f>+'2010'!$M28</f>
        <v>0</v>
      </c>
      <c r="X28" s="26">
        <f>+'2011'!$M28</f>
        <v>0</v>
      </c>
      <c r="Y28" s="26">
        <f>+'2012'!$M28</f>
        <v>0</v>
      </c>
      <c r="Z28" s="26">
        <f>+'2013'!$M28</f>
        <v>0</v>
      </c>
      <c r="AA28" s="26">
        <f>+'2014'!$M28</f>
        <v>0</v>
      </c>
      <c r="AB28" s="26">
        <f>+'2015'!$M28</f>
        <v>0</v>
      </c>
      <c r="AC28" s="26">
        <f>+'2016'!$M28</f>
        <v>0</v>
      </c>
      <c r="AD28" s="31"/>
      <c r="AE28" s="26" t="str">
        <f t="shared" si="1"/>
        <v/>
      </c>
    </row>
    <row r="29" spans="1:31" x14ac:dyDescent="0.2">
      <c r="A29" s="13" t="s">
        <v>72</v>
      </c>
      <c r="B29" s="6" t="s">
        <v>73</v>
      </c>
      <c r="C29" s="26">
        <f>+'1990'!$M29</f>
        <v>1.23</v>
      </c>
      <c r="D29" s="26">
        <f>+'1991'!$M29</f>
        <v>2.95</v>
      </c>
      <c r="E29" s="26">
        <f>+'1992'!$M29</f>
        <v>3.86</v>
      </c>
      <c r="F29" s="26">
        <f>+'1993'!$M29</f>
        <v>4.09</v>
      </c>
      <c r="G29" s="26">
        <f>+'1994'!$M29</f>
        <v>4.1100000000000003</v>
      </c>
      <c r="H29" s="26">
        <f>+'1995'!$M29</f>
        <v>4.63</v>
      </c>
      <c r="I29" s="26">
        <f>+'1996'!$M29</f>
        <v>5.31</v>
      </c>
      <c r="J29" s="26">
        <f>+'1997'!$M29</f>
        <v>7.2</v>
      </c>
      <c r="K29" s="26">
        <f>+'1998'!$M29</f>
        <v>6.05</v>
      </c>
      <c r="L29" s="26">
        <f>+'1999'!$M29</f>
        <v>6.06</v>
      </c>
      <c r="M29" s="26">
        <f>+'2000'!$M29</f>
        <v>5.65</v>
      </c>
      <c r="N29" s="26">
        <f>+'2001'!$M29</f>
        <v>6.59</v>
      </c>
      <c r="O29" s="26">
        <f>+'2002'!$M29</f>
        <v>6.39</v>
      </c>
      <c r="P29" s="26">
        <f>+'2003'!$M29</f>
        <v>6.44</v>
      </c>
      <c r="Q29" s="26">
        <f>+'2004'!$M29</f>
        <v>6.39</v>
      </c>
      <c r="R29" s="26">
        <f>+'2005'!$M29</f>
        <v>6.1</v>
      </c>
      <c r="S29" s="26">
        <f>+'2006'!$M29</f>
        <v>6.11</v>
      </c>
      <c r="T29" s="26">
        <f>+'2007'!$M29</f>
        <v>6.39</v>
      </c>
      <c r="U29" s="26">
        <f>+'2008'!$M29</f>
        <v>6.17</v>
      </c>
      <c r="V29" s="26">
        <f>+'2009'!$M29</f>
        <v>5.61</v>
      </c>
      <c r="W29" s="26">
        <f>+'2010'!$M29</f>
        <v>5.37</v>
      </c>
      <c r="X29" s="26">
        <f>+'2011'!$M29</f>
        <v>5.78</v>
      </c>
      <c r="Y29" s="26">
        <f>+'2012'!$M29</f>
        <v>5.8</v>
      </c>
      <c r="Z29" s="26">
        <f>+'2013'!$M29</f>
        <v>10.1</v>
      </c>
      <c r="AA29" s="26">
        <f>+'2014'!$M29</f>
        <v>10.09</v>
      </c>
      <c r="AB29" s="26">
        <f>+'2015'!$M29</f>
        <v>7.77</v>
      </c>
      <c r="AC29" s="26">
        <f>+'2016'!$M29</f>
        <v>7.2</v>
      </c>
      <c r="AD29" s="31"/>
      <c r="AE29" s="26">
        <f t="shared" si="1"/>
        <v>4.8536585365853666</v>
      </c>
    </row>
    <row r="30" spans="1:31" x14ac:dyDescent="0.2">
      <c r="A30" s="13" t="s">
        <v>74</v>
      </c>
      <c r="B30" s="6" t="s">
        <v>75</v>
      </c>
      <c r="C30" s="26">
        <f>+C31+C34+C45+C46+C49</f>
        <v>19.619999999999994</v>
      </c>
      <c r="D30" s="26">
        <f>+D31+D34+D45+D46+D49</f>
        <v>42.044712294219437</v>
      </c>
      <c r="E30" s="26">
        <f t="shared" ref="E30:AC30" si="7">+E31+E34+E45+E46+E49</f>
        <v>41.867802366494928</v>
      </c>
      <c r="F30" s="26">
        <f t="shared" si="7"/>
        <v>51.419554770375008</v>
      </c>
      <c r="G30" s="26">
        <f t="shared" si="7"/>
        <v>41.221107263866692</v>
      </c>
      <c r="H30" s="26">
        <f t="shared" si="7"/>
        <v>52.564717720309467</v>
      </c>
      <c r="I30" s="26">
        <f t="shared" si="7"/>
        <v>69.21605950287487</v>
      </c>
      <c r="J30" s="26">
        <f t="shared" si="7"/>
        <v>72.773140051220921</v>
      </c>
      <c r="K30" s="26">
        <f t="shared" si="7"/>
        <v>77.077232736688302</v>
      </c>
      <c r="L30" s="26">
        <f t="shared" si="7"/>
        <v>81.347761938989834</v>
      </c>
      <c r="M30" s="26">
        <f t="shared" si="7"/>
        <v>84.738319092696614</v>
      </c>
      <c r="N30" s="26">
        <f t="shared" si="7"/>
        <v>80.4837900548671</v>
      </c>
      <c r="O30" s="26">
        <f t="shared" si="7"/>
        <v>85.311500586632178</v>
      </c>
      <c r="P30" s="26">
        <f t="shared" si="7"/>
        <v>86.107990997329424</v>
      </c>
      <c r="Q30" s="26">
        <f t="shared" si="7"/>
        <v>87.052713780519099</v>
      </c>
      <c r="R30" s="26">
        <f t="shared" si="7"/>
        <v>85.839879205118947</v>
      </c>
      <c r="S30" s="26">
        <f t="shared" si="7"/>
        <v>96.000442327128368</v>
      </c>
      <c r="T30" s="26">
        <f t="shared" si="7"/>
        <v>103.58208426026265</v>
      </c>
      <c r="U30" s="26">
        <f t="shared" si="7"/>
        <v>93.917227138329793</v>
      </c>
      <c r="V30" s="26">
        <f t="shared" si="7"/>
        <v>107.74158087189267</v>
      </c>
      <c r="W30" s="26">
        <f t="shared" si="7"/>
        <v>107.6462575911724</v>
      </c>
      <c r="X30" s="26">
        <f t="shared" si="7"/>
        <v>118.67485452691876</v>
      </c>
      <c r="Y30" s="26">
        <f t="shared" si="7"/>
        <v>121.74740413082323</v>
      </c>
      <c r="Z30" s="26">
        <f t="shared" si="7"/>
        <v>132.09575048485289</v>
      </c>
      <c r="AA30" s="26">
        <f t="shared" si="7"/>
        <v>118.24400468743279</v>
      </c>
      <c r="AB30" s="26">
        <f t="shared" si="7"/>
        <v>130.54698130921716</v>
      </c>
      <c r="AC30" s="26">
        <f t="shared" si="7"/>
        <v>138.16699385380036</v>
      </c>
      <c r="AD30" s="31"/>
      <c r="AE30" s="26">
        <f t="shared" si="1"/>
        <v>6.0421505532008366</v>
      </c>
    </row>
    <row r="31" spans="1:31" x14ac:dyDescent="0.2">
      <c r="A31" s="13" t="s">
        <v>76</v>
      </c>
      <c r="B31" s="6" t="s">
        <v>77</v>
      </c>
      <c r="C31" s="26">
        <f>+C33</f>
        <v>0.24</v>
      </c>
      <c r="D31" s="26">
        <f>+D33</f>
        <v>0.19</v>
      </c>
      <c r="E31" s="26">
        <f t="shared" ref="E31:AC31" si="8">+E33</f>
        <v>0.05</v>
      </c>
      <c r="F31" s="26">
        <f t="shared" si="8"/>
        <v>0.25</v>
      </c>
      <c r="G31" s="26">
        <f t="shared" si="8"/>
        <v>0.06</v>
      </c>
      <c r="H31" s="26">
        <f t="shared" si="8"/>
        <v>0.27</v>
      </c>
      <c r="I31" s="26">
        <f t="shared" si="8"/>
        <v>0.3</v>
      </c>
      <c r="J31" s="26">
        <f t="shared" si="8"/>
        <v>0.37</v>
      </c>
      <c r="K31" s="26">
        <f t="shared" si="8"/>
        <v>0.38</v>
      </c>
      <c r="L31" s="26">
        <f t="shared" si="8"/>
        <v>0.31</v>
      </c>
      <c r="M31" s="26">
        <f t="shared" si="8"/>
        <v>0.26</v>
      </c>
      <c r="N31" s="26">
        <f t="shared" si="8"/>
        <v>0.32</v>
      </c>
      <c r="O31" s="26">
        <f t="shared" si="8"/>
        <v>0.28000000000000003</v>
      </c>
      <c r="P31" s="26">
        <f t="shared" si="8"/>
        <v>0.21</v>
      </c>
      <c r="Q31" s="26">
        <f t="shared" si="8"/>
        <v>0.25</v>
      </c>
      <c r="R31" s="26">
        <f t="shared" si="8"/>
        <v>0.28999999999999998</v>
      </c>
      <c r="S31" s="26">
        <f t="shared" si="8"/>
        <v>0.3</v>
      </c>
      <c r="T31" s="26">
        <f t="shared" si="8"/>
        <v>0.32</v>
      </c>
      <c r="U31" s="26">
        <f t="shared" si="8"/>
        <v>0.54</v>
      </c>
      <c r="V31" s="26">
        <f t="shared" si="8"/>
        <v>0.32</v>
      </c>
      <c r="W31" s="26">
        <f t="shared" si="8"/>
        <v>0.33</v>
      </c>
      <c r="X31" s="26">
        <f t="shared" si="8"/>
        <v>0.26</v>
      </c>
      <c r="Y31" s="26">
        <f t="shared" si="8"/>
        <v>0.7</v>
      </c>
      <c r="Z31" s="26">
        <f t="shared" si="8"/>
        <v>0.64</v>
      </c>
      <c r="AA31" s="26">
        <f t="shared" si="8"/>
        <v>0.37</v>
      </c>
      <c r="AB31" s="26">
        <f t="shared" si="8"/>
        <v>0.51</v>
      </c>
      <c r="AC31" s="26">
        <f t="shared" si="8"/>
        <v>0.51</v>
      </c>
      <c r="AD31" s="31"/>
      <c r="AE31" s="26">
        <f t="shared" si="1"/>
        <v>1.1250000000000002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1"/>
        <v/>
      </c>
    </row>
    <row r="33" spans="1:31" x14ac:dyDescent="0.2">
      <c r="A33" s="13" t="s">
        <v>80</v>
      </c>
      <c r="B33" s="6" t="s">
        <v>81</v>
      </c>
      <c r="C33" s="26">
        <f>+'1990'!$M33</f>
        <v>0.24</v>
      </c>
      <c r="D33" s="26">
        <f>+'1991'!$M33</f>
        <v>0.19</v>
      </c>
      <c r="E33" s="26">
        <f>+'1992'!$M33</f>
        <v>0.05</v>
      </c>
      <c r="F33" s="26">
        <f>+'1993'!$M33</f>
        <v>0.25</v>
      </c>
      <c r="G33" s="26">
        <f>+'1994'!$M33</f>
        <v>0.06</v>
      </c>
      <c r="H33" s="26">
        <f>+'1995'!$M33</f>
        <v>0.27</v>
      </c>
      <c r="I33" s="26">
        <f>+'1996'!$M33</f>
        <v>0.3</v>
      </c>
      <c r="J33" s="26">
        <f>+'1997'!$M33</f>
        <v>0.37</v>
      </c>
      <c r="K33" s="26">
        <f>+'1998'!$M33</f>
        <v>0.38</v>
      </c>
      <c r="L33" s="26">
        <f>+'1999'!$M33</f>
        <v>0.31</v>
      </c>
      <c r="M33" s="26">
        <f>+'2000'!$M33</f>
        <v>0.26</v>
      </c>
      <c r="N33" s="26">
        <f>+'2001'!$M33</f>
        <v>0.32</v>
      </c>
      <c r="O33" s="26">
        <f>+'2002'!$M33</f>
        <v>0.28000000000000003</v>
      </c>
      <c r="P33" s="26">
        <f>+'2003'!$M33</f>
        <v>0.21</v>
      </c>
      <c r="Q33" s="26">
        <f>+'2004'!$M33</f>
        <v>0.25</v>
      </c>
      <c r="R33" s="26">
        <f>+'2005'!$M33</f>
        <v>0.28999999999999998</v>
      </c>
      <c r="S33" s="26">
        <f>+'2006'!$M33</f>
        <v>0.3</v>
      </c>
      <c r="T33" s="26">
        <f>+'2007'!$M33</f>
        <v>0.32</v>
      </c>
      <c r="U33" s="26">
        <f>+'2008'!$M33</f>
        <v>0.54</v>
      </c>
      <c r="V33" s="26">
        <f>+'2009'!$M33</f>
        <v>0.32</v>
      </c>
      <c r="W33" s="26">
        <f>+'2010'!$M33</f>
        <v>0.33</v>
      </c>
      <c r="X33" s="26">
        <f>+'2011'!$M33</f>
        <v>0.26</v>
      </c>
      <c r="Y33" s="26">
        <f>+'2012'!$M33</f>
        <v>0.7</v>
      </c>
      <c r="Z33" s="26">
        <f>+'2013'!$M33</f>
        <v>0.64</v>
      </c>
      <c r="AA33" s="26">
        <f>+'2014'!$M33</f>
        <v>0.37</v>
      </c>
      <c r="AB33" s="26">
        <f>+'2015'!$M33</f>
        <v>0.51</v>
      </c>
      <c r="AC33" s="26">
        <f>+'2016'!$M33</f>
        <v>0.51</v>
      </c>
      <c r="AD33" s="31"/>
      <c r="AE33" s="26">
        <f t="shared" si="1"/>
        <v>1.1250000000000002</v>
      </c>
    </row>
    <row r="34" spans="1:31" x14ac:dyDescent="0.2">
      <c r="A34" s="13" t="s">
        <v>82</v>
      </c>
      <c r="B34" s="6" t="s">
        <v>83</v>
      </c>
      <c r="C34" s="26">
        <f>+C35+C38+C41+C42+C43+C44</f>
        <v>18.649999999999999</v>
      </c>
      <c r="D34" s="26">
        <f>+D35+D38+D41+D42+D43+D44</f>
        <v>40.764712294219443</v>
      </c>
      <c r="E34" s="26">
        <f t="shared" ref="E34:AC34" si="9">+E35+E38+E41+E42+E43+E44</f>
        <v>40.74780236649493</v>
      </c>
      <c r="F34" s="26">
        <f t="shared" si="9"/>
        <v>50.039554770375005</v>
      </c>
      <c r="G34" s="26">
        <f t="shared" si="9"/>
        <v>40.201107263866689</v>
      </c>
      <c r="H34" s="26">
        <f t="shared" si="9"/>
        <v>51.254717720309465</v>
      </c>
      <c r="I34" s="26">
        <f t="shared" si="9"/>
        <v>67.73605950287488</v>
      </c>
      <c r="J34" s="26">
        <f t="shared" si="9"/>
        <v>71.203140051220913</v>
      </c>
      <c r="K34" s="26">
        <f t="shared" si="9"/>
        <v>75.347232736688312</v>
      </c>
      <c r="L34" s="26">
        <f t="shared" si="9"/>
        <v>79.967761938989838</v>
      </c>
      <c r="M34" s="26">
        <f t="shared" si="9"/>
        <v>83.478319092696609</v>
      </c>
      <c r="N34" s="26">
        <f t="shared" si="9"/>
        <v>79.353790054867105</v>
      </c>
      <c r="O34" s="26">
        <f t="shared" si="9"/>
        <v>84.141500586632176</v>
      </c>
      <c r="P34" s="26">
        <f t="shared" si="9"/>
        <v>85.057990997329426</v>
      </c>
      <c r="Q34" s="26">
        <f t="shared" si="9"/>
        <v>84.522713780519098</v>
      </c>
      <c r="R34" s="26">
        <f t="shared" si="9"/>
        <v>83.139879205118945</v>
      </c>
      <c r="S34" s="26">
        <f t="shared" si="9"/>
        <v>93.450442327128371</v>
      </c>
      <c r="T34" s="26">
        <f t="shared" si="9"/>
        <v>99.662084260262645</v>
      </c>
      <c r="U34" s="26">
        <f t="shared" si="9"/>
        <v>91.587227138329794</v>
      </c>
      <c r="V34" s="26">
        <f t="shared" si="9"/>
        <v>105.26158087189268</v>
      </c>
      <c r="W34" s="26">
        <f t="shared" si="9"/>
        <v>106.74625759117239</v>
      </c>
      <c r="X34" s="26">
        <f t="shared" si="9"/>
        <v>117.05485452691876</v>
      </c>
      <c r="Y34" s="26">
        <f t="shared" si="9"/>
        <v>119.77740413082323</v>
      </c>
      <c r="Z34" s="26">
        <f t="shared" si="9"/>
        <v>129.31575048485288</v>
      </c>
      <c r="AA34" s="26">
        <f t="shared" si="9"/>
        <v>116.03400468743278</v>
      </c>
      <c r="AB34" s="26">
        <f t="shared" si="9"/>
        <v>129.39698130921715</v>
      </c>
      <c r="AC34" s="26">
        <f t="shared" si="9"/>
        <v>136.72699385380039</v>
      </c>
      <c r="AD34" s="31"/>
      <c r="AE34" s="26">
        <f t="shared" si="1"/>
        <v>6.3312061047614154</v>
      </c>
    </row>
    <row r="35" spans="1:31" x14ac:dyDescent="0.2">
      <c r="A35" s="13" t="s">
        <v>84</v>
      </c>
      <c r="B35" s="6" t="s">
        <v>85</v>
      </c>
      <c r="C35" s="26">
        <f>+C36+C37</f>
        <v>17.309999999999999</v>
      </c>
      <c r="D35" s="26">
        <f>+D36+D37</f>
        <v>17.664712294219441</v>
      </c>
      <c r="E35" s="26">
        <f t="shared" ref="E35:AC35" si="10">+E36+E37</f>
        <v>16.057802366494929</v>
      </c>
      <c r="F35" s="26">
        <f t="shared" si="10"/>
        <v>21.039554770375002</v>
      </c>
      <c r="G35" s="26">
        <f t="shared" si="10"/>
        <v>7.3111072638666856</v>
      </c>
      <c r="H35" s="26">
        <f t="shared" si="10"/>
        <v>14.794717720309464</v>
      </c>
      <c r="I35" s="26">
        <f t="shared" si="10"/>
        <v>27.856059502874878</v>
      </c>
      <c r="J35" s="26">
        <f t="shared" si="10"/>
        <v>29.113140051220903</v>
      </c>
      <c r="K35" s="26">
        <f t="shared" si="10"/>
        <v>30.527232736688312</v>
      </c>
      <c r="L35" s="26">
        <f t="shared" si="10"/>
        <v>31.717761938989838</v>
      </c>
      <c r="M35" s="26">
        <f t="shared" si="10"/>
        <v>32.408319092696615</v>
      </c>
      <c r="N35" s="26">
        <f t="shared" si="10"/>
        <v>30.193790054867108</v>
      </c>
      <c r="O35" s="26">
        <f t="shared" si="10"/>
        <v>30.961500586632177</v>
      </c>
      <c r="P35" s="26">
        <f t="shared" si="10"/>
        <v>30.687990997329422</v>
      </c>
      <c r="Q35" s="26">
        <f t="shared" si="10"/>
        <v>30.6527137805191</v>
      </c>
      <c r="R35" s="26">
        <f t="shared" si="10"/>
        <v>21.87987920511895</v>
      </c>
      <c r="S35" s="26">
        <f t="shared" si="10"/>
        <v>32.03044232712837</v>
      </c>
      <c r="T35" s="26">
        <f t="shared" si="10"/>
        <v>34.242084260262644</v>
      </c>
      <c r="U35" s="26">
        <f t="shared" si="10"/>
        <v>23.917227138329796</v>
      </c>
      <c r="V35" s="26">
        <f t="shared" si="10"/>
        <v>37.201580871892673</v>
      </c>
      <c r="W35" s="26">
        <f t="shared" si="10"/>
        <v>39.356257591172394</v>
      </c>
      <c r="X35" s="26">
        <f t="shared" si="10"/>
        <v>39.934854526918755</v>
      </c>
      <c r="Y35" s="26">
        <f t="shared" si="10"/>
        <v>40.837404130823231</v>
      </c>
      <c r="Z35" s="26">
        <f t="shared" si="10"/>
        <v>44.165750484852886</v>
      </c>
      <c r="AA35" s="26">
        <f t="shared" si="10"/>
        <v>43.224004687432782</v>
      </c>
      <c r="AB35" s="26">
        <f t="shared" si="10"/>
        <v>45.85698130921714</v>
      </c>
      <c r="AC35" s="26">
        <f t="shared" si="10"/>
        <v>48.716993853800389</v>
      </c>
      <c r="AD35" s="31"/>
      <c r="AE35" s="26">
        <f t="shared" si="1"/>
        <v>1.8143843936337605</v>
      </c>
    </row>
    <row r="36" spans="1:31" x14ac:dyDescent="0.2">
      <c r="A36" s="13" t="s">
        <v>86</v>
      </c>
      <c r="B36" s="6" t="s">
        <v>87</v>
      </c>
      <c r="C36" s="26">
        <f>+'1990'!$M36</f>
        <v>17.309999999999999</v>
      </c>
      <c r="D36" s="26">
        <f>+'1991'!$M36</f>
        <v>17.664712294219441</v>
      </c>
      <c r="E36" s="26">
        <f>+'1992'!$M36</f>
        <v>16.057802366494929</v>
      </c>
      <c r="F36" s="26">
        <f>+'1993'!$M36</f>
        <v>21.039554770375002</v>
      </c>
      <c r="G36" s="26">
        <f>+'1994'!$M36</f>
        <v>7.3111072638666856</v>
      </c>
      <c r="H36" s="26">
        <f>+'1995'!$M36</f>
        <v>14.794717720309464</v>
      </c>
      <c r="I36" s="26">
        <f>+'1996'!$M36</f>
        <v>27.856059502874878</v>
      </c>
      <c r="J36" s="26">
        <f>+'1997'!$M36</f>
        <v>29.113140051220903</v>
      </c>
      <c r="K36" s="26">
        <f>+'1998'!$M36</f>
        <v>30.527232736688312</v>
      </c>
      <c r="L36" s="26">
        <f>+'1999'!$M36</f>
        <v>31.717761938989838</v>
      </c>
      <c r="M36" s="26">
        <f>+'2000'!$M36</f>
        <v>32.408319092696615</v>
      </c>
      <c r="N36" s="26">
        <f>+'2001'!$M36</f>
        <v>30.193790054867108</v>
      </c>
      <c r="O36" s="26">
        <f>+'2002'!$M36</f>
        <v>30.961500586632177</v>
      </c>
      <c r="P36" s="26">
        <f>+'2003'!$M36</f>
        <v>30.687990997329422</v>
      </c>
      <c r="Q36" s="26">
        <f>+'2004'!$M36</f>
        <v>30.6527137805191</v>
      </c>
      <c r="R36" s="26">
        <f>+'2005'!$M36</f>
        <v>21.87987920511895</v>
      </c>
      <c r="S36" s="26">
        <f>+'2006'!$M36</f>
        <v>32.03044232712837</v>
      </c>
      <c r="T36" s="26">
        <f>+'2007'!$M36</f>
        <v>34.242084260262644</v>
      </c>
      <c r="U36" s="26">
        <f>+'2008'!$M36</f>
        <v>23.917227138329796</v>
      </c>
      <c r="V36" s="26">
        <f>+'2009'!$M36</f>
        <v>37.201580871892673</v>
      </c>
      <c r="W36" s="26">
        <f>+'2010'!$M36</f>
        <v>39.356257591172394</v>
      </c>
      <c r="X36" s="26">
        <f>+'2011'!$M36</f>
        <v>39.934854526918755</v>
      </c>
      <c r="Y36" s="26">
        <f>+'2012'!$M36</f>
        <v>40.837404130823231</v>
      </c>
      <c r="Z36" s="26">
        <f>+'2013'!$M36</f>
        <v>44.165750484852886</v>
      </c>
      <c r="AA36" s="26">
        <f>+'2014'!$M36</f>
        <v>43.224004687432782</v>
      </c>
      <c r="AB36" s="26">
        <f>+'2015'!$M36</f>
        <v>45.85698130921714</v>
      </c>
      <c r="AC36" s="26">
        <f>+'2016'!$M36</f>
        <v>48.716993853800389</v>
      </c>
      <c r="AD36" s="31"/>
      <c r="AE36" s="26">
        <f t="shared" si="1"/>
        <v>1.8143843936337605</v>
      </c>
    </row>
    <row r="37" spans="1:31" x14ac:dyDescent="0.2">
      <c r="A37" s="13" t="s">
        <v>88</v>
      </c>
      <c r="B37" s="6" t="s">
        <v>89</v>
      </c>
      <c r="C37" s="26">
        <f>+'1990'!$M37</f>
        <v>0</v>
      </c>
      <c r="D37" s="26">
        <f>+'1991'!$M37</f>
        <v>0</v>
      </c>
      <c r="E37" s="26">
        <f>+'1992'!$M37</f>
        <v>0</v>
      </c>
      <c r="F37" s="26">
        <f>+'1993'!$M37</f>
        <v>0</v>
      </c>
      <c r="G37" s="26">
        <f>+'1994'!$M37</f>
        <v>0</v>
      </c>
      <c r="H37" s="26">
        <f>+'1995'!$M37</f>
        <v>0</v>
      </c>
      <c r="I37" s="26">
        <f>+'1996'!$M37</f>
        <v>0</v>
      </c>
      <c r="J37" s="26">
        <f>+'1997'!$M37</f>
        <v>0</v>
      </c>
      <c r="K37" s="26">
        <f>+'1998'!$M37</f>
        <v>0</v>
      </c>
      <c r="L37" s="26">
        <f>+'1999'!$M37</f>
        <v>0</v>
      </c>
      <c r="M37" s="26">
        <f>+'2000'!$M37</f>
        <v>0</v>
      </c>
      <c r="N37" s="26">
        <f>+'2001'!$M37</f>
        <v>0</v>
      </c>
      <c r="O37" s="26">
        <f>+'2002'!$M37</f>
        <v>0</v>
      </c>
      <c r="P37" s="26">
        <f>+'2003'!$M37</f>
        <v>0</v>
      </c>
      <c r="Q37" s="26">
        <f>+'2004'!$M37</f>
        <v>0</v>
      </c>
      <c r="R37" s="26">
        <f>+'2005'!$M37</f>
        <v>0</v>
      </c>
      <c r="S37" s="26">
        <f>+'2006'!$M37</f>
        <v>0</v>
      </c>
      <c r="T37" s="26">
        <f>+'2007'!$M37</f>
        <v>0</v>
      </c>
      <c r="U37" s="26">
        <f>+'2008'!$M37</f>
        <v>0</v>
      </c>
      <c r="V37" s="26">
        <f>+'2009'!$M37</f>
        <v>0</v>
      </c>
      <c r="W37" s="26">
        <f>+'2010'!$M37</f>
        <v>0</v>
      </c>
      <c r="X37" s="26">
        <f>+'2011'!$M37</f>
        <v>0</v>
      </c>
      <c r="Y37" s="26">
        <f>+'2012'!$M37</f>
        <v>0</v>
      </c>
      <c r="Z37" s="26">
        <f>+'2013'!$M37</f>
        <v>0</v>
      </c>
      <c r="AA37" s="26">
        <f>+'2014'!$M37</f>
        <v>0</v>
      </c>
      <c r="AB37" s="26">
        <f>+'2015'!$M37</f>
        <v>0</v>
      </c>
      <c r="AC37" s="26">
        <f>+'2016'!$M37</f>
        <v>0</v>
      </c>
      <c r="AD37" s="31"/>
      <c r="AE37" s="26" t="str">
        <f t="shared" si="1"/>
        <v/>
      </c>
    </row>
    <row r="38" spans="1:31" x14ac:dyDescent="0.2">
      <c r="A38" s="13" t="s">
        <v>90</v>
      </c>
      <c r="B38" s="6" t="s">
        <v>91</v>
      </c>
      <c r="C38" s="26">
        <f>+C39+C40</f>
        <v>0</v>
      </c>
      <c r="D38" s="26">
        <f>+D39+D40</f>
        <v>0</v>
      </c>
      <c r="E38" s="26">
        <f t="shared" ref="E38:AC38" si="11">+E39+E40</f>
        <v>0</v>
      </c>
      <c r="F38" s="26">
        <f t="shared" si="11"/>
        <v>0</v>
      </c>
      <c r="G38" s="26">
        <f t="shared" si="11"/>
        <v>0</v>
      </c>
      <c r="H38" s="26">
        <f t="shared" si="11"/>
        <v>0</v>
      </c>
      <c r="I38" s="26">
        <f t="shared" si="11"/>
        <v>0</v>
      </c>
      <c r="J38" s="26">
        <f t="shared" si="11"/>
        <v>0</v>
      </c>
      <c r="K38" s="26">
        <f t="shared" si="11"/>
        <v>0</v>
      </c>
      <c r="L38" s="26">
        <f t="shared" si="11"/>
        <v>0</v>
      </c>
      <c r="M38" s="26">
        <f t="shared" si="11"/>
        <v>0</v>
      </c>
      <c r="N38" s="26">
        <f t="shared" si="11"/>
        <v>0</v>
      </c>
      <c r="O38" s="26">
        <f t="shared" si="11"/>
        <v>0</v>
      </c>
      <c r="P38" s="26">
        <f t="shared" si="11"/>
        <v>0</v>
      </c>
      <c r="Q38" s="26">
        <f t="shared" si="11"/>
        <v>0</v>
      </c>
      <c r="R38" s="26">
        <f t="shared" si="11"/>
        <v>0</v>
      </c>
      <c r="S38" s="26">
        <f t="shared" si="11"/>
        <v>0</v>
      </c>
      <c r="T38" s="26">
        <f t="shared" si="11"/>
        <v>0</v>
      </c>
      <c r="U38" s="26">
        <f t="shared" si="11"/>
        <v>0</v>
      </c>
      <c r="V38" s="26">
        <f t="shared" si="11"/>
        <v>0</v>
      </c>
      <c r="W38" s="26">
        <f t="shared" si="11"/>
        <v>0</v>
      </c>
      <c r="X38" s="26">
        <f t="shared" si="11"/>
        <v>0</v>
      </c>
      <c r="Y38" s="26">
        <f t="shared" si="11"/>
        <v>0</v>
      </c>
      <c r="Z38" s="26">
        <f t="shared" si="11"/>
        <v>0</v>
      </c>
      <c r="AA38" s="26">
        <f t="shared" si="11"/>
        <v>0</v>
      </c>
      <c r="AB38" s="26">
        <f t="shared" si="11"/>
        <v>0</v>
      </c>
      <c r="AC38" s="26">
        <f t="shared" si="11"/>
        <v>0</v>
      </c>
      <c r="AD38" s="31"/>
      <c r="AE38" s="26" t="str">
        <f t="shared" si="1"/>
        <v/>
      </c>
    </row>
    <row r="39" spans="1:31" x14ac:dyDescent="0.2">
      <c r="A39" s="13" t="s">
        <v>92</v>
      </c>
      <c r="B39" s="6" t="s">
        <v>93</v>
      </c>
      <c r="C39" s="26">
        <f>+'1990'!$M39</f>
        <v>0</v>
      </c>
      <c r="D39" s="26">
        <f>+'1991'!$M39</f>
        <v>0</v>
      </c>
      <c r="E39" s="26">
        <f>+'1992'!$M39</f>
        <v>0</v>
      </c>
      <c r="F39" s="26">
        <f>+'1993'!$M39</f>
        <v>0</v>
      </c>
      <c r="G39" s="26">
        <f>+'1994'!$M39</f>
        <v>0</v>
      </c>
      <c r="H39" s="26">
        <f>+'1995'!$M39</f>
        <v>0</v>
      </c>
      <c r="I39" s="26">
        <f>+'1996'!$M39</f>
        <v>0</v>
      </c>
      <c r="J39" s="26">
        <f>+'1997'!$M39</f>
        <v>0</v>
      </c>
      <c r="K39" s="26">
        <f>+'1998'!$M39</f>
        <v>0</v>
      </c>
      <c r="L39" s="26">
        <f>+'1999'!$M39</f>
        <v>0</v>
      </c>
      <c r="M39" s="26">
        <f>+'2000'!$M39</f>
        <v>0</v>
      </c>
      <c r="N39" s="26">
        <f>+'2001'!$M39</f>
        <v>0</v>
      </c>
      <c r="O39" s="26">
        <f>+'2002'!$M39</f>
        <v>0</v>
      </c>
      <c r="P39" s="26">
        <f>+'2003'!$M39</f>
        <v>0</v>
      </c>
      <c r="Q39" s="26">
        <f>+'2004'!$M39</f>
        <v>0</v>
      </c>
      <c r="R39" s="26">
        <f>+'2005'!$M39</f>
        <v>0</v>
      </c>
      <c r="S39" s="26">
        <f>+'2006'!$M39</f>
        <v>0</v>
      </c>
      <c r="T39" s="26">
        <f>+'2007'!$M39</f>
        <v>0</v>
      </c>
      <c r="U39" s="26">
        <f>+'2008'!$M39</f>
        <v>0</v>
      </c>
      <c r="V39" s="26">
        <f>+'2009'!$M39</f>
        <v>0</v>
      </c>
      <c r="W39" s="26">
        <f>+'2010'!$M39</f>
        <v>0</v>
      </c>
      <c r="X39" s="26">
        <f>+'2011'!$M39</f>
        <v>0</v>
      </c>
      <c r="Y39" s="26">
        <f>+'2012'!$M39</f>
        <v>0</v>
      </c>
      <c r="Z39" s="26">
        <f>+'2013'!$M39</f>
        <v>0</v>
      </c>
      <c r="AA39" s="26">
        <f>+'2014'!$M39</f>
        <v>0</v>
      </c>
      <c r="AB39" s="26">
        <f>+'2015'!$M39</f>
        <v>0</v>
      </c>
      <c r="AC39" s="26">
        <f>+'2016'!$M39</f>
        <v>0</v>
      </c>
      <c r="AD39" s="31"/>
      <c r="AE39" s="26" t="str">
        <f t="shared" si="1"/>
        <v/>
      </c>
    </row>
    <row r="40" spans="1:31" x14ac:dyDescent="0.2">
      <c r="A40" s="13" t="s">
        <v>94</v>
      </c>
      <c r="B40" s="6" t="s">
        <v>95</v>
      </c>
      <c r="C40" s="26">
        <f>+'1990'!$M40</f>
        <v>0</v>
      </c>
      <c r="D40" s="26">
        <f>+'1991'!$M40</f>
        <v>0</v>
      </c>
      <c r="E40" s="26">
        <f>+'1992'!$M40</f>
        <v>0</v>
      </c>
      <c r="F40" s="26">
        <f>+'1993'!$M40</f>
        <v>0</v>
      </c>
      <c r="G40" s="26">
        <f>+'1994'!$M40</f>
        <v>0</v>
      </c>
      <c r="H40" s="26">
        <f>+'1995'!$M40</f>
        <v>0</v>
      </c>
      <c r="I40" s="26">
        <f>+'1996'!$M40</f>
        <v>0</v>
      </c>
      <c r="J40" s="26">
        <f>+'1997'!$M40</f>
        <v>0</v>
      </c>
      <c r="K40" s="26">
        <f>+'1998'!$M40</f>
        <v>0</v>
      </c>
      <c r="L40" s="26">
        <f>+'1999'!$M40</f>
        <v>0</v>
      </c>
      <c r="M40" s="26">
        <f>+'2000'!$M40</f>
        <v>0</v>
      </c>
      <c r="N40" s="26">
        <f>+'2001'!$M40</f>
        <v>0</v>
      </c>
      <c r="O40" s="26">
        <f>+'2002'!$M40</f>
        <v>0</v>
      </c>
      <c r="P40" s="26">
        <f>+'2003'!$M40</f>
        <v>0</v>
      </c>
      <c r="Q40" s="26">
        <f>+'2004'!$M40</f>
        <v>0</v>
      </c>
      <c r="R40" s="26">
        <f>+'2005'!$M40</f>
        <v>0</v>
      </c>
      <c r="S40" s="26">
        <f>+'2006'!$M40</f>
        <v>0</v>
      </c>
      <c r="T40" s="26">
        <f>+'2007'!$M40</f>
        <v>0</v>
      </c>
      <c r="U40" s="26">
        <f>+'2008'!$M40</f>
        <v>0</v>
      </c>
      <c r="V40" s="26">
        <f>+'2009'!$M40</f>
        <v>0</v>
      </c>
      <c r="W40" s="26">
        <f>+'2010'!$M40</f>
        <v>0</v>
      </c>
      <c r="X40" s="26">
        <f>+'2011'!$M40</f>
        <v>0</v>
      </c>
      <c r="Y40" s="26">
        <f>+'2012'!$M40</f>
        <v>0</v>
      </c>
      <c r="Z40" s="26">
        <f>+'2013'!$M40</f>
        <v>0</v>
      </c>
      <c r="AA40" s="26">
        <f>+'2014'!$M40</f>
        <v>0</v>
      </c>
      <c r="AB40" s="26">
        <f>+'2015'!$M40</f>
        <v>0</v>
      </c>
      <c r="AC40" s="26">
        <f>+'2016'!$M40</f>
        <v>0</v>
      </c>
      <c r="AD40" s="31"/>
      <c r="AE40" s="26" t="str">
        <f t="shared" si="1"/>
        <v/>
      </c>
    </row>
    <row r="41" spans="1:31" x14ac:dyDescent="0.2">
      <c r="A41" s="13" t="s">
        <v>96</v>
      </c>
      <c r="B41" s="6" t="s">
        <v>97</v>
      </c>
      <c r="C41" s="26">
        <f>+'1990'!$M41</f>
        <v>1.34</v>
      </c>
      <c r="D41" s="26">
        <f>+'1991'!$M41</f>
        <v>23.1</v>
      </c>
      <c r="E41" s="26">
        <f>+'1992'!$M41</f>
        <v>24.69</v>
      </c>
      <c r="F41" s="26">
        <f>+'1993'!$M41</f>
        <v>29</v>
      </c>
      <c r="G41" s="26">
        <f>+'1994'!$M41</f>
        <v>32.89</v>
      </c>
      <c r="H41" s="26">
        <f>+'1995'!$M41</f>
        <v>36.46</v>
      </c>
      <c r="I41" s="26">
        <f>+'1996'!$M41</f>
        <v>39.880000000000003</v>
      </c>
      <c r="J41" s="26">
        <f>+'1997'!$M41</f>
        <v>42.09</v>
      </c>
      <c r="K41" s="26">
        <f>+'1998'!$M41</f>
        <v>44.82</v>
      </c>
      <c r="L41" s="26">
        <f>+'1999'!$M41</f>
        <v>48.25</v>
      </c>
      <c r="M41" s="26">
        <f>+'2000'!$M41</f>
        <v>51.07</v>
      </c>
      <c r="N41" s="26">
        <f>+'2001'!$M41</f>
        <v>49.16</v>
      </c>
      <c r="O41" s="26">
        <f>+'2002'!$M41</f>
        <v>53.18</v>
      </c>
      <c r="P41" s="26">
        <f>+'2003'!$M41</f>
        <v>54.37</v>
      </c>
      <c r="Q41" s="26">
        <f>+'2004'!$M41</f>
        <v>53.87</v>
      </c>
      <c r="R41" s="26">
        <f>+'2005'!$M41</f>
        <v>61.26</v>
      </c>
      <c r="S41" s="26">
        <f>+'2006'!$M41</f>
        <v>61.42</v>
      </c>
      <c r="T41" s="26">
        <f>+'2007'!$M41</f>
        <v>65.42</v>
      </c>
      <c r="U41" s="26">
        <f>+'2008'!$M41</f>
        <v>67.67</v>
      </c>
      <c r="V41" s="26">
        <f>+'2009'!$M41</f>
        <v>68.06</v>
      </c>
      <c r="W41" s="26">
        <f>+'2010'!$M41</f>
        <v>67.39</v>
      </c>
      <c r="X41" s="26">
        <f>+'2011'!$M41</f>
        <v>77.12</v>
      </c>
      <c r="Y41" s="26">
        <f>+'2012'!$M41</f>
        <v>78.94</v>
      </c>
      <c r="Z41" s="26">
        <f>+'2013'!$M41</f>
        <v>85.15</v>
      </c>
      <c r="AA41" s="26">
        <f>+'2014'!$M41</f>
        <v>72.81</v>
      </c>
      <c r="AB41" s="26">
        <f>+'2015'!$M41</f>
        <v>83.54</v>
      </c>
      <c r="AC41" s="26">
        <f>+'2016'!$M41</f>
        <v>88.01</v>
      </c>
      <c r="AD41" s="31"/>
      <c r="AE41" s="26">
        <f t="shared" si="1"/>
        <v>64.679104477611943</v>
      </c>
    </row>
    <row r="42" spans="1:31" x14ac:dyDescent="0.2">
      <c r="A42" s="13" t="s">
        <v>98</v>
      </c>
      <c r="B42" s="6" t="s">
        <v>99</v>
      </c>
      <c r="C42" s="26">
        <f>+'1990'!$M42</f>
        <v>0</v>
      </c>
      <c r="D42" s="26">
        <f>+'1991'!$M42</f>
        <v>0</v>
      </c>
      <c r="E42" s="26">
        <f>+'1992'!$M42</f>
        <v>0</v>
      </c>
      <c r="F42" s="26">
        <f>+'1993'!$M42</f>
        <v>0</v>
      </c>
      <c r="G42" s="26">
        <f>+'1994'!$M42</f>
        <v>0</v>
      </c>
      <c r="H42" s="26">
        <f>+'1995'!$M42</f>
        <v>0</v>
      </c>
      <c r="I42" s="26">
        <f>+'1996'!$M42</f>
        <v>0</v>
      </c>
      <c r="J42" s="26">
        <f>+'1997'!$M42</f>
        <v>0</v>
      </c>
      <c r="K42" s="26">
        <f>+'1998'!$M42</f>
        <v>0</v>
      </c>
      <c r="L42" s="26">
        <f>+'1999'!$M42</f>
        <v>0</v>
      </c>
      <c r="M42" s="26">
        <f>+'2000'!$M42</f>
        <v>0</v>
      </c>
      <c r="N42" s="26">
        <f>+'2001'!$M42</f>
        <v>0</v>
      </c>
      <c r="O42" s="26">
        <f>+'2002'!$M42</f>
        <v>0</v>
      </c>
      <c r="P42" s="26">
        <f>+'2003'!$M42</f>
        <v>0</v>
      </c>
      <c r="Q42" s="26">
        <f>+'2004'!$M42</f>
        <v>0</v>
      </c>
      <c r="R42" s="26">
        <f>+'2005'!$M42</f>
        <v>0</v>
      </c>
      <c r="S42" s="26">
        <f>+'2006'!$M42</f>
        <v>0</v>
      </c>
      <c r="T42" s="26">
        <f>+'2007'!$M42</f>
        <v>0</v>
      </c>
      <c r="U42" s="26">
        <f>+'2008'!$M42</f>
        <v>0</v>
      </c>
      <c r="V42" s="26">
        <f>+'2009'!$M42</f>
        <v>0</v>
      </c>
      <c r="W42" s="26">
        <f>+'2010'!$M42</f>
        <v>0</v>
      </c>
      <c r="X42" s="26">
        <f>+'2011'!$M42</f>
        <v>0</v>
      </c>
      <c r="Y42" s="26">
        <f>+'2012'!$M42</f>
        <v>0</v>
      </c>
      <c r="Z42" s="26">
        <f>+'2013'!$M42</f>
        <v>0</v>
      </c>
      <c r="AA42" s="26">
        <f>+'2014'!$M42</f>
        <v>0</v>
      </c>
      <c r="AB42" s="26">
        <f>+'2015'!$M42</f>
        <v>0</v>
      </c>
      <c r="AC42" s="26">
        <f>+'2016'!$M42</f>
        <v>0</v>
      </c>
      <c r="AD42" s="31"/>
      <c r="AE42" s="26" t="str">
        <f t="shared" si="1"/>
        <v/>
      </c>
    </row>
    <row r="43" spans="1:31" x14ac:dyDescent="0.2">
      <c r="A43" s="13" t="s">
        <v>100</v>
      </c>
      <c r="B43" s="6" t="s">
        <v>101</v>
      </c>
      <c r="C43" s="26">
        <f>+'1990'!$M43</f>
        <v>0</v>
      </c>
      <c r="D43" s="26">
        <f>+'1991'!$M43</f>
        <v>0</v>
      </c>
      <c r="E43" s="26">
        <f>+'1992'!$M43</f>
        <v>0</v>
      </c>
      <c r="F43" s="26">
        <f>+'1993'!$M43</f>
        <v>0</v>
      </c>
      <c r="G43" s="26">
        <f>+'1994'!$M43</f>
        <v>0</v>
      </c>
      <c r="H43" s="26">
        <f>+'1995'!$M43</f>
        <v>0</v>
      </c>
      <c r="I43" s="26">
        <f>+'1996'!$M43</f>
        <v>0</v>
      </c>
      <c r="J43" s="26">
        <f>+'1997'!$M43</f>
        <v>0</v>
      </c>
      <c r="K43" s="26">
        <f>+'1998'!$M43</f>
        <v>0</v>
      </c>
      <c r="L43" s="26">
        <f>+'1999'!$M43</f>
        <v>0</v>
      </c>
      <c r="M43" s="26">
        <f>+'2000'!$M43</f>
        <v>0</v>
      </c>
      <c r="N43" s="26">
        <f>+'2001'!$M43</f>
        <v>0</v>
      </c>
      <c r="O43" s="26">
        <f>+'2002'!$M43</f>
        <v>0</v>
      </c>
      <c r="P43" s="26">
        <f>+'2003'!$M43</f>
        <v>0</v>
      </c>
      <c r="Q43" s="26">
        <f>+'2004'!$M43</f>
        <v>0</v>
      </c>
      <c r="R43" s="26">
        <f>+'2005'!$M43</f>
        <v>0</v>
      </c>
      <c r="S43" s="26">
        <f>+'2006'!$M43</f>
        <v>0</v>
      </c>
      <c r="T43" s="26">
        <f>+'2007'!$M43</f>
        <v>0</v>
      </c>
      <c r="U43" s="26">
        <f>+'2008'!$M43</f>
        <v>0</v>
      </c>
      <c r="V43" s="26">
        <f>+'2009'!$M43</f>
        <v>0</v>
      </c>
      <c r="W43" s="26">
        <f>+'2010'!$M43</f>
        <v>0</v>
      </c>
      <c r="X43" s="26">
        <f>+'2011'!$M43</f>
        <v>0</v>
      </c>
      <c r="Y43" s="26">
        <f>+'2012'!$M43</f>
        <v>0</v>
      </c>
      <c r="Z43" s="26">
        <f>+'2013'!$M43</f>
        <v>0</v>
      </c>
      <c r="AA43" s="26">
        <f>+'2014'!$M43</f>
        <v>0</v>
      </c>
      <c r="AB43" s="26">
        <f>+'2015'!$M43</f>
        <v>0</v>
      </c>
      <c r="AC43" s="26">
        <f>+'2016'!$M43</f>
        <v>0</v>
      </c>
      <c r="AD43" s="31"/>
      <c r="AE43" s="26" t="str">
        <f t="shared" si="1"/>
        <v/>
      </c>
    </row>
    <row r="44" spans="1:31" x14ac:dyDescent="0.2">
      <c r="A44" s="13" t="s">
        <v>102</v>
      </c>
      <c r="B44" s="6" t="s">
        <v>103</v>
      </c>
      <c r="C44" s="26">
        <f>+'1990'!$M44</f>
        <v>0</v>
      </c>
      <c r="D44" s="26">
        <f>+'1991'!$M44</f>
        <v>0</v>
      </c>
      <c r="E44" s="26">
        <f>+'1992'!$M44</f>
        <v>0</v>
      </c>
      <c r="F44" s="26">
        <f>+'1993'!$M44</f>
        <v>0</v>
      </c>
      <c r="G44" s="26">
        <f>+'1994'!$M44</f>
        <v>0</v>
      </c>
      <c r="H44" s="26">
        <f>+'1995'!$M44</f>
        <v>0</v>
      </c>
      <c r="I44" s="26">
        <f>+'1996'!$M44</f>
        <v>0</v>
      </c>
      <c r="J44" s="26">
        <f>+'1997'!$M44</f>
        <v>0</v>
      </c>
      <c r="K44" s="26">
        <f>+'1998'!$M44</f>
        <v>0</v>
      </c>
      <c r="L44" s="26">
        <f>+'1999'!$M44</f>
        <v>0</v>
      </c>
      <c r="M44" s="26">
        <f>+'2000'!$M44</f>
        <v>0</v>
      </c>
      <c r="N44" s="26">
        <f>+'2001'!$M44</f>
        <v>0</v>
      </c>
      <c r="O44" s="26">
        <f>+'2002'!$M44</f>
        <v>0</v>
      </c>
      <c r="P44" s="26">
        <f>+'2003'!$M44</f>
        <v>0</v>
      </c>
      <c r="Q44" s="26">
        <f>+'2004'!$M44</f>
        <v>0</v>
      </c>
      <c r="R44" s="26">
        <f>+'2005'!$M44</f>
        <v>0</v>
      </c>
      <c r="S44" s="26">
        <f>+'2006'!$M44</f>
        <v>0</v>
      </c>
      <c r="T44" s="26">
        <f>+'2007'!$M44</f>
        <v>0</v>
      </c>
      <c r="U44" s="26">
        <f>+'2008'!$M44</f>
        <v>0</v>
      </c>
      <c r="V44" s="26">
        <f>+'2009'!$M44</f>
        <v>0</v>
      </c>
      <c r="W44" s="26">
        <f>+'2010'!$M44</f>
        <v>0</v>
      </c>
      <c r="X44" s="26">
        <f>+'2011'!$M44</f>
        <v>0</v>
      </c>
      <c r="Y44" s="26">
        <f>+'2012'!$M44</f>
        <v>0</v>
      </c>
      <c r="Z44" s="26">
        <f>+'2013'!$M44</f>
        <v>0</v>
      </c>
      <c r="AA44" s="26">
        <f>+'2014'!$M44</f>
        <v>0</v>
      </c>
      <c r="AB44" s="26">
        <f>+'2015'!$M44</f>
        <v>0</v>
      </c>
      <c r="AC44" s="26">
        <f>+'2016'!$M44</f>
        <v>0</v>
      </c>
      <c r="AD44" s="31"/>
      <c r="AE44" s="26" t="str">
        <f t="shared" si="1"/>
        <v/>
      </c>
    </row>
    <row r="45" spans="1:31" x14ac:dyDescent="0.2">
      <c r="A45" s="13" t="s">
        <v>104</v>
      </c>
      <c r="B45" s="6" t="s">
        <v>105</v>
      </c>
      <c r="C45" s="26">
        <f>+'1990'!$M45</f>
        <v>0.08</v>
      </c>
      <c r="D45" s="26">
        <f>+'1991'!$M45</f>
        <v>0.08</v>
      </c>
      <c r="E45" s="26">
        <f>+'1992'!$M45</f>
        <v>0.09</v>
      </c>
      <c r="F45" s="26">
        <f>+'1993'!$M45</f>
        <v>7.0000000000000007E-2</v>
      </c>
      <c r="G45" s="26">
        <f>+'1994'!$M45</f>
        <v>0.06</v>
      </c>
      <c r="H45" s="26">
        <f>+'1995'!$M45</f>
        <v>0.05</v>
      </c>
      <c r="I45" s="26">
        <f>+'1996'!$M45</f>
        <v>7.0000000000000007E-2</v>
      </c>
      <c r="J45" s="26">
        <f>+'1997'!$M45</f>
        <v>0.06</v>
      </c>
      <c r="K45" s="26">
        <f>+'1998'!$M45</f>
        <v>7.0000000000000007E-2</v>
      </c>
      <c r="L45" s="26">
        <f>+'1999'!$M45</f>
        <v>0.08</v>
      </c>
      <c r="M45" s="26">
        <f>+'2000'!$M45</f>
        <v>0.08</v>
      </c>
      <c r="N45" s="26">
        <f>+'2001'!$M45</f>
        <v>0.08</v>
      </c>
      <c r="O45" s="26">
        <f>+'2002'!$M45</f>
        <v>0.09</v>
      </c>
      <c r="P45" s="26">
        <f>+'2003'!$M45</f>
        <v>0.09</v>
      </c>
      <c r="Q45" s="26">
        <f>+'2004'!$M45</f>
        <v>0.08</v>
      </c>
      <c r="R45" s="26">
        <f>+'2005'!$M45</f>
        <v>0.08</v>
      </c>
      <c r="S45" s="26">
        <f>+'2006'!$M45</f>
        <v>0.08</v>
      </c>
      <c r="T45" s="26">
        <f>+'2007'!$M45</f>
        <v>0.09</v>
      </c>
      <c r="U45" s="26">
        <f>+'2008'!$M45</f>
        <v>0.21</v>
      </c>
      <c r="V45" s="26">
        <f>+'2009'!$M45</f>
        <v>0.2</v>
      </c>
      <c r="W45" s="26">
        <f>+'2010'!$M45</f>
        <v>0.2</v>
      </c>
      <c r="X45" s="26">
        <f>+'2011'!$M45</f>
        <v>0.21</v>
      </c>
      <c r="Y45" s="26">
        <f>+'2012'!$M45</f>
        <v>0.21</v>
      </c>
      <c r="Z45" s="26">
        <f>+'2013'!$M45</f>
        <v>0.09</v>
      </c>
      <c r="AA45" s="26">
        <f>+'2014'!$M45</f>
        <v>0.05</v>
      </c>
      <c r="AB45" s="26">
        <f>+'2015'!$M45</f>
        <v>0.15</v>
      </c>
      <c r="AC45" s="26">
        <f>+'2016'!$M45</f>
        <v>0.2</v>
      </c>
      <c r="AD45" s="31"/>
      <c r="AE45" s="26">
        <f t="shared" si="1"/>
        <v>1.5</v>
      </c>
    </row>
    <row r="46" spans="1:31" x14ac:dyDescent="0.2">
      <c r="A46" s="13" t="s">
        <v>106</v>
      </c>
      <c r="B46" s="6" t="s">
        <v>107</v>
      </c>
      <c r="C46" s="26">
        <f>+C48</f>
        <v>0.65</v>
      </c>
      <c r="D46" s="26">
        <f>+D48</f>
        <v>1.01</v>
      </c>
      <c r="E46" s="26">
        <f t="shared" ref="E46:AC46" si="12">+E48</f>
        <v>0.98</v>
      </c>
      <c r="F46" s="26">
        <f t="shared" si="12"/>
        <v>1.06</v>
      </c>
      <c r="G46" s="26">
        <f t="shared" si="12"/>
        <v>0.9</v>
      </c>
      <c r="H46" s="26">
        <f t="shared" si="12"/>
        <v>0.99</v>
      </c>
      <c r="I46" s="26">
        <f t="shared" si="12"/>
        <v>1.1100000000000001</v>
      </c>
      <c r="J46" s="26">
        <f t="shared" si="12"/>
        <v>1.1399999999999999</v>
      </c>
      <c r="K46" s="26">
        <f t="shared" si="12"/>
        <v>1.28</v>
      </c>
      <c r="L46" s="26">
        <f t="shared" si="12"/>
        <v>0.99</v>
      </c>
      <c r="M46" s="26">
        <f t="shared" si="12"/>
        <v>0.92</v>
      </c>
      <c r="N46" s="26">
        <f t="shared" si="12"/>
        <v>0.73</v>
      </c>
      <c r="O46" s="26">
        <f t="shared" si="12"/>
        <v>0.8</v>
      </c>
      <c r="P46" s="26">
        <f t="shared" si="12"/>
        <v>0.75</v>
      </c>
      <c r="Q46" s="26">
        <f t="shared" si="12"/>
        <v>2.2000000000000002</v>
      </c>
      <c r="R46" s="26">
        <f t="shared" si="12"/>
        <v>2.33</v>
      </c>
      <c r="S46" s="26">
        <f t="shared" si="12"/>
        <v>2.17</v>
      </c>
      <c r="T46" s="26">
        <f t="shared" si="12"/>
        <v>3.51</v>
      </c>
      <c r="U46" s="26">
        <f t="shared" si="12"/>
        <v>1.58</v>
      </c>
      <c r="V46" s="26">
        <f t="shared" si="12"/>
        <v>1.96</v>
      </c>
      <c r="W46" s="26">
        <f t="shared" si="12"/>
        <v>0.37</v>
      </c>
      <c r="X46" s="26">
        <f t="shared" si="12"/>
        <v>1.1499999999999999</v>
      </c>
      <c r="Y46" s="26">
        <f t="shared" si="12"/>
        <v>1.06</v>
      </c>
      <c r="Z46" s="26">
        <f t="shared" si="12"/>
        <v>2.0499999999999998</v>
      </c>
      <c r="AA46" s="26">
        <f t="shared" si="12"/>
        <v>1.79</v>
      </c>
      <c r="AB46" s="26">
        <f t="shared" si="12"/>
        <v>0.49</v>
      </c>
      <c r="AC46" s="26">
        <f t="shared" si="12"/>
        <v>0.73</v>
      </c>
      <c r="AD46" s="31"/>
      <c r="AE46" s="26">
        <f t="shared" si="1"/>
        <v>0.12307692307692301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1"/>
        <v/>
      </c>
    </row>
    <row r="48" spans="1:31" x14ac:dyDescent="0.2">
      <c r="A48" s="13" t="s">
        <v>110</v>
      </c>
      <c r="B48" s="6" t="s">
        <v>111</v>
      </c>
      <c r="C48" s="26">
        <f>+'1990'!$M48</f>
        <v>0.65</v>
      </c>
      <c r="D48" s="26">
        <f>+'1991'!$M48</f>
        <v>1.01</v>
      </c>
      <c r="E48" s="26">
        <f>+'1992'!$M48</f>
        <v>0.98</v>
      </c>
      <c r="F48" s="26">
        <f>+'1993'!$M48</f>
        <v>1.06</v>
      </c>
      <c r="G48" s="26">
        <f>+'1994'!$M48</f>
        <v>0.9</v>
      </c>
      <c r="H48" s="26">
        <f>+'1995'!$M48</f>
        <v>0.99</v>
      </c>
      <c r="I48" s="26">
        <f>+'1996'!$M48</f>
        <v>1.1100000000000001</v>
      </c>
      <c r="J48" s="26">
        <f>+'1997'!$M48</f>
        <v>1.1399999999999999</v>
      </c>
      <c r="K48" s="26">
        <f>+'1998'!$M48</f>
        <v>1.28</v>
      </c>
      <c r="L48" s="26">
        <f>+'1999'!$M48</f>
        <v>0.99</v>
      </c>
      <c r="M48" s="26">
        <f>+'2000'!$M48</f>
        <v>0.92</v>
      </c>
      <c r="N48" s="26">
        <f>+'2001'!$M48</f>
        <v>0.73</v>
      </c>
      <c r="O48" s="26">
        <f>+'2002'!$M48</f>
        <v>0.8</v>
      </c>
      <c r="P48" s="26">
        <f>+'2003'!$M48</f>
        <v>0.75</v>
      </c>
      <c r="Q48" s="26">
        <f>+'2004'!$M48</f>
        <v>2.2000000000000002</v>
      </c>
      <c r="R48" s="26">
        <f>+'2005'!$M48</f>
        <v>2.33</v>
      </c>
      <c r="S48" s="26">
        <f>+'2006'!$M48</f>
        <v>2.17</v>
      </c>
      <c r="T48" s="26">
        <f>+'2007'!$M48</f>
        <v>3.51</v>
      </c>
      <c r="U48" s="26">
        <f>+'2008'!$M48</f>
        <v>1.58</v>
      </c>
      <c r="V48" s="26">
        <f>+'2009'!$M48</f>
        <v>1.96</v>
      </c>
      <c r="W48" s="26">
        <f>+'2010'!$M48</f>
        <v>0.37</v>
      </c>
      <c r="X48" s="26">
        <f>+'2011'!$M48</f>
        <v>1.1499999999999999</v>
      </c>
      <c r="Y48" s="26">
        <f>+'2012'!$M48</f>
        <v>1.06</v>
      </c>
      <c r="Z48" s="26">
        <f>+'2013'!$M48</f>
        <v>2.0499999999999998</v>
      </c>
      <c r="AA48" s="26">
        <f>+'2014'!$M48</f>
        <v>1.79</v>
      </c>
      <c r="AB48" s="26">
        <f>+'2015'!$M48</f>
        <v>0.49</v>
      </c>
      <c r="AC48" s="26">
        <f>+'2016'!$M48</f>
        <v>0.73</v>
      </c>
      <c r="AD48" s="31"/>
      <c r="AE48" s="26">
        <f t="shared" si="1"/>
        <v>0.12307692307692301</v>
      </c>
    </row>
    <row r="49" spans="1:31" x14ac:dyDescent="0.2">
      <c r="A49" s="13" t="s">
        <v>112</v>
      </c>
      <c r="B49" s="6" t="s">
        <v>113</v>
      </c>
      <c r="C49" s="26">
        <f>+C50+C51</f>
        <v>0</v>
      </c>
      <c r="D49" s="26">
        <f>+D50+D51</f>
        <v>0</v>
      </c>
      <c r="E49" s="26">
        <f t="shared" ref="E49:AC49" si="13">+E50+E51</f>
        <v>0</v>
      </c>
      <c r="F49" s="26">
        <f t="shared" si="13"/>
        <v>0</v>
      </c>
      <c r="G49" s="26">
        <f t="shared" si="13"/>
        <v>0</v>
      </c>
      <c r="H49" s="26">
        <f t="shared" si="13"/>
        <v>0</v>
      </c>
      <c r="I49" s="26">
        <f t="shared" si="13"/>
        <v>0</v>
      </c>
      <c r="J49" s="26">
        <f t="shared" si="13"/>
        <v>0</v>
      </c>
      <c r="K49" s="26">
        <f t="shared" si="13"/>
        <v>0</v>
      </c>
      <c r="L49" s="26">
        <f t="shared" si="13"/>
        <v>0</v>
      </c>
      <c r="M49" s="26">
        <f t="shared" si="13"/>
        <v>0</v>
      </c>
      <c r="N49" s="26">
        <f t="shared" si="13"/>
        <v>0</v>
      </c>
      <c r="O49" s="26">
        <f t="shared" si="13"/>
        <v>0</v>
      </c>
      <c r="P49" s="26">
        <f t="shared" si="13"/>
        <v>0</v>
      </c>
      <c r="Q49" s="26">
        <f t="shared" si="13"/>
        <v>0</v>
      </c>
      <c r="R49" s="26">
        <f t="shared" si="13"/>
        <v>0</v>
      </c>
      <c r="S49" s="26">
        <f t="shared" si="13"/>
        <v>0</v>
      </c>
      <c r="T49" s="26">
        <f t="shared" si="13"/>
        <v>0</v>
      </c>
      <c r="U49" s="26">
        <f t="shared" si="13"/>
        <v>0</v>
      </c>
      <c r="V49" s="26">
        <f t="shared" si="13"/>
        <v>0</v>
      </c>
      <c r="W49" s="26">
        <f t="shared" si="13"/>
        <v>0</v>
      </c>
      <c r="X49" s="26">
        <f t="shared" si="13"/>
        <v>0</v>
      </c>
      <c r="Y49" s="26">
        <f t="shared" si="13"/>
        <v>0</v>
      </c>
      <c r="Z49" s="26">
        <f t="shared" si="13"/>
        <v>0</v>
      </c>
      <c r="AA49" s="26">
        <f t="shared" si="13"/>
        <v>0</v>
      </c>
      <c r="AB49" s="26">
        <f t="shared" si="13"/>
        <v>0</v>
      </c>
      <c r="AC49" s="26">
        <f t="shared" si="13"/>
        <v>0</v>
      </c>
      <c r="AD49" s="31"/>
      <c r="AE49" s="26" t="str">
        <f t="shared" si="1"/>
        <v/>
      </c>
    </row>
    <row r="50" spans="1:31" x14ac:dyDescent="0.2">
      <c r="A50" s="13" t="s">
        <v>114</v>
      </c>
      <c r="B50" s="6" t="s">
        <v>115</v>
      </c>
      <c r="C50" s="26">
        <f>+'1990'!$M50</f>
        <v>0</v>
      </c>
      <c r="D50" s="26">
        <f>+'1991'!$M50</f>
        <v>0</v>
      </c>
      <c r="E50" s="26">
        <f>+'1992'!$M50</f>
        <v>0</v>
      </c>
      <c r="F50" s="26">
        <f>+'1993'!$M50</f>
        <v>0</v>
      </c>
      <c r="G50" s="26">
        <f>+'1994'!$M50</f>
        <v>0</v>
      </c>
      <c r="H50" s="26">
        <f>+'1995'!$M50</f>
        <v>0</v>
      </c>
      <c r="I50" s="26">
        <f>+'1996'!$M50</f>
        <v>0</v>
      </c>
      <c r="J50" s="26">
        <f>+'1997'!$M50</f>
        <v>0</v>
      </c>
      <c r="K50" s="26">
        <f>+'1998'!$M50</f>
        <v>0</v>
      </c>
      <c r="L50" s="26">
        <f>+'1999'!$M50</f>
        <v>0</v>
      </c>
      <c r="M50" s="26">
        <f>+'2000'!$M50</f>
        <v>0</v>
      </c>
      <c r="N50" s="26">
        <f>+'2001'!$M50</f>
        <v>0</v>
      </c>
      <c r="O50" s="26">
        <f>+'2002'!$M50</f>
        <v>0</v>
      </c>
      <c r="P50" s="26">
        <f>+'2003'!$M50</f>
        <v>0</v>
      </c>
      <c r="Q50" s="26">
        <f>+'2004'!$M50</f>
        <v>0</v>
      </c>
      <c r="R50" s="26">
        <f>+'2005'!$M50</f>
        <v>0</v>
      </c>
      <c r="S50" s="26">
        <f>+'2006'!$M50</f>
        <v>0</v>
      </c>
      <c r="T50" s="26">
        <f>+'2007'!$M50</f>
        <v>0</v>
      </c>
      <c r="U50" s="26">
        <f>+'2008'!$M50</f>
        <v>0</v>
      </c>
      <c r="V50" s="26">
        <f>+'2009'!$M50</f>
        <v>0</v>
      </c>
      <c r="W50" s="26">
        <f>+'2010'!$M50</f>
        <v>0</v>
      </c>
      <c r="X50" s="26">
        <f>+'2011'!$M50</f>
        <v>0</v>
      </c>
      <c r="Y50" s="26">
        <f>+'2012'!$M50</f>
        <v>0</v>
      </c>
      <c r="Z50" s="26">
        <f>+'2013'!$M50</f>
        <v>0</v>
      </c>
      <c r="AA50" s="26">
        <f>+'2014'!$M50</f>
        <v>0</v>
      </c>
      <c r="AB50" s="26">
        <f>+'2015'!$M50</f>
        <v>0</v>
      </c>
      <c r="AC50" s="26">
        <f>+'2016'!$M50</f>
        <v>0</v>
      </c>
      <c r="AD50" s="31"/>
      <c r="AE50" s="26" t="str">
        <f t="shared" si="1"/>
        <v/>
      </c>
    </row>
    <row r="51" spans="1:31" x14ac:dyDescent="0.2">
      <c r="A51" s="13" t="s">
        <v>116</v>
      </c>
      <c r="B51" s="6" t="s">
        <v>117</v>
      </c>
      <c r="C51" s="26">
        <f>+'1990'!$M51</f>
        <v>0</v>
      </c>
      <c r="D51" s="26">
        <f>+'1991'!$M51</f>
        <v>0</v>
      </c>
      <c r="E51" s="26">
        <f>+'1992'!$M51</f>
        <v>0</v>
      </c>
      <c r="F51" s="26">
        <f>+'1993'!$M51</f>
        <v>0</v>
      </c>
      <c r="G51" s="26">
        <f>+'1994'!$M51</f>
        <v>0</v>
      </c>
      <c r="H51" s="26">
        <f>+'1995'!$M51</f>
        <v>0</v>
      </c>
      <c r="I51" s="26">
        <f>+'1996'!$M51</f>
        <v>0</v>
      </c>
      <c r="J51" s="26">
        <f>+'1997'!$M51</f>
        <v>0</v>
      </c>
      <c r="K51" s="26">
        <f>+'1998'!$M51</f>
        <v>0</v>
      </c>
      <c r="L51" s="26">
        <f>+'1999'!$M51</f>
        <v>0</v>
      </c>
      <c r="M51" s="26">
        <f>+'2000'!$M51</f>
        <v>0</v>
      </c>
      <c r="N51" s="26">
        <f>+'2001'!$M51</f>
        <v>0</v>
      </c>
      <c r="O51" s="26">
        <f>+'2002'!$M51</f>
        <v>0</v>
      </c>
      <c r="P51" s="26">
        <f>+'2003'!$M51</f>
        <v>0</v>
      </c>
      <c r="Q51" s="26">
        <f>+'2004'!$M51</f>
        <v>0</v>
      </c>
      <c r="R51" s="26">
        <f>+'2005'!$M51</f>
        <v>0</v>
      </c>
      <c r="S51" s="26">
        <f>+'2006'!$M51</f>
        <v>0</v>
      </c>
      <c r="T51" s="26">
        <f>+'2007'!$M51</f>
        <v>0</v>
      </c>
      <c r="U51" s="26">
        <f>+'2008'!$M51</f>
        <v>0</v>
      </c>
      <c r="V51" s="26">
        <f>+'2009'!$M51</f>
        <v>0</v>
      </c>
      <c r="W51" s="26">
        <f>+'2010'!$M51</f>
        <v>0</v>
      </c>
      <c r="X51" s="26">
        <f>+'2011'!$M51</f>
        <v>0</v>
      </c>
      <c r="Y51" s="26">
        <f>+'2012'!$M51</f>
        <v>0</v>
      </c>
      <c r="Z51" s="26">
        <f>+'2013'!$M51</f>
        <v>0</v>
      </c>
      <c r="AA51" s="26">
        <f>+'2014'!$M51</f>
        <v>0</v>
      </c>
      <c r="AB51" s="26">
        <f>+'2015'!$M51</f>
        <v>0</v>
      </c>
      <c r="AC51" s="26">
        <f>+'2016'!$M51</f>
        <v>0</v>
      </c>
      <c r="AD51" s="31"/>
      <c r="AE51" s="26" t="str">
        <f t="shared" si="1"/>
        <v/>
      </c>
    </row>
    <row r="52" spans="1:31" x14ac:dyDescent="0.2">
      <c r="A52" s="13" t="s">
        <v>118</v>
      </c>
      <c r="B52" s="6" t="s">
        <v>119</v>
      </c>
      <c r="C52" s="26">
        <f>+C53+C54+C55</f>
        <v>62.550000000000004</v>
      </c>
      <c r="D52" s="26">
        <f>+D53+D54+D55</f>
        <v>44.75</v>
      </c>
      <c r="E52" s="26">
        <f t="shared" ref="E52:AC52" si="14">+E53+E54+E55</f>
        <v>46.67</v>
      </c>
      <c r="F52" s="26">
        <f t="shared" si="14"/>
        <v>48.710000000000008</v>
      </c>
      <c r="G52" s="26">
        <f t="shared" si="14"/>
        <v>51.73</v>
      </c>
      <c r="H52" s="26">
        <f t="shared" si="14"/>
        <v>54.650000000000006</v>
      </c>
      <c r="I52" s="26">
        <f t="shared" si="14"/>
        <v>58.1</v>
      </c>
      <c r="J52" s="26">
        <f t="shared" si="14"/>
        <v>65.460000000000008</v>
      </c>
      <c r="K52" s="26">
        <f t="shared" si="14"/>
        <v>65.16</v>
      </c>
      <c r="L52" s="26">
        <f t="shared" si="14"/>
        <v>66.449999999999989</v>
      </c>
      <c r="M52" s="26">
        <f t="shared" si="14"/>
        <v>67.11</v>
      </c>
      <c r="N52" s="26">
        <f t="shared" si="14"/>
        <v>68.38000000000001</v>
      </c>
      <c r="O52" s="26">
        <f t="shared" si="14"/>
        <v>68.81</v>
      </c>
      <c r="P52" s="26">
        <f t="shared" si="14"/>
        <v>69.14</v>
      </c>
      <c r="Q52" s="26">
        <f t="shared" si="14"/>
        <v>69.75</v>
      </c>
      <c r="R52" s="26">
        <f t="shared" si="14"/>
        <v>69.890000000000015</v>
      </c>
      <c r="S52" s="26">
        <f t="shared" si="14"/>
        <v>70.19</v>
      </c>
      <c r="T52" s="26">
        <f t="shared" si="14"/>
        <v>70.570000000000007</v>
      </c>
      <c r="U52" s="26">
        <f t="shared" si="14"/>
        <v>71.03</v>
      </c>
      <c r="V52" s="26">
        <f t="shared" si="14"/>
        <v>42.98</v>
      </c>
      <c r="W52" s="26">
        <f t="shared" si="14"/>
        <v>40.21</v>
      </c>
      <c r="X52" s="26">
        <f t="shared" si="14"/>
        <v>41.129999999999995</v>
      </c>
      <c r="Y52" s="26">
        <f t="shared" si="14"/>
        <v>41.69</v>
      </c>
      <c r="Z52" s="26">
        <f t="shared" si="14"/>
        <v>42.04</v>
      </c>
      <c r="AA52" s="26">
        <f t="shared" si="14"/>
        <v>43.49</v>
      </c>
      <c r="AB52" s="26">
        <f t="shared" si="14"/>
        <v>43.370000000000005</v>
      </c>
      <c r="AC52" s="26">
        <f t="shared" si="14"/>
        <v>42.98</v>
      </c>
      <c r="AD52" s="31"/>
      <c r="AE52" s="26">
        <f t="shared" si="1"/>
        <v>-0.31286970423661081</v>
      </c>
    </row>
    <row r="53" spans="1:31" x14ac:dyDescent="0.2">
      <c r="A53" s="13" t="s">
        <v>120</v>
      </c>
      <c r="B53" s="6" t="s">
        <v>121</v>
      </c>
      <c r="C53" s="26">
        <f>+'1990'!$M53</f>
        <v>1.6</v>
      </c>
      <c r="D53" s="26">
        <f>+'1991'!$M53</f>
        <v>3.45</v>
      </c>
      <c r="E53" s="26">
        <f>+'1992'!$M53</f>
        <v>3.61</v>
      </c>
      <c r="F53" s="26">
        <f>+'1993'!$M53</f>
        <v>3.7</v>
      </c>
      <c r="G53" s="26">
        <f>+'1994'!$M53</f>
        <v>4.01</v>
      </c>
      <c r="H53" s="26">
        <f>+'1995'!$M53</f>
        <v>4.24</v>
      </c>
      <c r="I53" s="26">
        <f>+'1996'!$M53</f>
        <v>4.47</v>
      </c>
      <c r="J53" s="26">
        <f>+'1997'!$M53</f>
        <v>0.31</v>
      </c>
      <c r="K53" s="26">
        <f>+'1998'!$M53</f>
        <v>0.19</v>
      </c>
      <c r="L53" s="26">
        <f>+'1999'!$M53</f>
        <v>0.21</v>
      </c>
      <c r="M53" s="26">
        <f>+'2000'!$M53</f>
        <v>0.22</v>
      </c>
      <c r="N53" s="26">
        <f>+'2001'!$M53</f>
        <v>0.18</v>
      </c>
      <c r="O53" s="26">
        <f>+'2002'!$M53</f>
        <v>0.23</v>
      </c>
      <c r="P53" s="26">
        <f>+'2003'!$M53</f>
        <v>0.27</v>
      </c>
      <c r="Q53" s="26">
        <f>+'2004'!$M53</f>
        <v>0.41</v>
      </c>
      <c r="R53" s="26">
        <f>+'2005'!$M53</f>
        <v>0.28000000000000003</v>
      </c>
      <c r="S53" s="26">
        <f>+'2006'!$M53</f>
        <v>0.3</v>
      </c>
      <c r="T53" s="26">
        <f>+'2007'!$M53</f>
        <v>0.34</v>
      </c>
      <c r="U53" s="26">
        <f>+'2008'!$M53</f>
        <v>0.42</v>
      </c>
      <c r="V53" s="26">
        <f>+'2009'!$M53</f>
        <v>0.95</v>
      </c>
      <c r="W53" s="26">
        <f>+'2010'!$M53</f>
        <v>0.51</v>
      </c>
      <c r="X53" s="26">
        <f>+'2011'!$M53</f>
        <v>0.68</v>
      </c>
      <c r="Y53" s="26">
        <f>+'2012'!$M53</f>
        <v>0.54</v>
      </c>
      <c r="Z53" s="26">
        <f>+'2013'!$M53</f>
        <v>0.46</v>
      </c>
      <c r="AA53" s="26">
        <f>+'2014'!$M53</f>
        <v>1.43</v>
      </c>
      <c r="AB53" s="26">
        <f>+'2015'!$M53</f>
        <v>0.84</v>
      </c>
      <c r="AC53" s="26">
        <f>+'2016'!$M53</f>
        <v>0.95</v>
      </c>
      <c r="AD53" s="31"/>
      <c r="AE53" s="26">
        <f t="shared" si="1"/>
        <v>-0.40625000000000006</v>
      </c>
    </row>
    <row r="54" spans="1:31" x14ac:dyDescent="0.2">
      <c r="A54" s="13" t="s">
        <v>122</v>
      </c>
      <c r="B54" s="6" t="s">
        <v>123</v>
      </c>
      <c r="C54" s="26">
        <f>+'1990'!$M54</f>
        <v>60.74</v>
      </c>
      <c r="D54" s="26">
        <f>+'1991'!$M54</f>
        <v>40.909999999999997</v>
      </c>
      <c r="E54" s="26">
        <f>+'1992'!$M54</f>
        <v>42.7</v>
      </c>
      <c r="F54" s="26">
        <f>+'1993'!$M54</f>
        <v>44.7</v>
      </c>
      <c r="G54" s="26">
        <f>+'1994'!$M54</f>
        <v>47.42</v>
      </c>
      <c r="H54" s="26">
        <f>+'1995'!$M54</f>
        <v>50.21</v>
      </c>
      <c r="I54" s="26">
        <f>+'1996'!$M54</f>
        <v>53.21</v>
      </c>
      <c r="J54" s="26">
        <f>+'1997'!$M54</f>
        <v>64.760000000000005</v>
      </c>
      <c r="K54" s="26">
        <f>+'1998'!$M54</f>
        <v>64.75</v>
      </c>
      <c r="L54" s="26">
        <f>+'1999'!$M54</f>
        <v>66.05</v>
      </c>
      <c r="M54" s="26">
        <f>+'2000'!$M54</f>
        <v>66.7</v>
      </c>
      <c r="N54" s="26">
        <f>+'2001'!$M54</f>
        <v>68.040000000000006</v>
      </c>
      <c r="O54" s="26">
        <f>+'2002'!$M54</f>
        <v>68.38</v>
      </c>
      <c r="P54" s="26">
        <f>+'2003'!$M54</f>
        <v>68.72</v>
      </c>
      <c r="Q54" s="26">
        <f>+'2004'!$M54</f>
        <v>69.08</v>
      </c>
      <c r="R54" s="26">
        <f>+'2005'!$M54</f>
        <v>69.430000000000007</v>
      </c>
      <c r="S54" s="26">
        <f>+'2006'!$M54</f>
        <v>69.77</v>
      </c>
      <c r="T54" s="26">
        <f>+'2007'!$M54</f>
        <v>70.12</v>
      </c>
      <c r="U54" s="26">
        <f>+'2008'!$M54</f>
        <v>70.47</v>
      </c>
      <c r="V54" s="26">
        <f>+'2009'!$M54</f>
        <v>41.8</v>
      </c>
      <c r="W54" s="26">
        <f>+'2010'!$M54</f>
        <v>39.450000000000003</v>
      </c>
      <c r="X54" s="26">
        <f>+'2011'!$M54</f>
        <v>40.119999999999997</v>
      </c>
      <c r="Y54" s="26">
        <f>+'2012'!$M54</f>
        <v>40.94</v>
      </c>
      <c r="Z54" s="26">
        <f>+'2013'!$M54</f>
        <v>41.39</v>
      </c>
      <c r="AA54" s="26">
        <f>+'2014'!$M54</f>
        <v>41.88</v>
      </c>
      <c r="AB54" s="26">
        <f>+'2015'!$M54</f>
        <v>42.34</v>
      </c>
      <c r="AC54" s="26">
        <f>+'2016'!$M54</f>
        <v>41.8</v>
      </c>
      <c r="AD54" s="31"/>
      <c r="AE54" s="26">
        <f t="shared" si="1"/>
        <v>-0.31182087586433987</v>
      </c>
    </row>
    <row r="55" spans="1:31" x14ac:dyDescent="0.2">
      <c r="A55" s="13" t="s">
        <v>124</v>
      </c>
      <c r="B55" s="6" t="s">
        <v>125</v>
      </c>
      <c r="C55" s="26">
        <f>+C56+C57+C58</f>
        <v>0.21</v>
      </c>
      <c r="D55" s="26">
        <f>+D56+D57+D58</f>
        <v>0.39</v>
      </c>
      <c r="E55" s="26">
        <f t="shared" ref="E55:AC55" si="15">+E56+E57+E58</f>
        <v>0.36</v>
      </c>
      <c r="F55" s="26">
        <f t="shared" si="15"/>
        <v>0.31</v>
      </c>
      <c r="G55" s="26">
        <f t="shared" si="15"/>
        <v>0.3</v>
      </c>
      <c r="H55" s="26">
        <f t="shared" si="15"/>
        <v>0.2</v>
      </c>
      <c r="I55" s="26">
        <f t="shared" si="15"/>
        <v>0.42</v>
      </c>
      <c r="J55" s="26">
        <f t="shared" si="15"/>
        <v>0.39</v>
      </c>
      <c r="K55" s="26">
        <f t="shared" si="15"/>
        <v>0.22</v>
      </c>
      <c r="L55" s="26">
        <f t="shared" si="15"/>
        <v>0.19</v>
      </c>
      <c r="M55" s="26">
        <f t="shared" si="15"/>
        <v>0.19</v>
      </c>
      <c r="N55" s="26">
        <f t="shared" si="15"/>
        <v>0.16</v>
      </c>
      <c r="O55" s="26">
        <f t="shared" si="15"/>
        <v>0.2</v>
      </c>
      <c r="P55" s="26">
        <f t="shared" si="15"/>
        <v>0.15</v>
      </c>
      <c r="Q55" s="26">
        <f t="shared" si="15"/>
        <v>0.26</v>
      </c>
      <c r="R55" s="26">
        <f t="shared" si="15"/>
        <v>0.18</v>
      </c>
      <c r="S55" s="26">
        <f t="shared" si="15"/>
        <v>0.12</v>
      </c>
      <c r="T55" s="26">
        <f t="shared" si="15"/>
        <v>0.11</v>
      </c>
      <c r="U55" s="26">
        <f t="shared" si="15"/>
        <v>0.14000000000000001</v>
      </c>
      <c r="V55" s="26">
        <f t="shared" si="15"/>
        <v>0.23</v>
      </c>
      <c r="W55" s="26">
        <f t="shared" si="15"/>
        <v>0.25</v>
      </c>
      <c r="X55" s="26">
        <f t="shared" si="15"/>
        <v>0.33</v>
      </c>
      <c r="Y55" s="26">
        <f t="shared" si="15"/>
        <v>0.21</v>
      </c>
      <c r="Z55" s="26">
        <f t="shared" si="15"/>
        <v>0.19</v>
      </c>
      <c r="AA55" s="26">
        <f t="shared" si="15"/>
        <v>0.18</v>
      </c>
      <c r="AB55" s="26">
        <f t="shared" si="15"/>
        <v>0.19</v>
      </c>
      <c r="AC55" s="26">
        <f t="shared" si="15"/>
        <v>0.23</v>
      </c>
      <c r="AD55" s="31"/>
      <c r="AE55" s="26">
        <f t="shared" si="1"/>
        <v>9.523809523809533E-2</v>
      </c>
    </row>
    <row r="56" spans="1:31" x14ac:dyDescent="0.2">
      <c r="A56" s="13" t="s">
        <v>126</v>
      </c>
      <c r="B56" s="6" t="s">
        <v>127</v>
      </c>
      <c r="C56" s="26">
        <f>+'1990'!$M56</f>
        <v>0</v>
      </c>
      <c r="D56" s="26">
        <f>+'1991'!$M56</f>
        <v>0</v>
      </c>
      <c r="E56" s="26">
        <f>+'1992'!$M56</f>
        <v>0</v>
      </c>
      <c r="F56" s="26">
        <f>+'1993'!$M56</f>
        <v>0</v>
      </c>
      <c r="G56" s="26">
        <f>+'1994'!$M56</f>
        <v>0</v>
      </c>
      <c r="H56" s="26">
        <f>+'1995'!$M56</f>
        <v>0</v>
      </c>
      <c r="I56" s="26">
        <f>+'1996'!$M56</f>
        <v>0</v>
      </c>
      <c r="J56" s="26">
        <f>+'1997'!$M56</f>
        <v>0</v>
      </c>
      <c r="K56" s="26">
        <f>+'1998'!$M56</f>
        <v>0</v>
      </c>
      <c r="L56" s="26">
        <f>+'1999'!$M56</f>
        <v>0</v>
      </c>
      <c r="M56" s="26">
        <f>+'2000'!$M56</f>
        <v>0</v>
      </c>
      <c r="N56" s="26">
        <f>+'2001'!$M56</f>
        <v>0</v>
      </c>
      <c r="O56" s="26">
        <f>+'2002'!$M56</f>
        <v>0</v>
      </c>
      <c r="P56" s="26">
        <f>+'2003'!$M56</f>
        <v>0</v>
      </c>
      <c r="Q56" s="26">
        <f>+'2004'!$M56</f>
        <v>0</v>
      </c>
      <c r="R56" s="26">
        <f>+'2005'!$M56</f>
        <v>0</v>
      </c>
      <c r="S56" s="26">
        <f>+'2006'!$M56</f>
        <v>0</v>
      </c>
      <c r="T56" s="26">
        <f>+'2007'!$M56</f>
        <v>0</v>
      </c>
      <c r="U56" s="26">
        <f>+'2008'!$M56</f>
        <v>0</v>
      </c>
      <c r="V56" s="26">
        <f>+'2009'!$M56</f>
        <v>0</v>
      </c>
      <c r="W56" s="26">
        <f>+'2010'!$M56</f>
        <v>0</v>
      </c>
      <c r="X56" s="26">
        <f>+'2011'!$M56</f>
        <v>0</v>
      </c>
      <c r="Y56" s="26">
        <f>+'2012'!$M56</f>
        <v>0</v>
      </c>
      <c r="Z56" s="26">
        <f>+'2013'!$M56</f>
        <v>0</v>
      </c>
      <c r="AA56" s="26">
        <f>+'2014'!$M56</f>
        <v>0</v>
      </c>
      <c r="AB56" s="26">
        <f>+'2015'!$M56</f>
        <v>0</v>
      </c>
      <c r="AC56" s="26">
        <f>+'2016'!$M56</f>
        <v>0</v>
      </c>
      <c r="AD56" s="31"/>
      <c r="AE56" s="26" t="str">
        <f t="shared" si="1"/>
        <v/>
      </c>
    </row>
    <row r="57" spans="1:31" x14ac:dyDescent="0.2">
      <c r="A57" s="13" t="s">
        <v>128</v>
      </c>
      <c r="B57" s="6" t="s">
        <v>129</v>
      </c>
      <c r="C57" s="26">
        <f>+'1990'!$M57</f>
        <v>0</v>
      </c>
      <c r="D57" s="26">
        <f>+'1991'!$M57</f>
        <v>0</v>
      </c>
      <c r="E57" s="26">
        <f>+'1992'!$M57</f>
        <v>0</v>
      </c>
      <c r="F57" s="26">
        <f>+'1993'!$M57</f>
        <v>0</v>
      </c>
      <c r="G57" s="26">
        <f>+'1994'!$M57</f>
        <v>0</v>
      </c>
      <c r="H57" s="26">
        <f>+'1995'!$M57</f>
        <v>0</v>
      </c>
      <c r="I57" s="26">
        <f>+'1996'!$M57</f>
        <v>0</v>
      </c>
      <c r="J57" s="26">
        <f>+'1997'!$M57</f>
        <v>0</v>
      </c>
      <c r="K57" s="26">
        <f>+'1998'!$M57</f>
        <v>0</v>
      </c>
      <c r="L57" s="26">
        <f>+'1999'!$M57</f>
        <v>0</v>
      </c>
      <c r="M57" s="26">
        <f>+'2000'!$M57</f>
        <v>0</v>
      </c>
      <c r="N57" s="26">
        <f>+'2001'!$M57</f>
        <v>0</v>
      </c>
      <c r="O57" s="26">
        <f>+'2002'!$M57</f>
        <v>0</v>
      </c>
      <c r="P57" s="26">
        <f>+'2003'!$M57</f>
        <v>0</v>
      </c>
      <c r="Q57" s="26">
        <f>+'2004'!$M57</f>
        <v>0</v>
      </c>
      <c r="R57" s="26">
        <f>+'2005'!$M57</f>
        <v>0</v>
      </c>
      <c r="S57" s="26">
        <f>+'2006'!$M57</f>
        <v>0</v>
      </c>
      <c r="T57" s="26">
        <f>+'2007'!$M57</f>
        <v>0</v>
      </c>
      <c r="U57" s="26">
        <f>+'2008'!$M57</f>
        <v>0</v>
      </c>
      <c r="V57" s="26">
        <f>+'2009'!$M57</f>
        <v>0</v>
      </c>
      <c r="W57" s="26">
        <f>+'2010'!$M57</f>
        <v>0</v>
      </c>
      <c r="X57" s="26">
        <f>+'2011'!$M57</f>
        <v>0</v>
      </c>
      <c r="Y57" s="26">
        <f>+'2012'!$M57</f>
        <v>0</v>
      </c>
      <c r="Z57" s="26">
        <f>+'2013'!$M57</f>
        <v>0</v>
      </c>
      <c r="AA57" s="26">
        <f>+'2014'!$M57</f>
        <v>0</v>
      </c>
      <c r="AB57" s="26">
        <f>+'2015'!$M57</f>
        <v>0</v>
      </c>
      <c r="AC57" s="26">
        <f>+'2016'!$M57</f>
        <v>0</v>
      </c>
      <c r="AD57" s="31"/>
      <c r="AE57" s="26" t="str">
        <f t="shared" si="1"/>
        <v/>
      </c>
    </row>
    <row r="58" spans="1:31" x14ac:dyDescent="0.2">
      <c r="A58" s="13" t="s">
        <v>130</v>
      </c>
      <c r="B58" s="6" t="s">
        <v>131</v>
      </c>
      <c r="C58" s="26">
        <f>+'1990'!$M58</f>
        <v>0.21</v>
      </c>
      <c r="D58" s="26">
        <f>+'1991'!$M58</f>
        <v>0.39</v>
      </c>
      <c r="E58" s="26">
        <f>+'1992'!$M58</f>
        <v>0.36</v>
      </c>
      <c r="F58" s="26">
        <f>+'1993'!$M58</f>
        <v>0.31</v>
      </c>
      <c r="G58" s="26">
        <f>+'1994'!$M58</f>
        <v>0.3</v>
      </c>
      <c r="H58" s="26">
        <f>+'1995'!$M58</f>
        <v>0.2</v>
      </c>
      <c r="I58" s="26">
        <f>+'1996'!$M58</f>
        <v>0.42</v>
      </c>
      <c r="J58" s="26">
        <f>+'1997'!$M58</f>
        <v>0.39</v>
      </c>
      <c r="K58" s="26">
        <f>+'1998'!$M58</f>
        <v>0.22</v>
      </c>
      <c r="L58" s="26">
        <f>+'1999'!$M58</f>
        <v>0.19</v>
      </c>
      <c r="M58" s="26">
        <f>+'2000'!$M58</f>
        <v>0.19</v>
      </c>
      <c r="N58" s="26">
        <f>+'2001'!$M58</f>
        <v>0.16</v>
      </c>
      <c r="O58" s="26">
        <f>+'2002'!$M58</f>
        <v>0.2</v>
      </c>
      <c r="P58" s="26">
        <f>+'2003'!$M58</f>
        <v>0.15</v>
      </c>
      <c r="Q58" s="26">
        <f>+'2004'!$M58</f>
        <v>0.26</v>
      </c>
      <c r="R58" s="26">
        <f>+'2005'!$M58</f>
        <v>0.18</v>
      </c>
      <c r="S58" s="26">
        <f>+'2006'!$M58</f>
        <v>0.12</v>
      </c>
      <c r="T58" s="26">
        <f>+'2007'!$M58</f>
        <v>0.11</v>
      </c>
      <c r="U58" s="26">
        <f>+'2008'!$M58</f>
        <v>0.14000000000000001</v>
      </c>
      <c r="V58" s="26">
        <f>+'2009'!$M58</f>
        <v>0.23</v>
      </c>
      <c r="W58" s="26">
        <f>+'2010'!$M58</f>
        <v>0.25</v>
      </c>
      <c r="X58" s="26">
        <f>+'2011'!$M58</f>
        <v>0.33</v>
      </c>
      <c r="Y58" s="26">
        <f>+'2012'!$M58</f>
        <v>0.21</v>
      </c>
      <c r="Z58" s="26">
        <f>+'2013'!$M58</f>
        <v>0.19</v>
      </c>
      <c r="AA58" s="26">
        <f>+'2014'!$M58</f>
        <v>0.18</v>
      </c>
      <c r="AB58" s="26">
        <f>+'2015'!$M58</f>
        <v>0.19</v>
      </c>
      <c r="AC58" s="26">
        <f>+'2016'!$M58</f>
        <v>0.23</v>
      </c>
      <c r="AD58" s="31"/>
      <c r="AE58" s="26">
        <f t="shared" si="1"/>
        <v>9.523809523809533E-2</v>
      </c>
    </row>
    <row r="59" spans="1:31" x14ac:dyDescent="0.2">
      <c r="A59" s="13" t="s">
        <v>132</v>
      </c>
      <c r="B59" s="6" t="s">
        <v>133</v>
      </c>
      <c r="C59" s="26">
        <f>+C60+C61</f>
        <v>0</v>
      </c>
      <c r="D59" s="26">
        <f>+D60+D61</f>
        <v>0</v>
      </c>
      <c r="E59" s="26">
        <f t="shared" ref="E59:AC59" si="16">+E60+E61</f>
        <v>0</v>
      </c>
      <c r="F59" s="26">
        <f t="shared" si="16"/>
        <v>0</v>
      </c>
      <c r="G59" s="26">
        <f t="shared" si="16"/>
        <v>0</v>
      </c>
      <c r="H59" s="26">
        <f t="shared" si="16"/>
        <v>0</v>
      </c>
      <c r="I59" s="26">
        <f t="shared" si="16"/>
        <v>0</v>
      </c>
      <c r="J59" s="26">
        <f t="shared" si="16"/>
        <v>0</v>
      </c>
      <c r="K59" s="26">
        <f t="shared" si="16"/>
        <v>0</v>
      </c>
      <c r="L59" s="26">
        <f t="shared" si="16"/>
        <v>0</v>
      </c>
      <c r="M59" s="26">
        <f t="shared" si="16"/>
        <v>0</v>
      </c>
      <c r="N59" s="26">
        <f t="shared" si="16"/>
        <v>0</v>
      </c>
      <c r="O59" s="26">
        <f t="shared" si="16"/>
        <v>0</v>
      </c>
      <c r="P59" s="26">
        <f t="shared" si="16"/>
        <v>0</v>
      </c>
      <c r="Q59" s="26">
        <f t="shared" si="16"/>
        <v>0</v>
      </c>
      <c r="R59" s="26">
        <f t="shared" si="16"/>
        <v>0</v>
      </c>
      <c r="S59" s="26">
        <f t="shared" si="16"/>
        <v>0</v>
      </c>
      <c r="T59" s="26">
        <f t="shared" si="16"/>
        <v>0</v>
      </c>
      <c r="U59" s="26">
        <f t="shared" si="16"/>
        <v>0</v>
      </c>
      <c r="V59" s="26">
        <f t="shared" si="16"/>
        <v>0</v>
      </c>
      <c r="W59" s="26">
        <f t="shared" si="16"/>
        <v>0</v>
      </c>
      <c r="X59" s="26">
        <f t="shared" si="16"/>
        <v>0</v>
      </c>
      <c r="Y59" s="26">
        <f t="shared" si="16"/>
        <v>0</v>
      </c>
      <c r="Z59" s="26">
        <f t="shared" si="16"/>
        <v>0</v>
      </c>
      <c r="AA59" s="26">
        <f t="shared" si="16"/>
        <v>0</v>
      </c>
      <c r="AB59" s="26">
        <f t="shared" si="16"/>
        <v>0</v>
      </c>
      <c r="AC59" s="26">
        <f t="shared" si="16"/>
        <v>0</v>
      </c>
      <c r="AD59" s="31"/>
      <c r="AE59" s="26" t="str">
        <f t="shared" si="1"/>
        <v/>
      </c>
    </row>
    <row r="60" spans="1:31" x14ac:dyDescent="0.2">
      <c r="A60" s="13" t="s">
        <v>134</v>
      </c>
      <c r="B60" s="6" t="s">
        <v>127</v>
      </c>
      <c r="C60" s="26">
        <f>+'1990'!$M60</f>
        <v>0</v>
      </c>
      <c r="D60" s="26">
        <f>+'1991'!$M60</f>
        <v>0</v>
      </c>
      <c r="E60" s="26">
        <f>+'1992'!$M60</f>
        <v>0</v>
      </c>
      <c r="F60" s="26">
        <f>+'1993'!$M60</f>
        <v>0</v>
      </c>
      <c r="G60" s="26">
        <f>+'1994'!$M60</f>
        <v>0</v>
      </c>
      <c r="H60" s="26">
        <f>+'1995'!$M60</f>
        <v>0</v>
      </c>
      <c r="I60" s="26">
        <f>+'1996'!$M60</f>
        <v>0</v>
      </c>
      <c r="J60" s="26">
        <f>+'1997'!$M60</f>
        <v>0</v>
      </c>
      <c r="K60" s="26">
        <f>+'1998'!$M60</f>
        <v>0</v>
      </c>
      <c r="L60" s="26">
        <f>+'1999'!$M60</f>
        <v>0</v>
      </c>
      <c r="M60" s="26">
        <f>+'2000'!$M60</f>
        <v>0</v>
      </c>
      <c r="N60" s="26">
        <f>+'2001'!$M60</f>
        <v>0</v>
      </c>
      <c r="O60" s="26">
        <f>+'2002'!$M60</f>
        <v>0</v>
      </c>
      <c r="P60" s="26">
        <f>+'2003'!$M60</f>
        <v>0</v>
      </c>
      <c r="Q60" s="26">
        <f>+'2004'!$M60</f>
        <v>0</v>
      </c>
      <c r="R60" s="26">
        <f>+'2005'!$M60</f>
        <v>0</v>
      </c>
      <c r="S60" s="26">
        <f>+'2006'!$M60</f>
        <v>0</v>
      </c>
      <c r="T60" s="26">
        <f>+'2007'!$M60</f>
        <v>0</v>
      </c>
      <c r="U60" s="26">
        <f>+'2008'!$M60</f>
        <v>0</v>
      </c>
      <c r="V60" s="26">
        <f>+'2009'!$M60</f>
        <v>0</v>
      </c>
      <c r="W60" s="26">
        <f>+'2010'!$M60</f>
        <v>0</v>
      </c>
      <c r="X60" s="26">
        <f>+'2011'!$M60</f>
        <v>0</v>
      </c>
      <c r="Y60" s="26">
        <f>+'2012'!$M60</f>
        <v>0</v>
      </c>
      <c r="Z60" s="26">
        <f>+'2013'!$M60</f>
        <v>0</v>
      </c>
      <c r="AA60" s="26">
        <f>+'2014'!$M60</f>
        <v>0</v>
      </c>
      <c r="AB60" s="26">
        <f>+'2015'!$M60</f>
        <v>0</v>
      </c>
      <c r="AC60" s="26">
        <f>+'2016'!$M60</f>
        <v>0</v>
      </c>
      <c r="AD60" s="31"/>
      <c r="AE60" s="26" t="str">
        <f t="shared" si="1"/>
        <v/>
      </c>
    </row>
    <row r="61" spans="1:31" x14ac:dyDescent="0.2">
      <c r="A61" s="13" t="s">
        <v>135</v>
      </c>
      <c r="B61" s="6" t="s">
        <v>136</v>
      </c>
      <c r="C61" s="26">
        <f>+C62+C63+C64</f>
        <v>0</v>
      </c>
      <c r="D61" s="26">
        <f>+D62+D63+D64</f>
        <v>0</v>
      </c>
      <c r="E61" s="26">
        <f t="shared" ref="E61:AC61" si="17">+E62+E63+E64</f>
        <v>0</v>
      </c>
      <c r="F61" s="26">
        <f t="shared" si="17"/>
        <v>0</v>
      </c>
      <c r="G61" s="26">
        <f t="shared" si="17"/>
        <v>0</v>
      </c>
      <c r="H61" s="26">
        <f t="shared" si="17"/>
        <v>0</v>
      </c>
      <c r="I61" s="26">
        <f t="shared" si="17"/>
        <v>0</v>
      </c>
      <c r="J61" s="26">
        <f t="shared" si="17"/>
        <v>0</v>
      </c>
      <c r="K61" s="26">
        <f t="shared" si="17"/>
        <v>0</v>
      </c>
      <c r="L61" s="26">
        <f t="shared" si="17"/>
        <v>0</v>
      </c>
      <c r="M61" s="26">
        <f t="shared" si="17"/>
        <v>0</v>
      </c>
      <c r="N61" s="26">
        <f t="shared" si="17"/>
        <v>0</v>
      </c>
      <c r="O61" s="26">
        <f t="shared" si="17"/>
        <v>0</v>
      </c>
      <c r="P61" s="26">
        <f t="shared" si="17"/>
        <v>0</v>
      </c>
      <c r="Q61" s="26">
        <f t="shared" si="17"/>
        <v>0</v>
      </c>
      <c r="R61" s="26">
        <f t="shared" si="17"/>
        <v>0</v>
      </c>
      <c r="S61" s="26">
        <f t="shared" si="17"/>
        <v>0</v>
      </c>
      <c r="T61" s="26">
        <f t="shared" si="17"/>
        <v>0</v>
      </c>
      <c r="U61" s="26">
        <f t="shared" si="17"/>
        <v>0</v>
      </c>
      <c r="V61" s="26">
        <f t="shared" si="17"/>
        <v>0</v>
      </c>
      <c r="W61" s="26">
        <f t="shared" si="17"/>
        <v>0</v>
      </c>
      <c r="X61" s="26">
        <f t="shared" si="17"/>
        <v>0</v>
      </c>
      <c r="Y61" s="26">
        <f t="shared" si="17"/>
        <v>0</v>
      </c>
      <c r="Z61" s="26">
        <f t="shared" si="17"/>
        <v>0</v>
      </c>
      <c r="AA61" s="26">
        <f t="shared" si="17"/>
        <v>0</v>
      </c>
      <c r="AB61" s="26">
        <f t="shared" si="17"/>
        <v>0</v>
      </c>
      <c r="AC61" s="26">
        <f t="shared" si="17"/>
        <v>0</v>
      </c>
      <c r="AD61" s="31"/>
      <c r="AE61" s="26" t="str">
        <f t="shared" si="1"/>
        <v/>
      </c>
    </row>
    <row r="62" spans="1:31" x14ac:dyDescent="0.2">
      <c r="A62" s="13" t="s">
        <v>137</v>
      </c>
      <c r="B62" s="6" t="s">
        <v>138</v>
      </c>
      <c r="C62" s="26">
        <f>+'1990'!$M62</f>
        <v>0</v>
      </c>
      <c r="D62" s="26">
        <f>+'1991'!$M62</f>
        <v>0</v>
      </c>
      <c r="E62" s="26">
        <f>+'1992'!$M62</f>
        <v>0</v>
      </c>
      <c r="F62" s="26">
        <f>+'1993'!$M62</f>
        <v>0</v>
      </c>
      <c r="G62" s="26">
        <f>+'1994'!$M62</f>
        <v>0</v>
      </c>
      <c r="H62" s="26">
        <f>+'1995'!$M62</f>
        <v>0</v>
      </c>
      <c r="I62" s="26">
        <f>+'1996'!$M62</f>
        <v>0</v>
      </c>
      <c r="J62" s="26">
        <f>+'1997'!$M62</f>
        <v>0</v>
      </c>
      <c r="K62" s="26">
        <f>+'1998'!$M62</f>
        <v>0</v>
      </c>
      <c r="L62" s="26">
        <f>+'1999'!$M62</f>
        <v>0</v>
      </c>
      <c r="M62" s="26">
        <f>+'2000'!$M62</f>
        <v>0</v>
      </c>
      <c r="N62" s="26">
        <f>+'2001'!$M62</f>
        <v>0</v>
      </c>
      <c r="O62" s="26">
        <f>+'2002'!$M62</f>
        <v>0</v>
      </c>
      <c r="P62" s="26">
        <f>+'2003'!$M62</f>
        <v>0</v>
      </c>
      <c r="Q62" s="26">
        <f>+'2004'!$M62</f>
        <v>0</v>
      </c>
      <c r="R62" s="26">
        <f>+'2005'!$M62</f>
        <v>0</v>
      </c>
      <c r="S62" s="26">
        <f>+'2006'!$M62</f>
        <v>0</v>
      </c>
      <c r="T62" s="26">
        <f>+'2007'!$M62</f>
        <v>0</v>
      </c>
      <c r="U62" s="26">
        <f>+'2008'!$M62</f>
        <v>0</v>
      </c>
      <c r="V62" s="26">
        <f>+'2009'!$M62</f>
        <v>0</v>
      </c>
      <c r="W62" s="26">
        <f>+'2010'!$M62</f>
        <v>0</v>
      </c>
      <c r="X62" s="26">
        <f>+'2011'!$M62</f>
        <v>0</v>
      </c>
      <c r="Y62" s="26">
        <f>+'2012'!$M62</f>
        <v>0</v>
      </c>
      <c r="Z62" s="26">
        <f>+'2013'!$M62</f>
        <v>0</v>
      </c>
      <c r="AA62" s="26">
        <f>+'2014'!$M62</f>
        <v>0</v>
      </c>
      <c r="AB62" s="26">
        <f>+'2015'!$M62</f>
        <v>0</v>
      </c>
      <c r="AC62" s="26">
        <f>+'2016'!$M62</f>
        <v>0</v>
      </c>
      <c r="AD62" s="31"/>
      <c r="AE62" s="26" t="str">
        <f t="shared" si="1"/>
        <v/>
      </c>
    </row>
    <row r="63" spans="1:31" x14ac:dyDescent="0.2">
      <c r="A63" s="13" t="s">
        <v>139</v>
      </c>
      <c r="B63" s="6" t="s">
        <v>140</v>
      </c>
      <c r="C63" s="26">
        <f>+'1990'!$M63</f>
        <v>0</v>
      </c>
      <c r="D63" s="26">
        <f>+'1991'!$M63</f>
        <v>0</v>
      </c>
      <c r="E63" s="26">
        <f>+'1992'!$M63</f>
        <v>0</v>
      </c>
      <c r="F63" s="26">
        <f>+'1993'!$M63</f>
        <v>0</v>
      </c>
      <c r="G63" s="26">
        <f>+'1994'!$M63</f>
        <v>0</v>
      </c>
      <c r="H63" s="26">
        <f>+'1995'!$M63</f>
        <v>0</v>
      </c>
      <c r="I63" s="26">
        <f>+'1996'!$M63</f>
        <v>0</v>
      </c>
      <c r="J63" s="26">
        <f>+'1997'!$M63</f>
        <v>0</v>
      </c>
      <c r="K63" s="26">
        <f>+'1998'!$M63</f>
        <v>0</v>
      </c>
      <c r="L63" s="26">
        <f>+'1999'!$M63</f>
        <v>0</v>
      </c>
      <c r="M63" s="26">
        <f>+'2000'!$M63</f>
        <v>0</v>
      </c>
      <c r="N63" s="26">
        <f>+'2001'!$M63</f>
        <v>0</v>
      </c>
      <c r="O63" s="26">
        <f>+'2002'!$M63</f>
        <v>0</v>
      </c>
      <c r="P63" s="26">
        <f>+'2003'!$M63</f>
        <v>0</v>
      </c>
      <c r="Q63" s="26">
        <f>+'2004'!$M63</f>
        <v>0</v>
      </c>
      <c r="R63" s="26">
        <f>+'2005'!$M63</f>
        <v>0</v>
      </c>
      <c r="S63" s="26">
        <f>+'2006'!$M63</f>
        <v>0</v>
      </c>
      <c r="T63" s="26">
        <f>+'2007'!$M63</f>
        <v>0</v>
      </c>
      <c r="U63" s="26">
        <f>+'2008'!$M63</f>
        <v>0</v>
      </c>
      <c r="V63" s="26">
        <f>+'2009'!$M63</f>
        <v>0</v>
      </c>
      <c r="W63" s="26">
        <f>+'2010'!$M63</f>
        <v>0</v>
      </c>
      <c r="X63" s="26">
        <f>+'2011'!$M63</f>
        <v>0</v>
      </c>
      <c r="Y63" s="26">
        <f>+'2012'!$M63</f>
        <v>0</v>
      </c>
      <c r="Z63" s="26">
        <f>+'2013'!$M63</f>
        <v>0</v>
      </c>
      <c r="AA63" s="26">
        <f>+'2014'!$M63</f>
        <v>0</v>
      </c>
      <c r="AB63" s="26">
        <f>+'2015'!$M63</f>
        <v>0</v>
      </c>
      <c r="AC63" s="26">
        <f>+'2016'!$M63</f>
        <v>0</v>
      </c>
      <c r="AD63" s="31"/>
      <c r="AE63" s="26" t="str">
        <f t="shared" si="1"/>
        <v/>
      </c>
    </row>
    <row r="64" spans="1:31" x14ac:dyDescent="0.2">
      <c r="A64" s="13" t="s">
        <v>141</v>
      </c>
      <c r="B64" s="6" t="s">
        <v>142</v>
      </c>
      <c r="C64" s="26">
        <f>+'1990'!$M64</f>
        <v>0</v>
      </c>
      <c r="D64" s="26">
        <f>+'1991'!$M64</f>
        <v>0</v>
      </c>
      <c r="E64" s="26">
        <f>+'1992'!$M64</f>
        <v>0</v>
      </c>
      <c r="F64" s="26">
        <f>+'1993'!$M64</f>
        <v>0</v>
      </c>
      <c r="G64" s="26">
        <f>+'1994'!$M64</f>
        <v>0</v>
      </c>
      <c r="H64" s="26">
        <f>+'1995'!$M64</f>
        <v>0</v>
      </c>
      <c r="I64" s="26">
        <f>+'1996'!$M64</f>
        <v>0</v>
      </c>
      <c r="J64" s="26">
        <f>+'1997'!$M64</f>
        <v>0</v>
      </c>
      <c r="K64" s="26">
        <f>+'1998'!$M64</f>
        <v>0</v>
      </c>
      <c r="L64" s="26">
        <f>+'1999'!$M64</f>
        <v>0</v>
      </c>
      <c r="M64" s="26">
        <f>+'2000'!$M64</f>
        <v>0</v>
      </c>
      <c r="N64" s="26">
        <f>+'2001'!$M64</f>
        <v>0</v>
      </c>
      <c r="O64" s="26">
        <f>+'2002'!$M64</f>
        <v>0</v>
      </c>
      <c r="P64" s="26">
        <f>+'2003'!$M64</f>
        <v>0</v>
      </c>
      <c r="Q64" s="26">
        <f>+'2004'!$M64</f>
        <v>0</v>
      </c>
      <c r="R64" s="26">
        <f>+'2005'!$M64</f>
        <v>0</v>
      </c>
      <c r="S64" s="26">
        <f>+'2006'!$M64</f>
        <v>0</v>
      </c>
      <c r="T64" s="26">
        <f>+'2007'!$M64</f>
        <v>0</v>
      </c>
      <c r="U64" s="26">
        <f>+'2008'!$M64</f>
        <v>0</v>
      </c>
      <c r="V64" s="26">
        <f>+'2009'!$M64</f>
        <v>0</v>
      </c>
      <c r="W64" s="26">
        <f>+'2010'!$M64</f>
        <v>0</v>
      </c>
      <c r="X64" s="26">
        <f>+'2011'!$M64</f>
        <v>0</v>
      </c>
      <c r="Y64" s="26">
        <f>+'2012'!$M64</f>
        <v>0</v>
      </c>
      <c r="Z64" s="26">
        <f>+'2013'!$M64</f>
        <v>0</v>
      </c>
      <c r="AA64" s="26">
        <f>+'2014'!$M64</f>
        <v>0</v>
      </c>
      <c r="AB64" s="26">
        <f>+'2015'!$M64</f>
        <v>0</v>
      </c>
      <c r="AC64" s="26">
        <f>+'2016'!$M64</f>
        <v>0</v>
      </c>
      <c r="AD64" s="31"/>
      <c r="AE64" s="26" t="str">
        <f t="shared" si="1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1"/>
        <v/>
      </c>
    </row>
    <row r="66" spans="1:31" x14ac:dyDescent="0.2">
      <c r="A66" s="13" t="s">
        <v>145</v>
      </c>
      <c r="B66" s="6" t="s">
        <v>146</v>
      </c>
      <c r="C66" s="26">
        <f>+C67+C79+C100</f>
        <v>12.410000000000002</v>
      </c>
      <c r="D66" s="26">
        <f>+D67+D79+D100</f>
        <v>6.2799999999999994</v>
      </c>
      <c r="E66" s="26">
        <f t="shared" ref="E66:AC66" si="18">+E67+E79+E100</f>
        <v>5.3100000000000005</v>
      </c>
      <c r="F66" s="26">
        <f t="shared" si="18"/>
        <v>5.6000000000000005</v>
      </c>
      <c r="G66" s="26">
        <f t="shared" si="18"/>
        <v>4.9399999999999995</v>
      </c>
      <c r="H66" s="26">
        <f t="shared" si="18"/>
        <v>5.3400000000000007</v>
      </c>
      <c r="I66" s="26">
        <f t="shared" si="18"/>
        <v>5.2899999999999991</v>
      </c>
      <c r="J66" s="26">
        <f t="shared" si="18"/>
        <v>5.3100000000000005</v>
      </c>
      <c r="K66" s="26">
        <f t="shared" si="18"/>
        <v>5.5200000000000005</v>
      </c>
      <c r="L66" s="26">
        <f t="shared" si="18"/>
        <v>5.4200000000000008</v>
      </c>
      <c r="M66" s="26">
        <f t="shared" si="18"/>
        <v>5.57</v>
      </c>
      <c r="N66" s="26">
        <f t="shared" si="18"/>
        <v>5.5399999999999991</v>
      </c>
      <c r="O66" s="26">
        <f t="shared" si="18"/>
        <v>5.39</v>
      </c>
      <c r="P66" s="26">
        <f t="shared" si="18"/>
        <v>5.6000000000000005</v>
      </c>
      <c r="Q66" s="26">
        <f t="shared" si="18"/>
        <v>5.54</v>
      </c>
      <c r="R66" s="26">
        <f t="shared" si="18"/>
        <v>5.36</v>
      </c>
      <c r="S66" s="26">
        <f t="shared" si="18"/>
        <v>5.910000000000001</v>
      </c>
      <c r="T66" s="26">
        <f t="shared" si="18"/>
        <v>5.3699999999999992</v>
      </c>
      <c r="U66" s="26">
        <f t="shared" si="18"/>
        <v>3.400843387885665</v>
      </c>
      <c r="V66" s="26">
        <f t="shared" si="18"/>
        <v>5.5</v>
      </c>
      <c r="W66" s="26">
        <f t="shared" si="18"/>
        <v>4.67</v>
      </c>
      <c r="X66" s="26">
        <f t="shared" si="18"/>
        <v>4.8099999999999996</v>
      </c>
      <c r="Y66" s="26">
        <f t="shared" si="18"/>
        <v>4.7200000000000006</v>
      </c>
      <c r="Z66" s="26">
        <f t="shared" si="18"/>
        <v>6.0600000000000005</v>
      </c>
      <c r="AA66" s="26">
        <f t="shared" si="18"/>
        <v>6.4600000000000009</v>
      </c>
      <c r="AB66" s="26">
        <f t="shared" si="18"/>
        <v>5.74</v>
      </c>
      <c r="AC66" s="26">
        <f t="shared" si="18"/>
        <v>5.41</v>
      </c>
      <c r="AD66" s="31"/>
      <c r="AE66" s="26">
        <f t="shared" si="1"/>
        <v>-0.56406124093473009</v>
      </c>
    </row>
    <row r="67" spans="1:31" x14ac:dyDescent="0.2">
      <c r="A67" s="13" t="s">
        <v>147</v>
      </c>
      <c r="B67" s="6" t="s">
        <v>148</v>
      </c>
      <c r="C67" s="26">
        <f>+C68+C77+C78</f>
        <v>9.2600000000000016</v>
      </c>
      <c r="D67" s="26">
        <f t="shared" ref="D67:AC67" si="19">+D68+D77+D78</f>
        <v>2.86</v>
      </c>
      <c r="E67" s="26">
        <f t="shared" si="19"/>
        <v>2.2000000000000002</v>
      </c>
      <c r="F67" s="26">
        <f t="shared" si="19"/>
        <v>1.8800000000000001</v>
      </c>
      <c r="G67" s="26">
        <f t="shared" si="19"/>
        <v>1.42</v>
      </c>
      <c r="H67" s="26">
        <f t="shared" si="19"/>
        <v>1.2000000000000002</v>
      </c>
      <c r="I67" s="26">
        <f t="shared" si="19"/>
        <v>1.02</v>
      </c>
      <c r="J67" s="26">
        <f t="shared" si="19"/>
        <v>0.8600000000000001</v>
      </c>
      <c r="K67" s="26">
        <f t="shared" si="19"/>
        <v>0.78</v>
      </c>
      <c r="L67" s="26">
        <f t="shared" si="19"/>
        <v>0.4</v>
      </c>
      <c r="M67" s="26">
        <f t="shared" si="19"/>
        <v>0.48</v>
      </c>
      <c r="N67" s="26">
        <f t="shared" si="19"/>
        <v>0.4</v>
      </c>
      <c r="O67" s="26">
        <f t="shared" si="19"/>
        <v>0.32</v>
      </c>
      <c r="P67" s="26">
        <f t="shared" si="19"/>
        <v>0.3</v>
      </c>
      <c r="Q67" s="26">
        <f t="shared" si="19"/>
        <v>0.26</v>
      </c>
      <c r="R67" s="26">
        <f t="shared" si="19"/>
        <v>0.45999999999999996</v>
      </c>
      <c r="S67" s="26">
        <f t="shared" si="19"/>
        <v>0.4</v>
      </c>
      <c r="T67" s="26">
        <f t="shared" si="19"/>
        <v>0.33999999999999997</v>
      </c>
      <c r="U67" s="26">
        <f t="shared" si="19"/>
        <v>0.57000000000000006</v>
      </c>
      <c r="V67" s="26">
        <f t="shared" si="19"/>
        <v>0.38</v>
      </c>
      <c r="W67" s="26">
        <f t="shared" si="19"/>
        <v>0.36</v>
      </c>
      <c r="X67" s="26">
        <f t="shared" si="19"/>
        <v>0.42000000000000004</v>
      </c>
      <c r="Y67" s="26">
        <f t="shared" si="19"/>
        <v>0.44</v>
      </c>
      <c r="Z67" s="26">
        <f t="shared" si="19"/>
        <v>1.34</v>
      </c>
      <c r="AA67" s="26">
        <f t="shared" si="19"/>
        <v>1.9000000000000001</v>
      </c>
      <c r="AB67" s="26">
        <f t="shared" si="19"/>
        <v>1.46</v>
      </c>
      <c r="AC67" s="26">
        <f t="shared" si="19"/>
        <v>1.1399999999999999</v>
      </c>
      <c r="AD67" s="31"/>
      <c r="AE67" s="26">
        <f t="shared" si="1"/>
        <v>-0.87688984881209497</v>
      </c>
    </row>
    <row r="68" spans="1:31" x14ac:dyDescent="0.2">
      <c r="A68" s="13" t="s">
        <v>149</v>
      </c>
      <c r="B68" s="6" t="s">
        <v>150</v>
      </c>
      <c r="C68" s="26">
        <f>+C69+C74</f>
        <v>9.2600000000000016</v>
      </c>
      <c r="D68" s="26">
        <f>+D69+D74</f>
        <v>2.86</v>
      </c>
      <c r="E68" s="26">
        <f t="shared" ref="E68:AC68" si="20">+E69+E74</f>
        <v>2.2000000000000002</v>
      </c>
      <c r="F68" s="26">
        <f t="shared" si="20"/>
        <v>1.8800000000000001</v>
      </c>
      <c r="G68" s="26">
        <f t="shared" si="20"/>
        <v>1.42</v>
      </c>
      <c r="H68" s="26">
        <f t="shared" si="20"/>
        <v>1.2000000000000002</v>
      </c>
      <c r="I68" s="26">
        <f t="shared" si="20"/>
        <v>1.02</v>
      </c>
      <c r="J68" s="26">
        <f t="shared" si="20"/>
        <v>0.8600000000000001</v>
      </c>
      <c r="K68" s="26">
        <f t="shared" si="20"/>
        <v>0.78</v>
      </c>
      <c r="L68" s="26">
        <f t="shared" si="20"/>
        <v>0.4</v>
      </c>
      <c r="M68" s="26">
        <f t="shared" si="20"/>
        <v>0.48</v>
      </c>
      <c r="N68" s="26">
        <f t="shared" si="20"/>
        <v>0.4</v>
      </c>
      <c r="O68" s="26">
        <f t="shared" si="20"/>
        <v>0.32</v>
      </c>
      <c r="P68" s="26">
        <f t="shared" si="20"/>
        <v>0.3</v>
      </c>
      <c r="Q68" s="26">
        <f t="shared" si="20"/>
        <v>0.26</v>
      </c>
      <c r="R68" s="26">
        <f t="shared" si="20"/>
        <v>0.45999999999999996</v>
      </c>
      <c r="S68" s="26">
        <f t="shared" si="20"/>
        <v>0.4</v>
      </c>
      <c r="T68" s="26">
        <f t="shared" si="20"/>
        <v>0.33999999999999997</v>
      </c>
      <c r="U68" s="26">
        <f t="shared" si="20"/>
        <v>0.57000000000000006</v>
      </c>
      <c r="V68" s="26">
        <f t="shared" si="20"/>
        <v>0.38</v>
      </c>
      <c r="W68" s="26">
        <f t="shared" si="20"/>
        <v>0.36</v>
      </c>
      <c r="X68" s="26">
        <f t="shared" si="20"/>
        <v>0.42000000000000004</v>
      </c>
      <c r="Y68" s="26">
        <f t="shared" si="20"/>
        <v>0.44</v>
      </c>
      <c r="Z68" s="26">
        <f t="shared" si="20"/>
        <v>1.34</v>
      </c>
      <c r="AA68" s="26">
        <f t="shared" si="20"/>
        <v>1.9000000000000001</v>
      </c>
      <c r="AB68" s="26">
        <f t="shared" si="20"/>
        <v>1.46</v>
      </c>
      <c r="AC68" s="26">
        <f t="shared" si="20"/>
        <v>1.1399999999999999</v>
      </c>
      <c r="AD68" s="31"/>
      <c r="AE68" s="26">
        <f t="shared" si="1"/>
        <v>-0.87688984881209497</v>
      </c>
    </row>
    <row r="69" spans="1:31" x14ac:dyDescent="0.2">
      <c r="A69" s="13" t="s">
        <v>151</v>
      </c>
      <c r="B69" s="6" t="s">
        <v>152</v>
      </c>
      <c r="C69" s="26">
        <f>+C70+C71+C72+C73</f>
        <v>8.8000000000000007</v>
      </c>
      <c r="D69" s="26">
        <f>+D70+D71+D72+D73</f>
        <v>2.36</v>
      </c>
      <c r="E69" s="26">
        <f t="shared" ref="E69:AC69" si="21">+E70+E71+E72+E73</f>
        <v>1.82</v>
      </c>
      <c r="F69" s="26">
        <f t="shared" si="21"/>
        <v>1.56</v>
      </c>
      <c r="G69" s="26">
        <f t="shared" si="21"/>
        <v>1</v>
      </c>
      <c r="H69" s="26">
        <f t="shared" si="21"/>
        <v>0.8</v>
      </c>
      <c r="I69" s="26">
        <f t="shared" si="21"/>
        <v>0.6</v>
      </c>
      <c r="J69" s="26">
        <f t="shared" si="21"/>
        <v>0.4</v>
      </c>
      <c r="K69" s="26">
        <f t="shared" si="21"/>
        <v>0.36</v>
      </c>
      <c r="L69" s="26">
        <f t="shared" si="21"/>
        <v>0.26</v>
      </c>
      <c r="M69" s="26">
        <f t="shared" si="21"/>
        <v>0.38</v>
      </c>
      <c r="N69" s="26">
        <f t="shared" si="21"/>
        <v>0.24</v>
      </c>
      <c r="O69" s="26">
        <f t="shared" si="21"/>
        <v>0.2</v>
      </c>
      <c r="P69" s="26">
        <f t="shared" si="21"/>
        <v>0.22</v>
      </c>
      <c r="Q69" s="26">
        <f t="shared" si="21"/>
        <v>0.22</v>
      </c>
      <c r="R69" s="26">
        <f t="shared" si="21"/>
        <v>0.22</v>
      </c>
      <c r="S69" s="26">
        <f t="shared" si="21"/>
        <v>0.16</v>
      </c>
      <c r="T69" s="26">
        <f t="shared" si="21"/>
        <v>0.3</v>
      </c>
      <c r="U69" s="26">
        <f t="shared" si="21"/>
        <v>0.34</v>
      </c>
      <c r="V69" s="26">
        <f t="shared" si="21"/>
        <v>0.18</v>
      </c>
      <c r="W69" s="26">
        <f t="shared" si="21"/>
        <v>0.16</v>
      </c>
      <c r="X69" s="26">
        <f t="shared" si="21"/>
        <v>0.22</v>
      </c>
      <c r="Y69" s="26">
        <f t="shared" si="21"/>
        <v>0.22</v>
      </c>
      <c r="Z69" s="26">
        <f t="shared" si="21"/>
        <v>0.24</v>
      </c>
      <c r="AA69" s="26">
        <f t="shared" si="21"/>
        <v>0.32</v>
      </c>
      <c r="AB69" s="26">
        <f t="shared" si="21"/>
        <v>0.26</v>
      </c>
      <c r="AC69" s="26">
        <f t="shared" si="21"/>
        <v>0.18</v>
      </c>
      <c r="AD69" s="31"/>
      <c r="AE69" s="26">
        <f t="shared" ref="AE69:AE109" si="22">+IF(C69=0,"",IF(C69&lt;0,IF(AC69&lt;0,(AC69-C69)/C69,(AC69-C69)/ABS(C69)),(AC69-C69)/C69))</f>
        <v>-0.97954545454545461</v>
      </c>
    </row>
    <row r="70" spans="1:31" x14ac:dyDescent="0.2">
      <c r="A70" s="13" t="s">
        <v>153</v>
      </c>
      <c r="B70" s="6" t="s">
        <v>154</v>
      </c>
      <c r="C70" s="26">
        <f>+'1990'!$M70</f>
        <v>4.4000000000000004</v>
      </c>
      <c r="D70" s="26">
        <f>+'1991'!$M70</f>
        <v>1.18</v>
      </c>
      <c r="E70" s="26">
        <f>+'1992'!$M70</f>
        <v>0.91</v>
      </c>
      <c r="F70" s="26">
        <f>+'1993'!$M70</f>
        <v>0.78</v>
      </c>
      <c r="G70" s="26">
        <f>+'1994'!$M70</f>
        <v>0.5</v>
      </c>
      <c r="H70" s="26">
        <f>+'1995'!$M70</f>
        <v>0.4</v>
      </c>
      <c r="I70" s="26">
        <f>+'1996'!$M70</f>
        <v>0.3</v>
      </c>
      <c r="J70" s="26">
        <f>+'1997'!$M70</f>
        <v>0.2</v>
      </c>
      <c r="K70" s="26">
        <f>+'1998'!$M70</f>
        <v>0.18</v>
      </c>
      <c r="L70" s="26">
        <f>+'1999'!$M70</f>
        <v>0.13</v>
      </c>
      <c r="M70" s="26">
        <f>+'2000'!$M70</f>
        <v>0.19</v>
      </c>
      <c r="N70" s="26">
        <f>+'2001'!$M70</f>
        <v>0.12</v>
      </c>
      <c r="O70" s="26">
        <f>+'2002'!$M70</f>
        <v>0.1</v>
      </c>
      <c r="P70" s="26">
        <f>+'2003'!$M70</f>
        <v>0.11</v>
      </c>
      <c r="Q70" s="26">
        <f>+'2004'!$M70</f>
        <v>0.11</v>
      </c>
      <c r="R70" s="26">
        <f>+'2005'!$M70</f>
        <v>0.11</v>
      </c>
      <c r="S70" s="26">
        <f>+'2006'!$M70</f>
        <v>0.08</v>
      </c>
      <c r="T70" s="26">
        <f>+'2007'!$M70</f>
        <v>0.15</v>
      </c>
      <c r="U70" s="26">
        <f>+'2008'!$M70</f>
        <v>0.17</v>
      </c>
      <c r="V70" s="26">
        <f>+'2009'!$M70</f>
        <v>0.09</v>
      </c>
      <c r="W70" s="26">
        <f>+'2010'!$M70</f>
        <v>0.08</v>
      </c>
      <c r="X70" s="26">
        <f>+'2011'!$M70</f>
        <v>0.11</v>
      </c>
      <c r="Y70" s="26">
        <f>+'2012'!$M70</f>
        <v>0.11</v>
      </c>
      <c r="Z70" s="26">
        <f>+'2013'!$M70</f>
        <v>0.12</v>
      </c>
      <c r="AA70" s="26">
        <f>+'2014'!$M70</f>
        <v>0.16</v>
      </c>
      <c r="AB70" s="26">
        <f>+'2015'!$M70</f>
        <v>0.13</v>
      </c>
      <c r="AC70" s="26">
        <f>+'2016'!$M70</f>
        <v>0.09</v>
      </c>
      <c r="AD70" s="31"/>
      <c r="AE70" s="26">
        <f t="shared" si="22"/>
        <v>-0.97954545454545461</v>
      </c>
    </row>
    <row r="71" spans="1:31" x14ac:dyDescent="0.2">
      <c r="A71" s="13" t="s">
        <v>155</v>
      </c>
      <c r="B71" s="6" t="s">
        <v>156</v>
      </c>
      <c r="C71" s="26">
        <f>+'1990'!$M71</f>
        <v>4.4000000000000004</v>
      </c>
      <c r="D71" s="26">
        <f>+'1991'!$M71</f>
        <v>1.18</v>
      </c>
      <c r="E71" s="26">
        <f>+'1992'!$M71</f>
        <v>0.91</v>
      </c>
      <c r="F71" s="26">
        <f>+'1993'!$M71</f>
        <v>0.78</v>
      </c>
      <c r="G71" s="26">
        <f>+'1994'!$M71</f>
        <v>0.5</v>
      </c>
      <c r="H71" s="26">
        <f>+'1995'!$M71</f>
        <v>0.4</v>
      </c>
      <c r="I71" s="26">
        <f>+'1996'!$M71</f>
        <v>0.3</v>
      </c>
      <c r="J71" s="26">
        <f>+'1997'!$M71</f>
        <v>0.2</v>
      </c>
      <c r="K71" s="26">
        <f>+'1998'!$M71</f>
        <v>0.18</v>
      </c>
      <c r="L71" s="26">
        <f>+'1999'!$M71</f>
        <v>0.13</v>
      </c>
      <c r="M71" s="26">
        <f>+'2000'!$M71</f>
        <v>0.19</v>
      </c>
      <c r="N71" s="26">
        <f>+'2001'!$M71</f>
        <v>0.12</v>
      </c>
      <c r="O71" s="26">
        <f>+'2002'!$M71</f>
        <v>0.1</v>
      </c>
      <c r="P71" s="26">
        <f>+'2003'!$M71</f>
        <v>0.11</v>
      </c>
      <c r="Q71" s="26">
        <f>+'2004'!$M71</f>
        <v>0.11</v>
      </c>
      <c r="R71" s="26">
        <f>+'2005'!$M71</f>
        <v>0.11</v>
      </c>
      <c r="S71" s="26">
        <f>+'2006'!$M71</f>
        <v>0.08</v>
      </c>
      <c r="T71" s="26">
        <f>+'2007'!$M71</f>
        <v>0.15</v>
      </c>
      <c r="U71" s="26">
        <f>+'2008'!$M71</f>
        <v>0.17</v>
      </c>
      <c r="V71" s="26">
        <f>+'2009'!$M71</f>
        <v>0.09</v>
      </c>
      <c r="W71" s="26">
        <f>+'2010'!$M71</f>
        <v>0.08</v>
      </c>
      <c r="X71" s="26">
        <f>+'2011'!$M71</f>
        <v>0.11</v>
      </c>
      <c r="Y71" s="26">
        <f>+'2012'!$M71</f>
        <v>0.11</v>
      </c>
      <c r="Z71" s="26">
        <f>+'2013'!$M71</f>
        <v>0.12</v>
      </c>
      <c r="AA71" s="26">
        <f>+'2014'!$M71</f>
        <v>0.16</v>
      </c>
      <c r="AB71" s="26">
        <f>+'2015'!$M71</f>
        <v>0.13</v>
      </c>
      <c r="AC71" s="26">
        <f>+'2016'!$M71</f>
        <v>0.09</v>
      </c>
      <c r="AD71" s="31"/>
      <c r="AE71" s="26">
        <f t="shared" si="22"/>
        <v>-0.97954545454545461</v>
      </c>
    </row>
    <row r="72" spans="1:31" x14ac:dyDescent="0.2">
      <c r="A72" s="13" t="s">
        <v>157</v>
      </c>
      <c r="B72" s="6" t="s">
        <v>158</v>
      </c>
      <c r="C72" s="26">
        <f>+'1990'!$M72</f>
        <v>0</v>
      </c>
      <c r="D72" s="26">
        <f>+'1991'!$M72</f>
        <v>0</v>
      </c>
      <c r="E72" s="26">
        <f>+'1992'!$M72</f>
        <v>0</v>
      </c>
      <c r="F72" s="26">
        <f>+'1993'!$M72</f>
        <v>0</v>
      </c>
      <c r="G72" s="26">
        <f>+'1994'!$M72</f>
        <v>0</v>
      </c>
      <c r="H72" s="26">
        <f>+'1995'!$M72</f>
        <v>0</v>
      </c>
      <c r="I72" s="26">
        <f>+'1996'!$M72</f>
        <v>0</v>
      </c>
      <c r="J72" s="26">
        <f>+'1997'!$M72</f>
        <v>0</v>
      </c>
      <c r="K72" s="26">
        <f>+'1998'!$M72</f>
        <v>0</v>
      </c>
      <c r="L72" s="26">
        <f>+'1999'!$M72</f>
        <v>0</v>
      </c>
      <c r="M72" s="26">
        <f>+'2000'!$M72</f>
        <v>0</v>
      </c>
      <c r="N72" s="26">
        <f>+'2001'!$M72</f>
        <v>0</v>
      </c>
      <c r="O72" s="26">
        <f>+'2002'!$M72</f>
        <v>0</v>
      </c>
      <c r="P72" s="26">
        <f>+'2003'!$M72</f>
        <v>0</v>
      </c>
      <c r="Q72" s="26">
        <f>+'2004'!$M72</f>
        <v>0</v>
      </c>
      <c r="R72" s="26">
        <f>+'2005'!$M72</f>
        <v>0</v>
      </c>
      <c r="S72" s="26">
        <f>+'2006'!$M72</f>
        <v>0</v>
      </c>
      <c r="T72" s="26">
        <f>+'2007'!$M72</f>
        <v>0</v>
      </c>
      <c r="U72" s="26">
        <f>+'2008'!$M72</f>
        <v>0</v>
      </c>
      <c r="V72" s="26">
        <f>+'2009'!$M72</f>
        <v>0</v>
      </c>
      <c r="W72" s="26">
        <f>+'2010'!$M72</f>
        <v>0</v>
      </c>
      <c r="X72" s="26">
        <f>+'2011'!$M72</f>
        <v>0</v>
      </c>
      <c r="Y72" s="26">
        <f>+'2012'!$M72</f>
        <v>0</v>
      </c>
      <c r="Z72" s="26">
        <f>+'2013'!$M72</f>
        <v>0</v>
      </c>
      <c r="AA72" s="26">
        <f>+'2014'!$M72</f>
        <v>0</v>
      </c>
      <c r="AB72" s="26">
        <f>+'2015'!$M72</f>
        <v>0</v>
      </c>
      <c r="AC72" s="26">
        <f>+'2016'!$M72</f>
        <v>0</v>
      </c>
      <c r="AD72" s="31"/>
      <c r="AE72" s="26" t="str">
        <f t="shared" si="22"/>
        <v/>
      </c>
    </row>
    <row r="73" spans="1:31" x14ac:dyDescent="0.2">
      <c r="A73" s="13" t="s">
        <v>159</v>
      </c>
      <c r="B73" s="6" t="s">
        <v>160</v>
      </c>
      <c r="C73" s="26">
        <f>+'1990'!$M73</f>
        <v>0</v>
      </c>
      <c r="D73" s="26">
        <f>+'1991'!$M73</f>
        <v>0</v>
      </c>
      <c r="E73" s="26">
        <f>+'1992'!$M73</f>
        <v>0</v>
      </c>
      <c r="F73" s="26">
        <f>+'1993'!$M73</f>
        <v>0</v>
      </c>
      <c r="G73" s="26">
        <f>+'1994'!$M73</f>
        <v>0</v>
      </c>
      <c r="H73" s="26">
        <f>+'1995'!$M73</f>
        <v>0</v>
      </c>
      <c r="I73" s="26">
        <f>+'1996'!$M73</f>
        <v>0</v>
      </c>
      <c r="J73" s="26">
        <f>+'1997'!$M73</f>
        <v>0</v>
      </c>
      <c r="K73" s="26">
        <f>+'1998'!$M73</f>
        <v>0</v>
      </c>
      <c r="L73" s="26">
        <f>+'1999'!$M73</f>
        <v>0</v>
      </c>
      <c r="M73" s="26">
        <f>+'2000'!$M73</f>
        <v>0</v>
      </c>
      <c r="N73" s="26">
        <f>+'2001'!$M73</f>
        <v>0</v>
      </c>
      <c r="O73" s="26">
        <f>+'2002'!$M73</f>
        <v>0</v>
      </c>
      <c r="P73" s="26">
        <f>+'2003'!$M73</f>
        <v>0</v>
      </c>
      <c r="Q73" s="26">
        <f>+'2004'!$M73</f>
        <v>0</v>
      </c>
      <c r="R73" s="26">
        <f>+'2005'!$M73</f>
        <v>0</v>
      </c>
      <c r="S73" s="26">
        <f>+'2006'!$M73</f>
        <v>0</v>
      </c>
      <c r="T73" s="26">
        <f>+'2007'!$M73</f>
        <v>0</v>
      </c>
      <c r="U73" s="26">
        <f>+'2008'!$M73</f>
        <v>0</v>
      </c>
      <c r="V73" s="26">
        <f>+'2009'!$M73</f>
        <v>0</v>
      </c>
      <c r="W73" s="26">
        <f>+'2010'!$M73</f>
        <v>0</v>
      </c>
      <c r="X73" s="26">
        <f>+'2011'!$M73</f>
        <v>0</v>
      </c>
      <c r="Y73" s="26">
        <f>+'2012'!$M73</f>
        <v>0</v>
      </c>
      <c r="Z73" s="26">
        <f>+'2013'!$M73</f>
        <v>0</v>
      </c>
      <c r="AA73" s="26">
        <f>+'2014'!$M73</f>
        <v>0</v>
      </c>
      <c r="AB73" s="26">
        <f>+'2015'!$M73</f>
        <v>0</v>
      </c>
      <c r="AC73" s="26">
        <f>+'2016'!$M73</f>
        <v>0</v>
      </c>
      <c r="AD73" s="31"/>
      <c r="AE73" s="26" t="str">
        <f t="shared" si="22"/>
        <v/>
      </c>
    </row>
    <row r="74" spans="1:31" x14ac:dyDescent="0.2">
      <c r="A74" s="13" t="s">
        <v>161</v>
      </c>
      <c r="B74" s="6" t="s">
        <v>162</v>
      </c>
      <c r="C74" s="26">
        <f>+C75+C76</f>
        <v>0.46</v>
      </c>
      <c r="D74" s="26">
        <f>+D75+D76</f>
        <v>0.5</v>
      </c>
      <c r="E74" s="26">
        <f t="shared" ref="E74:AC74" si="23">+E75+E76</f>
        <v>0.38</v>
      </c>
      <c r="F74" s="26">
        <f t="shared" si="23"/>
        <v>0.32</v>
      </c>
      <c r="G74" s="26">
        <f t="shared" si="23"/>
        <v>0.42</v>
      </c>
      <c r="H74" s="26">
        <f t="shared" si="23"/>
        <v>0.4</v>
      </c>
      <c r="I74" s="26">
        <f t="shared" si="23"/>
        <v>0.42</v>
      </c>
      <c r="J74" s="26">
        <f t="shared" si="23"/>
        <v>0.46</v>
      </c>
      <c r="K74" s="26">
        <f t="shared" si="23"/>
        <v>0.42</v>
      </c>
      <c r="L74" s="26">
        <f t="shared" si="23"/>
        <v>0.14000000000000001</v>
      </c>
      <c r="M74" s="26">
        <f t="shared" si="23"/>
        <v>0.1</v>
      </c>
      <c r="N74" s="26">
        <f t="shared" si="23"/>
        <v>0.16</v>
      </c>
      <c r="O74" s="26">
        <f t="shared" si="23"/>
        <v>0.12</v>
      </c>
      <c r="P74" s="26">
        <f t="shared" si="23"/>
        <v>0.08</v>
      </c>
      <c r="Q74" s="26">
        <f t="shared" si="23"/>
        <v>0.04</v>
      </c>
      <c r="R74" s="26">
        <f t="shared" si="23"/>
        <v>0.24</v>
      </c>
      <c r="S74" s="26">
        <f t="shared" si="23"/>
        <v>0.24</v>
      </c>
      <c r="T74" s="26">
        <f t="shared" si="23"/>
        <v>0.04</v>
      </c>
      <c r="U74" s="26">
        <f t="shared" si="23"/>
        <v>0.23</v>
      </c>
      <c r="V74" s="26">
        <f t="shared" si="23"/>
        <v>0.2</v>
      </c>
      <c r="W74" s="26">
        <f t="shared" si="23"/>
        <v>0.2</v>
      </c>
      <c r="X74" s="26">
        <f t="shared" si="23"/>
        <v>0.2</v>
      </c>
      <c r="Y74" s="26">
        <f t="shared" si="23"/>
        <v>0.22</v>
      </c>
      <c r="Z74" s="26">
        <f t="shared" si="23"/>
        <v>1.1000000000000001</v>
      </c>
      <c r="AA74" s="26">
        <f t="shared" si="23"/>
        <v>1.58</v>
      </c>
      <c r="AB74" s="26">
        <f t="shared" si="23"/>
        <v>1.2</v>
      </c>
      <c r="AC74" s="26">
        <f t="shared" si="23"/>
        <v>0.96</v>
      </c>
      <c r="AD74" s="31"/>
      <c r="AE74" s="26">
        <f t="shared" si="22"/>
        <v>1.0869565217391304</v>
      </c>
    </row>
    <row r="75" spans="1:31" x14ac:dyDescent="0.2">
      <c r="A75" s="13" t="s">
        <v>163</v>
      </c>
      <c r="B75" s="6" t="s">
        <v>154</v>
      </c>
      <c r="C75" s="26">
        <f>+'1990'!$M75</f>
        <v>0.23</v>
      </c>
      <c r="D75" s="26">
        <f>+'1991'!$M75</f>
        <v>0.25</v>
      </c>
      <c r="E75" s="26">
        <f>+'1992'!$M75</f>
        <v>0.19</v>
      </c>
      <c r="F75" s="26">
        <f>+'1993'!$M75</f>
        <v>0.16</v>
      </c>
      <c r="G75" s="26">
        <f>+'1994'!$M75</f>
        <v>0.21</v>
      </c>
      <c r="H75" s="26">
        <f>+'1995'!$M75</f>
        <v>0.2</v>
      </c>
      <c r="I75" s="26">
        <f>+'1996'!$M75</f>
        <v>0.21</v>
      </c>
      <c r="J75" s="26">
        <f>+'1997'!$M75</f>
        <v>0.23</v>
      </c>
      <c r="K75" s="26">
        <f>+'1998'!$M75</f>
        <v>0.21</v>
      </c>
      <c r="L75" s="26">
        <f>+'1999'!$M75</f>
        <v>7.0000000000000007E-2</v>
      </c>
      <c r="M75" s="26">
        <f>+'2000'!$M75</f>
        <v>0.05</v>
      </c>
      <c r="N75" s="26">
        <f>+'2001'!$M75</f>
        <v>0.08</v>
      </c>
      <c r="O75" s="26">
        <f>+'2002'!$M75</f>
        <v>0.06</v>
      </c>
      <c r="P75" s="26">
        <f>+'2003'!$M75</f>
        <v>0.04</v>
      </c>
      <c r="Q75" s="26">
        <f>+'2004'!$M75</f>
        <v>0.02</v>
      </c>
      <c r="R75" s="26">
        <f>+'2005'!$M75</f>
        <v>0.12</v>
      </c>
      <c r="S75" s="26">
        <f>+'2006'!$M75</f>
        <v>0.12</v>
      </c>
      <c r="T75" s="26">
        <f>+'2007'!$M75</f>
        <v>0.02</v>
      </c>
      <c r="U75" s="26">
        <f>+'2008'!$M75</f>
        <v>0.17</v>
      </c>
      <c r="V75" s="26">
        <f>+'2009'!$M75</f>
        <v>0.1</v>
      </c>
      <c r="W75" s="26">
        <f>+'2010'!$M75</f>
        <v>0.1</v>
      </c>
      <c r="X75" s="26">
        <f>+'2011'!$M75</f>
        <v>0.1</v>
      </c>
      <c r="Y75" s="26">
        <f>+'2012'!$M75</f>
        <v>0.11</v>
      </c>
      <c r="Z75" s="26">
        <f>+'2013'!$M75</f>
        <v>0.55000000000000004</v>
      </c>
      <c r="AA75" s="26">
        <f>+'2014'!$M75</f>
        <v>0.79</v>
      </c>
      <c r="AB75" s="26">
        <f>+'2015'!$M75</f>
        <v>0.6</v>
      </c>
      <c r="AC75" s="26">
        <f>+'2016'!$M75</f>
        <v>0.48</v>
      </c>
      <c r="AD75" s="31"/>
      <c r="AE75" s="26">
        <f t="shared" si="22"/>
        <v>1.0869565217391304</v>
      </c>
    </row>
    <row r="76" spans="1:31" x14ac:dyDescent="0.2">
      <c r="A76" s="13" t="s">
        <v>164</v>
      </c>
      <c r="B76" s="6" t="s">
        <v>156</v>
      </c>
      <c r="C76" s="26">
        <f>+'1990'!$M76</f>
        <v>0.23</v>
      </c>
      <c r="D76" s="26">
        <f>+'1991'!$M76</f>
        <v>0.25</v>
      </c>
      <c r="E76" s="26">
        <f>+'1992'!$M76</f>
        <v>0.19</v>
      </c>
      <c r="F76" s="26">
        <f>+'1993'!$M76</f>
        <v>0.16</v>
      </c>
      <c r="G76" s="26">
        <f>+'1994'!$M76</f>
        <v>0.21</v>
      </c>
      <c r="H76" s="26">
        <f>+'1995'!$M76</f>
        <v>0.2</v>
      </c>
      <c r="I76" s="26">
        <f>+'1996'!$M76</f>
        <v>0.21</v>
      </c>
      <c r="J76" s="26">
        <f>+'1997'!$M76</f>
        <v>0.23</v>
      </c>
      <c r="K76" s="26">
        <f>+'1998'!$M76</f>
        <v>0.21</v>
      </c>
      <c r="L76" s="26">
        <f>+'1999'!$M76</f>
        <v>7.0000000000000007E-2</v>
      </c>
      <c r="M76" s="26">
        <f>+'2000'!$M76</f>
        <v>0.05</v>
      </c>
      <c r="N76" s="26">
        <f>+'2001'!$M76</f>
        <v>0.08</v>
      </c>
      <c r="O76" s="26">
        <f>+'2002'!$M76</f>
        <v>0.06</v>
      </c>
      <c r="P76" s="26">
        <f>+'2003'!$M76</f>
        <v>0.04</v>
      </c>
      <c r="Q76" s="26">
        <f>+'2004'!$M76</f>
        <v>0.02</v>
      </c>
      <c r="R76" s="26">
        <f>+'2005'!$M76</f>
        <v>0.12</v>
      </c>
      <c r="S76" s="26">
        <f>+'2006'!$M76</f>
        <v>0.12</v>
      </c>
      <c r="T76" s="26">
        <f>+'2007'!$M76</f>
        <v>0.02</v>
      </c>
      <c r="U76" s="26">
        <f>+'2008'!$M76</f>
        <v>0.06</v>
      </c>
      <c r="V76" s="26">
        <f>+'2009'!$M76</f>
        <v>0.1</v>
      </c>
      <c r="W76" s="26">
        <f>+'2010'!$M76</f>
        <v>0.1</v>
      </c>
      <c r="X76" s="26">
        <f>+'2011'!$M76</f>
        <v>0.1</v>
      </c>
      <c r="Y76" s="26">
        <f>+'2012'!$M76</f>
        <v>0.11</v>
      </c>
      <c r="Z76" s="26">
        <f>+'2013'!$M76</f>
        <v>0.55000000000000004</v>
      </c>
      <c r="AA76" s="26">
        <f>+'2014'!$M76</f>
        <v>0.79</v>
      </c>
      <c r="AB76" s="26">
        <f>+'2015'!$M76</f>
        <v>0.6</v>
      </c>
      <c r="AC76" s="26">
        <f>+'2016'!$M76</f>
        <v>0.48</v>
      </c>
      <c r="AD76" s="31"/>
      <c r="AE76" s="26">
        <f t="shared" si="22"/>
        <v>1.0869565217391304</v>
      </c>
    </row>
    <row r="77" spans="1:31" x14ac:dyDescent="0.2">
      <c r="A77" s="13" t="s">
        <v>165</v>
      </c>
      <c r="B77" s="6" t="s">
        <v>166</v>
      </c>
      <c r="C77" s="26">
        <f>+'1990'!$M77</f>
        <v>0</v>
      </c>
      <c r="D77" s="26">
        <f>+'1991'!$M77</f>
        <v>0</v>
      </c>
      <c r="E77" s="26">
        <f>+'1992'!$M77</f>
        <v>0</v>
      </c>
      <c r="F77" s="26">
        <f>+'1993'!$M77</f>
        <v>0</v>
      </c>
      <c r="G77" s="26">
        <f>+'1994'!$M77</f>
        <v>0</v>
      </c>
      <c r="H77" s="26">
        <f>+'1995'!$M77</f>
        <v>0</v>
      </c>
      <c r="I77" s="26">
        <f>+'1996'!$M77</f>
        <v>0</v>
      </c>
      <c r="J77" s="26">
        <f>+'1997'!$M77</f>
        <v>0</v>
      </c>
      <c r="K77" s="26">
        <f>+'1998'!$M77</f>
        <v>0</v>
      </c>
      <c r="L77" s="26">
        <f>+'1999'!$M77</f>
        <v>0</v>
      </c>
      <c r="M77" s="26">
        <f>+'2000'!$M77</f>
        <v>0</v>
      </c>
      <c r="N77" s="26">
        <f>+'2001'!$M77</f>
        <v>0</v>
      </c>
      <c r="O77" s="26">
        <f>+'2002'!$M77</f>
        <v>0</v>
      </c>
      <c r="P77" s="26">
        <f>+'2003'!$M77</f>
        <v>0</v>
      </c>
      <c r="Q77" s="26">
        <f>+'2004'!$M77</f>
        <v>0</v>
      </c>
      <c r="R77" s="26">
        <f>+'2005'!$M77</f>
        <v>0</v>
      </c>
      <c r="S77" s="26">
        <f>+'2006'!$M77</f>
        <v>0</v>
      </c>
      <c r="T77" s="26">
        <f>+'2007'!$M77</f>
        <v>0</v>
      </c>
      <c r="U77" s="26">
        <f>+'2008'!$M77</f>
        <v>0</v>
      </c>
      <c r="V77" s="26">
        <f>+'2009'!$M77</f>
        <v>0</v>
      </c>
      <c r="W77" s="26">
        <f>+'2010'!$M77</f>
        <v>0</v>
      </c>
      <c r="X77" s="26">
        <f>+'2011'!$M77</f>
        <v>0</v>
      </c>
      <c r="Y77" s="26">
        <f>+'2012'!$M77</f>
        <v>0</v>
      </c>
      <c r="Z77" s="26">
        <f>+'2013'!$M77</f>
        <v>0</v>
      </c>
      <c r="AA77" s="26">
        <f>+'2014'!$M77</f>
        <v>0</v>
      </c>
      <c r="AB77" s="26">
        <f>+'2015'!$M77</f>
        <v>0</v>
      </c>
      <c r="AC77" s="26">
        <f>+'2016'!$M77</f>
        <v>0</v>
      </c>
      <c r="AD77" s="31"/>
      <c r="AE77" s="26" t="str">
        <f t="shared" si="22"/>
        <v/>
      </c>
    </row>
    <row r="78" spans="1:31" x14ac:dyDescent="0.2">
      <c r="A78" s="13" t="s">
        <v>244</v>
      </c>
      <c r="B78" s="6" t="s">
        <v>187</v>
      </c>
      <c r="C78" s="26">
        <f>+'1990'!$M78</f>
        <v>0</v>
      </c>
      <c r="D78" s="26">
        <f>+'1990'!$M78</f>
        <v>0</v>
      </c>
      <c r="E78" s="26">
        <f>+'1990'!$M78</f>
        <v>0</v>
      </c>
      <c r="F78" s="26">
        <f>+'1990'!$M78</f>
        <v>0</v>
      </c>
      <c r="G78" s="26">
        <f>+'1990'!$M78</f>
        <v>0</v>
      </c>
      <c r="H78" s="26">
        <f>+'1990'!$M78</f>
        <v>0</v>
      </c>
      <c r="I78" s="26">
        <f>+'1990'!$M78</f>
        <v>0</v>
      </c>
      <c r="J78" s="26">
        <f>+'1990'!$M78</f>
        <v>0</v>
      </c>
      <c r="K78" s="26">
        <f>+'1990'!$M78</f>
        <v>0</v>
      </c>
      <c r="L78" s="26">
        <f>+'1990'!$M78</f>
        <v>0</v>
      </c>
      <c r="M78" s="26">
        <f>+'1990'!$M78</f>
        <v>0</v>
      </c>
      <c r="N78" s="26">
        <f>+'1990'!$M78</f>
        <v>0</v>
      </c>
      <c r="O78" s="26">
        <f>+'1990'!$M78</f>
        <v>0</v>
      </c>
      <c r="P78" s="26">
        <f>+'1990'!$M78</f>
        <v>0</v>
      </c>
      <c r="Q78" s="26">
        <f>+'1990'!$M78</f>
        <v>0</v>
      </c>
      <c r="R78" s="26">
        <f>+'1990'!$M78</f>
        <v>0</v>
      </c>
      <c r="S78" s="26">
        <f>+'1990'!$M78</f>
        <v>0</v>
      </c>
      <c r="T78" s="26">
        <f>+'1990'!$M78</f>
        <v>0</v>
      </c>
      <c r="U78" s="26">
        <f>+'1990'!$M78</f>
        <v>0</v>
      </c>
      <c r="V78" s="26">
        <f>+'1990'!$M78</f>
        <v>0</v>
      </c>
      <c r="W78" s="26">
        <f>+'1990'!$M78</f>
        <v>0</v>
      </c>
      <c r="X78" s="26">
        <f>+'1990'!$M78</f>
        <v>0</v>
      </c>
      <c r="Y78" s="26">
        <f>+'1990'!$M78</f>
        <v>0</v>
      </c>
      <c r="Z78" s="26">
        <f>+'1990'!$M78</f>
        <v>0</v>
      </c>
      <c r="AA78" s="26">
        <f>+'1990'!$M78</f>
        <v>0</v>
      </c>
      <c r="AB78" s="26">
        <f>+'1990'!$M78</f>
        <v>0</v>
      </c>
      <c r="AC78" s="26">
        <f>+'1990'!$M78</f>
        <v>0</v>
      </c>
      <c r="AD78" s="31"/>
      <c r="AE78" s="26" t="str">
        <f t="shared" si="22"/>
        <v/>
      </c>
    </row>
    <row r="79" spans="1:31" x14ac:dyDescent="0.2">
      <c r="A79" s="13" t="s">
        <v>167</v>
      </c>
      <c r="B79" s="6" t="s">
        <v>168</v>
      </c>
      <c r="C79" s="26">
        <f>+C80+C90</f>
        <v>3.15</v>
      </c>
      <c r="D79" s="26">
        <f>+D80+D90</f>
        <v>3.4199999999999995</v>
      </c>
      <c r="E79" s="26">
        <f t="shared" ref="E79:AC79" si="24">+E80+E90</f>
        <v>3.11</v>
      </c>
      <c r="F79" s="26">
        <f t="shared" si="24"/>
        <v>3.72</v>
      </c>
      <c r="G79" s="26">
        <f t="shared" si="24"/>
        <v>3.52</v>
      </c>
      <c r="H79" s="26">
        <f t="shared" si="24"/>
        <v>4.1400000000000006</v>
      </c>
      <c r="I79" s="26">
        <f t="shared" si="24"/>
        <v>4.2699999999999996</v>
      </c>
      <c r="J79" s="26">
        <f t="shared" si="24"/>
        <v>4.45</v>
      </c>
      <c r="K79" s="26">
        <f t="shared" si="24"/>
        <v>4.74</v>
      </c>
      <c r="L79" s="26">
        <f t="shared" si="24"/>
        <v>5.0200000000000005</v>
      </c>
      <c r="M79" s="26">
        <f t="shared" si="24"/>
        <v>5.09</v>
      </c>
      <c r="N79" s="26">
        <f t="shared" si="24"/>
        <v>5.1399999999999988</v>
      </c>
      <c r="O79" s="26">
        <f t="shared" si="24"/>
        <v>5.0699999999999994</v>
      </c>
      <c r="P79" s="26">
        <f t="shared" si="24"/>
        <v>5.3000000000000007</v>
      </c>
      <c r="Q79" s="26">
        <f t="shared" si="24"/>
        <v>5.28</v>
      </c>
      <c r="R79" s="26">
        <f t="shared" si="24"/>
        <v>4.9000000000000004</v>
      </c>
      <c r="S79" s="26">
        <f t="shared" si="24"/>
        <v>5.5100000000000007</v>
      </c>
      <c r="T79" s="26">
        <f t="shared" si="24"/>
        <v>5.0299999999999994</v>
      </c>
      <c r="U79" s="26">
        <f t="shared" si="24"/>
        <v>2.8308433878856651</v>
      </c>
      <c r="V79" s="26">
        <f t="shared" si="24"/>
        <v>5.12</v>
      </c>
      <c r="W79" s="26">
        <f t="shared" si="24"/>
        <v>4.3099999999999996</v>
      </c>
      <c r="X79" s="26">
        <f t="shared" si="24"/>
        <v>4.3899999999999997</v>
      </c>
      <c r="Y79" s="26">
        <f t="shared" si="24"/>
        <v>4.28</v>
      </c>
      <c r="Z79" s="26">
        <f t="shared" si="24"/>
        <v>4.7200000000000006</v>
      </c>
      <c r="AA79" s="26">
        <f t="shared" si="24"/>
        <v>4.5600000000000005</v>
      </c>
      <c r="AB79" s="26">
        <f t="shared" si="24"/>
        <v>4.28</v>
      </c>
      <c r="AC79" s="26">
        <f t="shared" si="24"/>
        <v>4.2700000000000005</v>
      </c>
      <c r="AD79" s="31"/>
      <c r="AE79" s="26">
        <f t="shared" si="22"/>
        <v>0.35555555555555574</v>
      </c>
    </row>
    <row r="80" spans="1:31" x14ac:dyDescent="0.2">
      <c r="A80" s="13" t="s">
        <v>169</v>
      </c>
      <c r="B80" s="6" t="s">
        <v>170</v>
      </c>
      <c r="C80" s="26">
        <f>+C81+C82+C83</f>
        <v>2.67</v>
      </c>
      <c r="D80" s="26">
        <f>+D81+D82+D83</f>
        <v>3.0599999999999996</v>
      </c>
      <c r="E80" s="26">
        <f t="shared" ref="E80:AC80" si="25">+E81+E82+E83</f>
        <v>3.11</v>
      </c>
      <c r="F80" s="26">
        <f t="shared" si="25"/>
        <v>3.3200000000000003</v>
      </c>
      <c r="G80" s="26">
        <f t="shared" si="25"/>
        <v>3.52</v>
      </c>
      <c r="H80" s="26">
        <f t="shared" si="25"/>
        <v>3.72</v>
      </c>
      <c r="I80" s="26">
        <f t="shared" si="25"/>
        <v>3.8499999999999996</v>
      </c>
      <c r="J80" s="26">
        <f t="shared" si="25"/>
        <v>4.01</v>
      </c>
      <c r="K80" s="26">
        <f t="shared" si="25"/>
        <v>4.34</v>
      </c>
      <c r="L80" s="26">
        <f t="shared" si="25"/>
        <v>4.58</v>
      </c>
      <c r="M80" s="26">
        <f t="shared" si="25"/>
        <v>4.6099999999999994</v>
      </c>
      <c r="N80" s="26">
        <f t="shared" si="25"/>
        <v>4.6199999999999992</v>
      </c>
      <c r="O80" s="26">
        <f t="shared" si="25"/>
        <v>4.5699999999999994</v>
      </c>
      <c r="P80" s="26">
        <f t="shared" si="25"/>
        <v>4.8600000000000003</v>
      </c>
      <c r="Q80" s="26">
        <f t="shared" si="25"/>
        <v>4.8600000000000003</v>
      </c>
      <c r="R80" s="26">
        <f t="shared" si="25"/>
        <v>4.9000000000000004</v>
      </c>
      <c r="S80" s="26">
        <f t="shared" si="25"/>
        <v>5.07</v>
      </c>
      <c r="T80" s="26">
        <f t="shared" si="25"/>
        <v>4.6099999999999994</v>
      </c>
      <c r="U80" s="26">
        <f t="shared" si="25"/>
        <v>2.4099999999999997</v>
      </c>
      <c r="V80" s="26">
        <f t="shared" si="25"/>
        <v>4.62</v>
      </c>
      <c r="W80" s="26">
        <f t="shared" si="25"/>
        <v>3.9299999999999997</v>
      </c>
      <c r="X80" s="26">
        <f t="shared" si="25"/>
        <v>4.0699999999999994</v>
      </c>
      <c r="Y80" s="26">
        <f t="shared" si="25"/>
        <v>4.04</v>
      </c>
      <c r="Z80" s="26">
        <f t="shared" si="25"/>
        <v>4.5200000000000005</v>
      </c>
      <c r="AA80" s="26">
        <f t="shared" si="25"/>
        <v>4.3600000000000003</v>
      </c>
      <c r="AB80" s="26">
        <f t="shared" si="25"/>
        <v>4.08</v>
      </c>
      <c r="AC80" s="26">
        <f t="shared" si="25"/>
        <v>4.03</v>
      </c>
      <c r="AD80" s="31"/>
      <c r="AE80" s="26">
        <f t="shared" si="22"/>
        <v>0.50936329588014995</v>
      </c>
    </row>
    <row r="81" spans="1:31" x14ac:dyDescent="0.2">
      <c r="A81" s="13" t="s">
        <v>171</v>
      </c>
      <c r="B81" s="6" t="s">
        <v>172</v>
      </c>
      <c r="C81" s="26">
        <f>+'1990'!$M81</f>
        <v>0</v>
      </c>
      <c r="D81" s="26">
        <f>+'1991'!$M81</f>
        <v>0</v>
      </c>
      <c r="E81" s="26">
        <f>+'1992'!$M81</f>
        <v>0</v>
      </c>
      <c r="F81" s="26">
        <f>+'1993'!$M81</f>
        <v>0</v>
      </c>
      <c r="G81" s="26">
        <f>+'1994'!$M81</f>
        <v>0</v>
      </c>
      <c r="H81" s="26">
        <f>+'1995'!$M81</f>
        <v>0</v>
      </c>
      <c r="I81" s="26">
        <f>+'1996'!$M81</f>
        <v>0</v>
      </c>
      <c r="J81" s="26">
        <f>+'1997'!$M81</f>
        <v>0</v>
      </c>
      <c r="K81" s="26">
        <f>+'1998'!$M81</f>
        <v>0</v>
      </c>
      <c r="L81" s="26">
        <f>+'1999'!$M81</f>
        <v>0</v>
      </c>
      <c r="M81" s="26">
        <f>+'2000'!$M81</f>
        <v>0</v>
      </c>
      <c r="N81" s="26">
        <f>+'2001'!$M81</f>
        <v>0</v>
      </c>
      <c r="O81" s="26">
        <f>+'2002'!$M81</f>
        <v>0</v>
      </c>
      <c r="P81" s="26">
        <f>+'2003'!$M81</f>
        <v>0</v>
      </c>
      <c r="Q81" s="26">
        <f>+'2004'!$M81</f>
        <v>0</v>
      </c>
      <c r="R81" s="26">
        <f>+'2005'!$M81</f>
        <v>0</v>
      </c>
      <c r="S81" s="26">
        <f>+'2006'!$M81</f>
        <v>0</v>
      </c>
      <c r="T81" s="26">
        <f>+'2007'!$M81</f>
        <v>0</v>
      </c>
      <c r="U81" s="26">
        <f>+'2008'!$M81</f>
        <v>0</v>
      </c>
      <c r="V81" s="26">
        <f>+'2009'!$M81</f>
        <v>0</v>
      </c>
      <c r="W81" s="26">
        <f>+'2010'!$M81</f>
        <v>0</v>
      </c>
      <c r="X81" s="26">
        <f>+'2011'!$M81</f>
        <v>0</v>
      </c>
      <c r="Y81" s="26">
        <f>+'2012'!$M81</f>
        <v>0</v>
      </c>
      <c r="Z81" s="26">
        <f>+'2013'!$M81</f>
        <v>0</v>
      </c>
      <c r="AA81" s="26">
        <f>+'2014'!$M81</f>
        <v>0</v>
      </c>
      <c r="AB81" s="26">
        <f>+'2015'!$M81</f>
        <v>0</v>
      </c>
      <c r="AC81" s="26">
        <f>+'2016'!$M81</f>
        <v>0</v>
      </c>
      <c r="AD81" s="31"/>
      <c r="AE81" s="26" t="str">
        <f t="shared" si="22"/>
        <v/>
      </c>
    </row>
    <row r="82" spans="1:31" x14ac:dyDescent="0.2">
      <c r="A82" s="13" t="s">
        <v>173</v>
      </c>
      <c r="B82" s="6" t="s">
        <v>174</v>
      </c>
      <c r="C82" s="26">
        <f>+'1990'!$M82</f>
        <v>0</v>
      </c>
      <c r="D82" s="26">
        <f>+'1991'!$M82</f>
        <v>0</v>
      </c>
      <c r="E82" s="26">
        <f>+'1992'!$M82</f>
        <v>0</v>
      </c>
      <c r="F82" s="26">
        <f>+'1993'!$M82</f>
        <v>0</v>
      </c>
      <c r="G82" s="26">
        <f>+'1994'!$M82</f>
        <v>0</v>
      </c>
      <c r="H82" s="26">
        <f>+'1995'!$M82</f>
        <v>0</v>
      </c>
      <c r="I82" s="26">
        <f>+'1996'!$M82</f>
        <v>0</v>
      </c>
      <c r="J82" s="26">
        <f>+'1997'!$M82</f>
        <v>0</v>
      </c>
      <c r="K82" s="26">
        <f>+'1998'!$M82</f>
        <v>0</v>
      </c>
      <c r="L82" s="26">
        <f>+'1999'!$M82</f>
        <v>0</v>
      </c>
      <c r="M82" s="26">
        <f>+'2000'!$M82</f>
        <v>0</v>
      </c>
      <c r="N82" s="26">
        <f>+'2001'!$M82</f>
        <v>0</v>
      </c>
      <c r="O82" s="26">
        <f>+'2002'!$M82</f>
        <v>0</v>
      </c>
      <c r="P82" s="26">
        <f>+'2003'!$M82</f>
        <v>0</v>
      </c>
      <c r="Q82" s="26">
        <f>+'2004'!$M82</f>
        <v>0</v>
      </c>
      <c r="R82" s="26">
        <f>+'2005'!$M82</f>
        <v>0</v>
      </c>
      <c r="S82" s="26">
        <f>+'2006'!$M82</f>
        <v>0</v>
      </c>
      <c r="T82" s="26">
        <f>+'2007'!$M82</f>
        <v>0</v>
      </c>
      <c r="U82" s="26">
        <f>+'2008'!$M82</f>
        <v>0</v>
      </c>
      <c r="V82" s="26">
        <f>+'2009'!$M82</f>
        <v>0</v>
      </c>
      <c r="W82" s="26">
        <f>+'2010'!$M82</f>
        <v>0</v>
      </c>
      <c r="X82" s="26">
        <f>+'2011'!$M82</f>
        <v>0</v>
      </c>
      <c r="Y82" s="26">
        <f>+'2012'!$M82</f>
        <v>0</v>
      </c>
      <c r="Z82" s="26">
        <f>+'2013'!$M82</f>
        <v>0</v>
      </c>
      <c r="AA82" s="26">
        <f>+'2014'!$M82</f>
        <v>0</v>
      </c>
      <c r="AB82" s="26">
        <f>+'2015'!$M82</f>
        <v>0</v>
      </c>
      <c r="AC82" s="26">
        <f>+'2016'!$M82</f>
        <v>0</v>
      </c>
      <c r="AD82" s="31"/>
      <c r="AE82" s="26" t="str">
        <f t="shared" si="22"/>
        <v/>
      </c>
    </row>
    <row r="83" spans="1:31" x14ac:dyDescent="0.2">
      <c r="A83" s="13" t="s">
        <v>175</v>
      </c>
      <c r="B83" s="6" t="s">
        <v>176</v>
      </c>
      <c r="C83" s="26">
        <f>+C84+C85+C86+C87+C88+C89</f>
        <v>2.67</v>
      </c>
      <c r="D83" s="26">
        <f>+D84+D85+D86+D87+D88+D89</f>
        <v>3.0599999999999996</v>
      </c>
      <c r="E83" s="26">
        <f t="shared" ref="E83:AC83" si="26">+E84+E85+E86+E87+E88+E89</f>
        <v>3.11</v>
      </c>
      <c r="F83" s="26">
        <f t="shared" si="26"/>
        <v>3.3200000000000003</v>
      </c>
      <c r="G83" s="26">
        <f t="shared" si="26"/>
        <v>3.52</v>
      </c>
      <c r="H83" s="26">
        <f t="shared" si="26"/>
        <v>3.72</v>
      </c>
      <c r="I83" s="26">
        <f t="shared" si="26"/>
        <v>3.8499999999999996</v>
      </c>
      <c r="J83" s="26">
        <f t="shared" si="26"/>
        <v>4.01</v>
      </c>
      <c r="K83" s="26">
        <f t="shared" si="26"/>
        <v>4.34</v>
      </c>
      <c r="L83" s="26">
        <f t="shared" si="26"/>
        <v>4.58</v>
      </c>
      <c r="M83" s="26">
        <f t="shared" si="26"/>
        <v>4.6099999999999994</v>
      </c>
      <c r="N83" s="26">
        <f t="shared" si="26"/>
        <v>4.6199999999999992</v>
      </c>
      <c r="O83" s="26">
        <f t="shared" si="26"/>
        <v>4.5699999999999994</v>
      </c>
      <c r="P83" s="26">
        <f t="shared" si="26"/>
        <v>4.8600000000000003</v>
      </c>
      <c r="Q83" s="26">
        <f t="shared" si="26"/>
        <v>4.8600000000000003</v>
      </c>
      <c r="R83" s="26">
        <f t="shared" si="26"/>
        <v>4.9000000000000004</v>
      </c>
      <c r="S83" s="26">
        <f t="shared" si="26"/>
        <v>5.07</v>
      </c>
      <c r="T83" s="26">
        <f t="shared" si="26"/>
        <v>4.6099999999999994</v>
      </c>
      <c r="U83" s="26">
        <f t="shared" si="26"/>
        <v>2.4099999999999997</v>
      </c>
      <c r="V83" s="26">
        <f t="shared" si="26"/>
        <v>4.62</v>
      </c>
      <c r="W83" s="26">
        <f t="shared" si="26"/>
        <v>3.9299999999999997</v>
      </c>
      <c r="X83" s="26">
        <f t="shared" si="26"/>
        <v>4.0699999999999994</v>
      </c>
      <c r="Y83" s="26">
        <f t="shared" si="26"/>
        <v>4.04</v>
      </c>
      <c r="Z83" s="26">
        <f t="shared" si="26"/>
        <v>4.5200000000000005</v>
      </c>
      <c r="AA83" s="26">
        <f t="shared" si="26"/>
        <v>4.3600000000000003</v>
      </c>
      <c r="AB83" s="26">
        <f t="shared" si="26"/>
        <v>4.08</v>
      </c>
      <c r="AC83" s="26">
        <f t="shared" si="26"/>
        <v>4.03</v>
      </c>
      <c r="AD83" s="31"/>
      <c r="AE83" s="26">
        <f t="shared" si="22"/>
        <v>0.50936329588014995</v>
      </c>
    </row>
    <row r="84" spans="1:31" x14ac:dyDescent="0.2">
      <c r="A84" s="13" t="s">
        <v>177</v>
      </c>
      <c r="B84" s="6" t="s">
        <v>178</v>
      </c>
      <c r="C84" s="26">
        <f>+'1990'!$M84</f>
        <v>0</v>
      </c>
      <c r="D84" s="26">
        <f>+'1991'!$M84</f>
        <v>0</v>
      </c>
      <c r="E84" s="26">
        <f>+'1992'!$M84</f>
        <v>0</v>
      </c>
      <c r="F84" s="26">
        <f>+'1993'!$M84</f>
        <v>0</v>
      </c>
      <c r="G84" s="26">
        <f>+'1994'!$M84</f>
        <v>0</v>
      </c>
      <c r="H84" s="26">
        <f>+'1995'!$M84</f>
        <v>0</v>
      </c>
      <c r="I84" s="26">
        <f>+'1996'!$M84</f>
        <v>0</v>
      </c>
      <c r="J84" s="26">
        <f>+'1997'!$M84</f>
        <v>0</v>
      </c>
      <c r="K84" s="26">
        <f>+'1998'!$M84</f>
        <v>0</v>
      </c>
      <c r="L84" s="26">
        <f>+'1999'!$M84</f>
        <v>0</v>
      </c>
      <c r="M84" s="26">
        <f>+'2000'!$M84</f>
        <v>0</v>
      </c>
      <c r="N84" s="26">
        <f>+'2001'!$M84</f>
        <v>0</v>
      </c>
      <c r="O84" s="26">
        <f>+'2002'!$M84</f>
        <v>0</v>
      </c>
      <c r="P84" s="26">
        <f>+'2003'!$M84</f>
        <v>0</v>
      </c>
      <c r="Q84" s="26">
        <f>+'2004'!$M84</f>
        <v>0</v>
      </c>
      <c r="R84" s="26">
        <f>+'2005'!$M84</f>
        <v>0</v>
      </c>
      <c r="S84" s="26">
        <f>+'2006'!$M84</f>
        <v>0</v>
      </c>
      <c r="T84" s="26">
        <f>+'2007'!$M84</f>
        <v>0</v>
      </c>
      <c r="U84" s="26">
        <f>+'2008'!$M84</f>
        <v>0</v>
      </c>
      <c r="V84" s="26">
        <f>+'2009'!$M84</f>
        <v>0</v>
      </c>
      <c r="W84" s="26">
        <f>+'2010'!$M84</f>
        <v>0</v>
      </c>
      <c r="X84" s="26">
        <f>+'2011'!$M84</f>
        <v>0</v>
      </c>
      <c r="Y84" s="26">
        <f>+'2012'!$M84</f>
        <v>0</v>
      </c>
      <c r="Z84" s="26">
        <f>+'2013'!$M84</f>
        <v>0</v>
      </c>
      <c r="AA84" s="26">
        <f>+'2014'!$M84</f>
        <v>0</v>
      </c>
      <c r="AB84" s="26">
        <f>+'2015'!$M84</f>
        <v>0</v>
      </c>
      <c r="AC84" s="26">
        <f>+'2016'!$M84</f>
        <v>0</v>
      </c>
      <c r="AD84" s="31"/>
      <c r="AE84" s="26" t="str">
        <f t="shared" si="22"/>
        <v/>
      </c>
    </row>
    <row r="85" spans="1:31" x14ac:dyDescent="0.2">
      <c r="A85" s="13" t="s">
        <v>179</v>
      </c>
      <c r="B85" s="6" t="s">
        <v>180</v>
      </c>
      <c r="C85" s="26">
        <f>+'1990'!$M85</f>
        <v>0.17</v>
      </c>
      <c r="D85" s="26">
        <f>+'1991'!$M85</f>
        <v>0.18</v>
      </c>
      <c r="E85" s="26">
        <f>+'1992'!$M85</f>
        <v>0.15</v>
      </c>
      <c r="F85" s="26">
        <f>+'1993'!$M85</f>
        <v>0.14000000000000001</v>
      </c>
      <c r="G85" s="26">
        <f>+'1994'!$M85</f>
        <v>0.14000000000000001</v>
      </c>
      <c r="H85" s="26">
        <f>+'1995'!$M85</f>
        <v>0.1</v>
      </c>
      <c r="I85" s="26">
        <f>+'1996'!$M85</f>
        <v>0.09</v>
      </c>
      <c r="J85" s="26">
        <f>+'1997'!$M85</f>
        <v>7.0000000000000007E-2</v>
      </c>
      <c r="K85" s="26">
        <f>+'1998'!$M85</f>
        <v>0.06</v>
      </c>
      <c r="L85" s="26">
        <f>+'1999'!$M85</f>
        <v>0.06</v>
      </c>
      <c r="M85" s="26">
        <f>+'2000'!$M85</f>
        <v>7.0000000000000007E-2</v>
      </c>
      <c r="N85" s="26">
        <f>+'2001'!$M85</f>
        <v>0.06</v>
      </c>
      <c r="O85" s="26">
        <f>+'2002'!$M85</f>
        <v>0.05</v>
      </c>
      <c r="P85" s="26">
        <f>+'2003'!$M85</f>
        <v>0.04</v>
      </c>
      <c r="Q85" s="26">
        <f>+'2004'!$M85</f>
        <v>0.04</v>
      </c>
      <c r="R85" s="26">
        <f>+'2005'!$M85</f>
        <v>0.04</v>
      </c>
      <c r="S85" s="26">
        <f>+'2006'!$M85</f>
        <v>0.03</v>
      </c>
      <c r="T85" s="26">
        <f>+'2007'!$M85</f>
        <v>0.03</v>
      </c>
      <c r="U85" s="26">
        <f>+'2008'!$M85</f>
        <v>0</v>
      </c>
      <c r="V85" s="26">
        <f>+'2009'!$M85</f>
        <v>0.04</v>
      </c>
      <c r="W85" s="26">
        <f>+'2010'!$M85</f>
        <v>0.05</v>
      </c>
      <c r="X85" s="26">
        <f>+'2011'!$M85</f>
        <v>0.05</v>
      </c>
      <c r="Y85" s="26">
        <f>+'2012'!$M85</f>
        <v>0.08</v>
      </c>
      <c r="Z85" s="26">
        <f>+'2013'!$M85</f>
        <v>0.08</v>
      </c>
      <c r="AA85" s="26">
        <f>+'2014'!$M85</f>
        <v>0.08</v>
      </c>
      <c r="AB85" s="26">
        <f>+'2015'!$M85</f>
        <v>0.06</v>
      </c>
      <c r="AC85" s="26">
        <f>+'2016'!$M85</f>
        <v>0.05</v>
      </c>
      <c r="AD85" s="31"/>
      <c r="AE85" s="26">
        <f t="shared" si="22"/>
        <v>-0.70588235294117652</v>
      </c>
    </row>
    <row r="86" spans="1:31" x14ac:dyDescent="0.2">
      <c r="A86" s="13" t="s">
        <v>181</v>
      </c>
      <c r="B86" s="6" t="s">
        <v>75</v>
      </c>
      <c r="C86" s="26">
        <f>+'1990'!$M86</f>
        <v>1.25</v>
      </c>
      <c r="D86" s="26">
        <f>+'1991'!$M86</f>
        <v>1.44</v>
      </c>
      <c r="E86" s="26">
        <f>+'1992'!$M86</f>
        <v>1.48</v>
      </c>
      <c r="F86" s="26">
        <f>+'1993'!$M86</f>
        <v>1.59</v>
      </c>
      <c r="G86" s="26">
        <f>+'1994'!$M86</f>
        <v>1.69</v>
      </c>
      <c r="H86" s="26">
        <f>+'1995'!$M86</f>
        <v>1.81</v>
      </c>
      <c r="I86" s="26">
        <f>+'1996'!$M86</f>
        <v>1.88</v>
      </c>
      <c r="J86" s="26">
        <f>+'1997'!$M86</f>
        <v>1.97</v>
      </c>
      <c r="K86" s="26">
        <f>+'1998'!$M86</f>
        <v>2.14</v>
      </c>
      <c r="L86" s="26">
        <f>+'1999'!$M86</f>
        <v>2.2599999999999998</v>
      </c>
      <c r="M86" s="26">
        <f>+'2000'!$M86</f>
        <v>2.27</v>
      </c>
      <c r="N86" s="26">
        <f>+'2001'!$M86</f>
        <v>2.2799999999999998</v>
      </c>
      <c r="O86" s="26">
        <f>+'2002'!$M86</f>
        <v>2.2599999999999998</v>
      </c>
      <c r="P86" s="26">
        <f>+'2003'!$M86</f>
        <v>2.41</v>
      </c>
      <c r="Q86" s="26">
        <f>+'2004'!$M86</f>
        <v>2.41</v>
      </c>
      <c r="R86" s="26">
        <f>+'2005'!$M86</f>
        <v>2.4300000000000002</v>
      </c>
      <c r="S86" s="26">
        <f>+'2006'!$M86</f>
        <v>2.52</v>
      </c>
      <c r="T86" s="26">
        <f>+'2007'!$M86</f>
        <v>2.29</v>
      </c>
      <c r="U86" s="26">
        <f>+'2008'!$M86</f>
        <v>0.03</v>
      </c>
      <c r="V86" s="26">
        <f>+'2009'!$M86</f>
        <v>2.29</v>
      </c>
      <c r="W86" s="26">
        <f>+'2010'!$M86</f>
        <v>1.94</v>
      </c>
      <c r="X86" s="26">
        <f>+'2011'!$M86</f>
        <v>2.0099999999999998</v>
      </c>
      <c r="Y86" s="26">
        <f>+'2012'!$M86</f>
        <v>1.98</v>
      </c>
      <c r="Z86" s="26">
        <f>+'2013'!$M86</f>
        <v>2.2200000000000002</v>
      </c>
      <c r="AA86" s="26">
        <f>+'2014'!$M86</f>
        <v>2.14</v>
      </c>
      <c r="AB86" s="26">
        <f>+'2015'!$M86</f>
        <v>2.0099999999999998</v>
      </c>
      <c r="AC86" s="26">
        <f>+'2016'!$M86</f>
        <v>1.99</v>
      </c>
      <c r="AD86" s="31"/>
      <c r="AE86" s="26">
        <f t="shared" si="22"/>
        <v>0.59199999999999997</v>
      </c>
    </row>
    <row r="87" spans="1:31" x14ac:dyDescent="0.2">
      <c r="A87" s="13" t="s">
        <v>182</v>
      </c>
      <c r="B87" s="6" t="s">
        <v>183</v>
      </c>
      <c r="C87" s="26">
        <f>+'1990'!$M87</f>
        <v>1.25</v>
      </c>
      <c r="D87" s="26">
        <f>+'1991'!$M87</f>
        <v>1.44</v>
      </c>
      <c r="E87" s="26">
        <f>+'1992'!$M87</f>
        <v>1.48</v>
      </c>
      <c r="F87" s="26">
        <f>+'1993'!$M87</f>
        <v>1.59</v>
      </c>
      <c r="G87" s="26">
        <f>+'1994'!$M87</f>
        <v>1.69</v>
      </c>
      <c r="H87" s="26">
        <f>+'1995'!$M87</f>
        <v>1.81</v>
      </c>
      <c r="I87" s="26">
        <f>+'1996'!$M87</f>
        <v>1.88</v>
      </c>
      <c r="J87" s="26">
        <f>+'1997'!$M87</f>
        <v>1.97</v>
      </c>
      <c r="K87" s="26">
        <f>+'1998'!$M87</f>
        <v>2.14</v>
      </c>
      <c r="L87" s="26">
        <f>+'1999'!$M87</f>
        <v>2.2599999999999998</v>
      </c>
      <c r="M87" s="26">
        <f>+'2000'!$M87</f>
        <v>2.27</v>
      </c>
      <c r="N87" s="26">
        <f>+'2001'!$M87</f>
        <v>2.2799999999999998</v>
      </c>
      <c r="O87" s="26">
        <f>+'2002'!$M87</f>
        <v>2.2599999999999998</v>
      </c>
      <c r="P87" s="26">
        <f>+'2003'!$M87</f>
        <v>2.41</v>
      </c>
      <c r="Q87" s="26">
        <f>+'2004'!$M87</f>
        <v>2.41</v>
      </c>
      <c r="R87" s="26">
        <f>+'2005'!$M87</f>
        <v>2.4300000000000002</v>
      </c>
      <c r="S87" s="26">
        <f>+'2006'!$M87</f>
        <v>2.52</v>
      </c>
      <c r="T87" s="26">
        <f>+'2007'!$M87</f>
        <v>2.29</v>
      </c>
      <c r="U87" s="26">
        <f>+'2008'!$M87</f>
        <v>2.38</v>
      </c>
      <c r="V87" s="26">
        <f>+'2009'!$M87</f>
        <v>2.29</v>
      </c>
      <c r="W87" s="26">
        <f>+'2010'!$M87</f>
        <v>1.94</v>
      </c>
      <c r="X87" s="26">
        <f>+'2011'!$M87</f>
        <v>2.0099999999999998</v>
      </c>
      <c r="Y87" s="26">
        <f>+'2012'!$M87</f>
        <v>1.98</v>
      </c>
      <c r="Z87" s="26">
        <f>+'2013'!$M87</f>
        <v>2.2200000000000002</v>
      </c>
      <c r="AA87" s="26">
        <f>+'2014'!$M87</f>
        <v>2.14</v>
      </c>
      <c r="AB87" s="26">
        <f>+'2015'!$M87</f>
        <v>2.0099999999999998</v>
      </c>
      <c r="AC87" s="26">
        <f>+'2016'!$M87</f>
        <v>1.99</v>
      </c>
      <c r="AD87" s="31"/>
      <c r="AE87" s="26">
        <f t="shared" si="22"/>
        <v>0.59199999999999997</v>
      </c>
    </row>
    <row r="88" spans="1:31" x14ac:dyDescent="0.2">
      <c r="A88" s="13" t="s">
        <v>184</v>
      </c>
      <c r="B88" s="6" t="s">
        <v>185</v>
      </c>
      <c r="C88" s="26">
        <f>+'1990'!$M88</f>
        <v>0</v>
      </c>
      <c r="D88" s="26">
        <f>+'1991'!$M88</f>
        <v>0</v>
      </c>
      <c r="E88" s="26">
        <f>+'1992'!$M88</f>
        <v>0</v>
      </c>
      <c r="F88" s="26">
        <f>+'1993'!$M88</f>
        <v>0</v>
      </c>
      <c r="G88" s="26">
        <f>+'1994'!$M88</f>
        <v>0</v>
      </c>
      <c r="H88" s="26">
        <f>+'1995'!$M88</f>
        <v>0</v>
      </c>
      <c r="I88" s="26">
        <f>+'1996'!$M88</f>
        <v>0</v>
      </c>
      <c r="J88" s="26">
        <f>+'1997'!$M88</f>
        <v>0</v>
      </c>
      <c r="K88" s="26">
        <f>+'1998'!$M88</f>
        <v>0</v>
      </c>
      <c r="L88" s="26">
        <f>+'1999'!$M88</f>
        <v>0</v>
      </c>
      <c r="M88" s="26">
        <f>+'2000'!$M88</f>
        <v>0</v>
      </c>
      <c r="N88" s="26">
        <f>+'2001'!$M88</f>
        <v>0</v>
      </c>
      <c r="O88" s="26">
        <f>+'2002'!$M88</f>
        <v>0</v>
      </c>
      <c r="P88" s="26">
        <f>+'2003'!$M88</f>
        <v>0</v>
      </c>
      <c r="Q88" s="26">
        <f>+'2004'!$M88</f>
        <v>0</v>
      </c>
      <c r="R88" s="26">
        <f>+'2005'!$M88</f>
        <v>0</v>
      </c>
      <c r="S88" s="26">
        <f>+'2006'!$M88</f>
        <v>0</v>
      </c>
      <c r="T88" s="26">
        <f>+'2007'!$M88</f>
        <v>0</v>
      </c>
      <c r="U88" s="26">
        <f>+'2008'!$M88</f>
        <v>0</v>
      </c>
      <c r="V88" s="26">
        <f>+'2009'!$M88</f>
        <v>0</v>
      </c>
      <c r="W88" s="26">
        <f>+'2010'!$M88</f>
        <v>0</v>
      </c>
      <c r="X88" s="26">
        <f>+'2011'!$M88</f>
        <v>0</v>
      </c>
      <c r="Y88" s="26">
        <f>+'2012'!$M88</f>
        <v>0</v>
      </c>
      <c r="Z88" s="26">
        <f>+'2013'!$M88</f>
        <v>0</v>
      </c>
      <c r="AA88" s="26">
        <f>+'2014'!$M88</f>
        <v>0</v>
      </c>
      <c r="AB88" s="26">
        <f>+'2015'!$M88</f>
        <v>0</v>
      </c>
      <c r="AC88" s="26">
        <f>+'2016'!$M88</f>
        <v>0</v>
      </c>
      <c r="AD88" s="31"/>
      <c r="AE88" s="26" t="str">
        <f t="shared" si="22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22"/>
        <v/>
      </c>
    </row>
    <row r="90" spans="1:31" x14ac:dyDescent="0.2">
      <c r="A90" s="13" t="s">
        <v>188</v>
      </c>
      <c r="B90" s="6" t="s">
        <v>189</v>
      </c>
      <c r="C90" s="26">
        <f>+C91+C92+C93</f>
        <v>0.48</v>
      </c>
      <c r="D90" s="26">
        <f>+D91+D92+D93</f>
        <v>0.36</v>
      </c>
      <c r="E90" s="26">
        <f t="shared" ref="E90:AC90" si="27">+E91+E92+E93</f>
        <v>0</v>
      </c>
      <c r="F90" s="26">
        <f t="shared" si="27"/>
        <v>0.4</v>
      </c>
      <c r="G90" s="26">
        <f t="shared" si="27"/>
        <v>0</v>
      </c>
      <c r="H90" s="26">
        <f t="shared" si="27"/>
        <v>0.42</v>
      </c>
      <c r="I90" s="26">
        <f t="shared" si="27"/>
        <v>0.42</v>
      </c>
      <c r="J90" s="26">
        <f t="shared" si="27"/>
        <v>0.44</v>
      </c>
      <c r="K90" s="26">
        <f t="shared" si="27"/>
        <v>0.4</v>
      </c>
      <c r="L90" s="26">
        <f t="shared" si="27"/>
        <v>0.44</v>
      </c>
      <c r="M90" s="26">
        <f t="shared" si="27"/>
        <v>0.48</v>
      </c>
      <c r="N90" s="26">
        <f t="shared" si="27"/>
        <v>0.52</v>
      </c>
      <c r="O90" s="26">
        <f t="shared" si="27"/>
        <v>0.5</v>
      </c>
      <c r="P90" s="26">
        <f t="shared" si="27"/>
        <v>0.44</v>
      </c>
      <c r="Q90" s="26">
        <f t="shared" si="27"/>
        <v>0.42</v>
      </c>
      <c r="R90" s="26">
        <f t="shared" si="27"/>
        <v>0</v>
      </c>
      <c r="S90" s="26">
        <f t="shared" si="27"/>
        <v>0.44</v>
      </c>
      <c r="T90" s="26">
        <f t="shared" si="27"/>
        <v>0.42</v>
      </c>
      <c r="U90" s="26">
        <f t="shared" si="27"/>
        <v>0.42084338788566533</v>
      </c>
      <c r="V90" s="26">
        <f t="shared" si="27"/>
        <v>0.5</v>
      </c>
      <c r="W90" s="26">
        <f t="shared" si="27"/>
        <v>0.38</v>
      </c>
      <c r="X90" s="26">
        <f t="shared" si="27"/>
        <v>0.32</v>
      </c>
      <c r="Y90" s="26">
        <f t="shared" si="27"/>
        <v>0.24</v>
      </c>
      <c r="Z90" s="26">
        <f t="shared" si="27"/>
        <v>0.2</v>
      </c>
      <c r="AA90" s="26">
        <f t="shared" si="27"/>
        <v>0.2</v>
      </c>
      <c r="AB90" s="26">
        <f t="shared" si="27"/>
        <v>0.2</v>
      </c>
      <c r="AC90" s="26">
        <f t="shared" si="27"/>
        <v>0.24</v>
      </c>
      <c r="AD90" s="31"/>
      <c r="AE90" s="26">
        <f t="shared" si="22"/>
        <v>-0.5</v>
      </c>
    </row>
    <row r="91" spans="1:31" x14ac:dyDescent="0.2">
      <c r="A91" s="13" t="s">
        <v>190</v>
      </c>
      <c r="B91" s="6" t="s">
        <v>172</v>
      </c>
      <c r="C91" s="26">
        <f>+'1990'!$M91</f>
        <v>0.24</v>
      </c>
      <c r="D91" s="26">
        <f>+'1991'!$M91</f>
        <v>0.18</v>
      </c>
      <c r="E91" s="26">
        <f>+'1992'!$M91</f>
        <v>0</v>
      </c>
      <c r="F91" s="26">
        <f>+'1993'!$M91</f>
        <v>0.2</v>
      </c>
      <c r="G91" s="26">
        <f>+'1994'!$M91</f>
        <v>0</v>
      </c>
      <c r="H91" s="26">
        <f>+'1995'!$M91</f>
        <v>0.21</v>
      </c>
      <c r="I91" s="26">
        <f>+'1996'!$M91</f>
        <v>0.21</v>
      </c>
      <c r="J91" s="26">
        <f>+'1997'!$M91</f>
        <v>0.22</v>
      </c>
      <c r="K91" s="26">
        <f>+'1998'!$M91</f>
        <v>0.2</v>
      </c>
      <c r="L91" s="26">
        <f>+'1999'!$M91</f>
        <v>0.22</v>
      </c>
      <c r="M91" s="26">
        <f>+'2000'!$M91</f>
        <v>0.24</v>
      </c>
      <c r="N91" s="26">
        <f>+'2001'!$M91</f>
        <v>0.26</v>
      </c>
      <c r="O91" s="26">
        <f>+'2002'!$M91</f>
        <v>0.25</v>
      </c>
      <c r="P91" s="26">
        <f>+'2003'!$M91</f>
        <v>0.22</v>
      </c>
      <c r="Q91" s="26">
        <f>+'2004'!$M91</f>
        <v>0.21</v>
      </c>
      <c r="R91" s="26">
        <f>+'2005'!$M91</f>
        <v>0</v>
      </c>
      <c r="S91" s="26">
        <f>+'2006'!$M91</f>
        <v>0.22</v>
      </c>
      <c r="T91" s="26">
        <f>+'2007'!$M91</f>
        <v>0.21</v>
      </c>
      <c r="U91" s="26">
        <f>+'2008'!$M91</f>
        <v>0.21</v>
      </c>
      <c r="V91" s="26">
        <f>+'2009'!$M91</f>
        <v>0.25</v>
      </c>
      <c r="W91" s="26">
        <f>+'2010'!$M91</f>
        <v>0.19</v>
      </c>
      <c r="X91" s="26">
        <f>+'2011'!$M91</f>
        <v>0.16</v>
      </c>
      <c r="Y91" s="26">
        <f>+'2012'!$M91</f>
        <v>0.12</v>
      </c>
      <c r="Z91" s="26">
        <f>+'2013'!$M91</f>
        <v>0.1</v>
      </c>
      <c r="AA91" s="26">
        <f>+'2014'!$M91</f>
        <v>0.1</v>
      </c>
      <c r="AB91" s="26">
        <f>+'2015'!$M91</f>
        <v>0.1</v>
      </c>
      <c r="AC91" s="26">
        <f>+'2016'!$M91</f>
        <v>0.12</v>
      </c>
      <c r="AD91" s="31"/>
      <c r="AE91" s="26">
        <f t="shared" si="22"/>
        <v>-0.5</v>
      </c>
    </row>
    <row r="92" spans="1:31" x14ac:dyDescent="0.2">
      <c r="A92" s="13" t="s">
        <v>191</v>
      </c>
      <c r="B92" s="6" t="s">
        <v>174</v>
      </c>
      <c r="C92" s="26">
        <f>+'1990'!$M92</f>
        <v>0</v>
      </c>
      <c r="D92" s="26">
        <f>+'1991'!$M92</f>
        <v>0</v>
      </c>
      <c r="E92" s="26">
        <f>+'1992'!$M92</f>
        <v>0</v>
      </c>
      <c r="F92" s="26">
        <f>+'1993'!$M92</f>
        <v>0</v>
      </c>
      <c r="G92" s="26">
        <f>+'1994'!$M92</f>
        <v>0</v>
      </c>
      <c r="H92" s="26">
        <f>+'1995'!$M92</f>
        <v>0</v>
      </c>
      <c r="I92" s="26">
        <f>+'1996'!$M92</f>
        <v>0</v>
      </c>
      <c r="J92" s="26">
        <f>+'1997'!$M92</f>
        <v>0</v>
      </c>
      <c r="K92" s="26">
        <f>+'1998'!$M92</f>
        <v>0</v>
      </c>
      <c r="L92" s="26">
        <f>+'1999'!$M92</f>
        <v>0</v>
      </c>
      <c r="M92" s="26">
        <f>+'2000'!$M92</f>
        <v>0</v>
      </c>
      <c r="N92" s="26">
        <f>+'2001'!$M92</f>
        <v>0</v>
      </c>
      <c r="O92" s="26">
        <f>+'2002'!$M92</f>
        <v>0</v>
      </c>
      <c r="P92" s="26">
        <f>+'2003'!$M92</f>
        <v>0</v>
      </c>
      <c r="Q92" s="26">
        <f>+'2004'!$M92</f>
        <v>0</v>
      </c>
      <c r="R92" s="26">
        <f>+'2005'!$M92</f>
        <v>0</v>
      </c>
      <c r="S92" s="26">
        <f>+'2006'!$M92</f>
        <v>0</v>
      </c>
      <c r="T92" s="26">
        <f>+'2007'!$M92</f>
        <v>0</v>
      </c>
      <c r="U92" s="26">
        <f>+'2008'!$M92</f>
        <v>0</v>
      </c>
      <c r="V92" s="26">
        <f>+'2009'!$M92</f>
        <v>0</v>
      </c>
      <c r="W92" s="26">
        <f>+'2010'!$M92</f>
        <v>0</v>
      </c>
      <c r="X92" s="26">
        <f>+'2011'!$M92</f>
        <v>0</v>
      </c>
      <c r="Y92" s="26">
        <f>+'2012'!$M92</f>
        <v>0</v>
      </c>
      <c r="Z92" s="26">
        <f>+'2013'!$M92</f>
        <v>0</v>
      </c>
      <c r="AA92" s="26">
        <f>+'2014'!$M92</f>
        <v>0</v>
      </c>
      <c r="AB92" s="26">
        <f>+'2015'!$M92</f>
        <v>0</v>
      </c>
      <c r="AC92" s="26">
        <f>+'2016'!$M92</f>
        <v>0</v>
      </c>
      <c r="AD92" s="31"/>
      <c r="AE92" s="26" t="str">
        <f t="shared" si="22"/>
        <v/>
      </c>
    </row>
    <row r="93" spans="1:31" x14ac:dyDescent="0.2">
      <c r="A93" s="13" t="s">
        <v>192</v>
      </c>
      <c r="B93" s="6" t="s">
        <v>176</v>
      </c>
      <c r="C93" s="26">
        <f>+C94+C95+C96+C97+C98+C99</f>
        <v>0.24</v>
      </c>
      <c r="D93" s="26">
        <f>+D94+D95+D96+D97+D98+D99</f>
        <v>0.18</v>
      </c>
      <c r="E93" s="26">
        <f t="shared" ref="E93:AC93" si="28">+E94+E95+E96+E97+E98+E99</f>
        <v>0</v>
      </c>
      <c r="F93" s="26">
        <f t="shared" si="28"/>
        <v>0.2</v>
      </c>
      <c r="G93" s="26">
        <f t="shared" si="28"/>
        <v>0</v>
      </c>
      <c r="H93" s="26">
        <f t="shared" si="28"/>
        <v>0.21</v>
      </c>
      <c r="I93" s="26">
        <f t="shared" si="28"/>
        <v>0.21</v>
      </c>
      <c r="J93" s="26">
        <f t="shared" si="28"/>
        <v>0.22</v>
      </c>
      <c r="K93" s="26">
        <f t="shared" si="28"/>
        <v>0.2</v>
      </c>
      <c r="L93" s="26">
        <f t="shared" si="28"/>
        <v>0.22</v>
      </c>
      <c r="M93" s="26">
        <f t="shared" si="28"/>
        <v>0.24</v>
      </c>
      <c r="N93" s="26">
        <f t="shared" si="28"/>
        <v>0.26</v>
      </c>
      <c r="O93" s="26">
        <f t="shared" si="28"/>
        <v>0.25</v>
      </c>
      <c r="P93" s="26">
        <f t="shared" si="28"/>
        <v>0.22</v>
      </c>
      <c r="Q93" s="26">
        <f t="shared" si="28"/>
        <v>0.21</v>
      </c>
      <c r="R93" s="26">
        <f t="shared" si="28"/>
        <v>0</v>
      </c>
      <c r="S93" s="26">
        <f t="shared" si="28"/>
        <v>0.22</v>
      </c>
      <c r="T93" s="26">
        <f t="shared" si="28"/>
        <v>0.21</v>
      </c>
      <c r="U93" s="26">
        <f t="shared" si="28"/>
        <v>0.21084338788566537</v>
      </c>
      <c r="V93" s="26">
        <f t="shared" si="28"/>
        <v>0.25</v>
      </c>
      <c r="W93" s="26">
        <f t="shared" si="28"/>
        <v>0.19</v>
      </c>
      <c r="X93" s="26">
        <f t="shared" si="28"/>
        <v>0.16</v>
      </c>
      <c r="Y93" s="26">
        <f t="shared" si="28"/>
        <v>0.12</v>
      </c>
      <c r="Z93" s="26">
        <f t="shared" si="28"/>
        <v>0.1</v>
      </c>
      <c r="AA93" s="26">
        <f t="shared" si="28"/>
        <v>0.1</v>
      </c>
      <c r="AB93" s="26">
        <f t="shared" si="28"/>
        <v>0.1</v>
      </c>
      <c r="AC93" s="26">
        <f t="shared" si="28"/>
        <v>0.12</v>
      </c>
      <c r="AD93" s="31"/>
      <c r="AE93" s="26">
        <f t="shared" si="22"/>
        <v>-0.5</v>
      </c>
    </row>
    <row r="94" spans="1:31" x14ac:dyDescent="0.2">
      <c r="A94" s="13" t="s">
        <v>193</v>
      </c>
      <c r="B94" s="6" t="s">
        <v>178</v>
      </c>
      <c r="C94" s="26">
        <f>+'1990'!$M94</f>
        <v>0</v>
      </c>
      <c r="D94" s="26">
        <f>+'1991'!$M94</f>
        <v>0</v>
      </c>
      <c r="E94" s="26">
        <f>+'1992'!$M94</f>
        <v>0</v>
      </c>
      <c r="F94" s="26">
        <f>+'1993'!$M94</f>
        <v>0</v>
      </c>
      <c r="G94" s="26">
        <f>+'1994'!$M94</f>
        <v>0</v>
      </c>
      <c r="H94" s="26">
        <f>+'1995'!$M94</f>
        <v>0</v>
      </c>
      <c r="I94" s="26">
        <f>+'1996'!$M94</f>
        <v>0</v>
      </c>
      <c r="J94" s="26">
        <f>+'1997'!$M94</f>
        <v>0</v>
      </c>
      <c r="K94" s="26">
        <f>+'1998'!$M94</f>
        <v>0</v>
      </c>
      <c r="L94" s="26">
        <f>+'1999'!$M94</f>
        <v>0</v>
      </c>
      <c r="M94" s="26">
        <f>+'2000'!$M94</f>
        <v>0</v>
      </c>
      <c r="N94" s="26">
        <f>+'2001'!$M94</f>
        <v>0</v>
      </c>
      <c r="O94" s="26">
        <f>+'2002'!$M94</f>
        <v>0</v>
      </c>
      <c r="P94" s="26">
        <f>+'2003'!$M94</f>
        <v>0</v>
      </c>
      <c r="Q94" s="26">
        <f>+'2004'!$M94</f>
        <v>0</v>
      </c>
      <c r="R94" s="26">
        <f>+'2005'!$M94</f>
        <v>0</v>
      </c>
      <c r="S94" s="26">
        <f>+'2006'!$M94</f>
        <v>0</v>
      </c>
      <c r="T94" s="26">
        <f>+'2007'!$M94</f>
        <v>0</v>
      </c>
      <c r="U94" s="26">
        <f>+'2008'!$M94</f>
        <v>0</v>
      </c>
      <c r="V94" s="26">
        <f>+'2009'!$M94</f>
        <v>0</v>
      </c>
      <c r="W94" s="26">
        <f>+'2010'!$M94</f>
        <v>0.19</v>
      </c>
      <c r="X94" s="26">
        <f>+'2011'!$M94</f>
        <v>0.16</v>
      </c>
      <c r="Y94" s="26">
        <f>+'2012'!$M94</f>
        <v>0.12</v>
      </c>
      <c r="Z94" s="26">
        <f>+'2013'!$M94</f>
        <v>0.1</v>
      </c>
      <c r="AA94" s="26">
        <f>+'2014'!$M94</f>
        <v>0.1</v>
      </c>
      <c r="AB94" s="26">
        <f>+'2015'!$M94</f>
        <v>0</v>
      </c>
      <c r="AC94" s="26">
        <f>+'2016'!$M94</f>
        <v>0</v>
      </c>
      <c r="AD94" s="31"/>
      <c r="AE94" s="26" t="str">
        <f t="shared" si="22"/>
        <v/>
      </c>
    </row>
    <row r="95" spans="1:31" x14ac:dyDescent="0.2">
      <c r="A95" s="13" t="s">
        <v>194</v>
      </c>
      <c r="B95" s="6" t="s">
        <v>180</v>
      </c>
      <c r="C95" s="26">
        <f>+'1990'!$M95</f>
        <v>0.24</v>
      </c>
      <c r="D95" s="26">
        <f>+'1991'!$M95</f>
        <v>0.18</v>
      </c>
      <c r="E95" s="26">
        <f>+'1992'!$M95</f>
        <v>0</v>
      </c>
      <c r="F95" s="26">
        <f>+'1993'!$M95</f>
        <v>0.2</v>
      </c>
      <c r="G95" s="26">
        <f>+'1994'!$M95</f>
        <v>0</v>
      </c>
      <c r="H95" s="26">
        <f>+'1995'!$M95</f>
        <v>0.21</v>
      </c>
      <c r="I95" s="26">
        <f>+'1996'!$M95</f>
        <v>0.21</v>
      </c>
      <c r="J95" s="26">
        <f>+'1997'!$M95</f>
        <v>0.22</v>
      </c>
      <c r="K95" s="26">
        <f>+'1998'!$M95</f>
        <v>0.2</v>
      </c>
      <c r="L95" s="26">
        <f>+'1999'!$M95</f>
        <v>0.22</v>
      </c>
      <c r="M95" s="26">
        <f>+'2000'!$M95</f>
        <v>0.24</v>
      </c>
      <c r="N95" s="26">
        <f>+'2001'!$M95</f>
        <v>0.26</v>
      </c>
      <c r="O95" s="26">
        <f>+'2002'!$M95</f>
        <v>0.25</v>
      </c>
      <c r="P95" s="26">
        <f>+'2003'!$M95</f>
        <v>0.22</v>
      </c>
      <c r="Q95" s="26">
        <f>+'2004'!$M95</f>
        <v>0.21</v>
      </c>
      <c r="R95" s="26">
        <f>+'2005'!$M95</f>
        <v>0</v>
      </c>
      <c r="S95" s="26">
        <f>+'2006'!$M95</f>
        <v>0.22</v>
      </c>
      <c r="T95" s="26">
        <f>+'2007'!$M95</f>
        <v>0.21</v>
      </c>
      <c r="U95" s="26">
        <f>+'2008'!$M95</f>
        <v>0.21084338788566537</v>
      </c>
      <c r="V95" s="26">
        <f>+'2009'!$M95</f>
        <v>0.25</v>
      </c>
      <c r="W95" s="26">
        <f>+'2010'!$M95</f>
        <v>0</v>
      </c>
      <c r="X95" s="26">
        <f>+'2011'!$M95</f>
        <v>0</v>
      </c>
      <c r="Y95" s="26">
        <f>+'2012'!$M95</f>
        <v>0</v>
      </c>
      <c r="Z95" s="26">
        <f>+'2013'!$M95</f>
        <v>0</v>
      </c>
      <c r="AA95" s="26">
        <f>+'2014'!$M95</f>
        <v>0</v>
      </c>
      <c r="AB95" s="26">
        <f>+'2015'!$M95</f>
        <v>0.1</v>
      </c>
      <c r="AC95" s="26">
        <f>+'2016'!$M95</f>
        <v>0.12</v>
      </c>
      <c r="AD95" s="31"/>
      <c r="AE95" s="26">
        <f t="shared" si="22"/>
        <v>-0.5</v>
      </c>
    </row>
    <row r="96" spans="1:31" x14ac:dyDescent="0.2">
      <c r="A96" s="13" t="s">
        <v>195</v>
      </c>
      <c r="B96" s="6" t="s">
        <v>196</v>
      </c>
      <c r="C96" s="26">
        <f>+'1990'!$M96</f>
        <v>0</v>
      </c>
      <c r="D96" s="26">
        <f>+'1991'!$M96</f>
        <v>0</v>
      </c>
      <c r="E96" s="26">
        <f>+'1992'!$M96</f>
        <v>0</v>
      </c>
      <c r="F96" s="26">
        <f>+'1993'!$M96</f>
        <v>0</v>
      </c>
      <c r="G96" s="26">
        <f>+'1994'!$M96</f>
        <v>0</v>
      </c>
      <c r="H96" s="26">
        <f>+'1995'!$M96</f>
        <v>0</v>
      </c>
      <c r="I96" s="26">
        <f>+'1996'!$M96</f>
        <v>0</v>
      </c>
      <c r="J96" s="26">
        <f>+'1997'!$M96</f>
        <v>0</v>
      </c>
      <c r="K96" s="26">
        <f>+'1998'!$M96</f>
        <v>0</v>
      </c>
      <c r="L96" s="26">
        <f>+'1999'!$M96</f>
        <v>0</v>
      </c>
      <c r="M96" s="26">
        <f>+'2000'!$M96</f>
        <v>0</v>
      </c>
      <c r="N96" s="26">
        <f>+'2001'!$M96</f>
        <v>0</v>
      </c>
      <c r="O96" s="26">
        <f>+'2002'!$M96</f>
        <v>0</v>
      </c>
      <c r="P96" s="26">
        <f>+'2003'!$M96</f>
        <v>0</v>
      </c>
      <c r="Q96" s="26">
        <f>+'2004'!$M96</f>
        <v>0</v>
      </c>
      <c r="R96" s="26">
        <f>+'2005'!$M96</f>
        <v>0</v>
      </c>
      <c r="S96" s="26">
        <f>+'2006'!$M96</f>
        <v>0</v>
      </c>
      <c r="T96" s="26">
        <f>+'2007'!$M96</f>
        <v>0</v>
      </c>
      <c r="U96" s="26">
        <f>+'2008'!$M96</f>
        <v>0</v>
      </c>
      <c r="V96" s="26">
        <f>+'2009'!$M96</f>
        <v>0</v>
      </c>
      <c r="W96" s="26">
        <f>+'2010'!$M96</f>
        <v>0</v>
      </c>
      <c r="X96" s="26">
        <f>+'2011'!$M96</f>
        <v>0</v>
      </c>
      <c r="Y96" s="26">
        <f>+'2012'!$M96</f>
        <v>0</v>
      </c>
      <c r="Z96" s="26">
        <f>+'2013'!$M96</f>
        <v>0</v>
      </c>
      <c r="AA96" s="26">
        <f>+'2014'!$M96</f>
        <v>0</v>
      </c>
      <c r="AB96" s="26">
        <f>+'2015'!$M96</f>
        <v>0</v>
      </c>
      <c r="AC96" s="26">
        <f>+'2016'!$M96</f>
        <v>0</v>
      </c>
      <c r="AD96" s="31"/>
      <c r="AE96" s="26" t="str">
        <f t="shared" si="22"/>
        <v/>
      </c>
    </row>
    <row r="97" spans="1:31" x14ac:dyDescent="0.2">
      <c r="A97" s="13" t="s">
        <v>197</v>
      </c>
      <c r="B97" s="6" t="s">
        <v>198</v>
      </c>
      <c r="C97" s="26">
        <f>+'1990'!$M97</f>
        <v>0</v>
      </c>
      <c r="D97" s="26">
        <f>+'1991'!$M97</f>
        <v>0</v>
      </c>
      <c r="E97" s="26">
        <f>+'1992'!$M97</f>
        <v>0</v>
      </c>
      <c r="F97" s="26">
        <f>+'1993'!$M97</f>
        <v>0</v>
      </c>
      <c r="G97" s="26">
        <f>+'1994'!$M97</f>
        <v>0</v>
      </c>
      <c r="H97" s="26">
        <f>+'1995'!$M97</f>
        <v>0</v>
      </c>
      <c r="I97" s="26">
        <f>+'1996'!$M97</f>
        <v>0</v>
      </c>
      <c r="J97" s="26">
        <f>+'1997'!$M97</f>
        <v>0</v>
      </c>
      <c r="K97" s="26">
        <f>+'1998'!$M97</f>
        <v>0</v>
      </c>
      <c r="L97" s="26">
        <f>+'1999'!$M97</f>
        <v>0</v>
      </c>
      <c r="M97" s="26">
        <f>+'2000'!$M97</f>
        <v>0</v>
      </c>
      <c r="N97" s="26">
        <f>+'2001'!$M97</f>
        <v>0</v>
      </c>
      <c r="O97" s="26">
        <f>+'2002'!$M97</f>
        <v>0</v>
      </c>
      <c r="P97" s="26">
        <f>+'2003'!$M97</f>
        <v>0</v>
      </c>
      <c r="Q97" s="26">
        <f>+'2004'!$M97</f>
        <v>0</v>
      </c>
      <c r="R97" s="26">
        <f>+'2005'!$M97</f>
        <v>0</v>
      </c>
      <c r="S97" s="26">
        <f>+'2006'!$M97</f>
        <v>0</v>
      </c>
      <c r="T97" s="26">
        <f>+'2007'!$M97</f>
        <v>0</v>
      </c>
      <c r="U97" s="26">
        <f>+'2008'!$M97</f>
        <v>0</v>
      </c>
      <c r="V97" s="26">
        <f>+'2009'!$M97</f>
        <v>0</v>
      </c>
      <c r="W97" s="26">
        <f>+'2010'!$M97</f>
        <v>0</v>
      </c>
      <c r="X97" s="26">
        <f>+'2011'!$M97</f>
        <v>0</v>
      </c>
      <c r="Y97" s="26">
        <f>+'2012'!$M97</f>
        <v>0</v>
      </c>
      <c r="Z97" s="26">
        <f>+'2013'!$M97</f>
        <v>0</v>
      </c>
      <c r="AA97" s="26">
        <f>+'2014'!$M97</f>
        <v>0</v>
      </c>
      <c r="AB97" s="26">
        <f>+'2015'!$M97</f>
        <v>0</v>
      </c>
      <c r="AC97" s="26">
        <f>+'2016'!$M97</f>
        <v>0</v>
      </c>
      <c r="AD97" s="31"/>
      <c r="AE97" s="26" t="str">
        <f t="shared" si="22"/>
        <v/>
      </c>
    </row>
    <row r="98" spans="1:31" x14ac:dyDescent="0.2">
      <c r="A98" s="13" t="s">
        <v>199</v>
      </c>
      <c r="B98" s="6" t="s">
        <v>200</v>
      </c>
      <c r="C98" s="26">
        <f>+'1990'!$M98</f>
        <v>0</v>
      </c>
      <c r="D98" s="26">
        <f>+'1991'!$M98</f>
        <v>0</v>
      </c>
      <c r="E98" s="26">
        <f>+'1992'!$M98</f>
        <v>0</v>
      </c>
      <c r="F98" s="26">
        <f>+'1993'!$M98</f>
        <v>0</v>
      </c>
      <c r="G98" s="26">
        <f>+'1994'!$M98</f>
        <v>0</v>
      </c>
      <c r="H98" s="26">
        <f>+'1995'!$M98</f>
        <v>0</v>
      </c>
      <c r="I98" s="26">
        <f>+'1996'!$M98</f>
        <v>0</v>
      </c>
      <c r="J98" s="26">
        <f>+'1997'!$M98</f>
        <v>0</v>
      </c>
      <c r="K98" s="26">
        <f>+'1998'!$M98</f>
        <v>0</v>
      </c>
      <c r="L98" s="26">
        <f>+'1999'!$M98</f>
        <v>0</v>
      </c>
      <c r="M98" s="26">
        <f>+'2000'!$M98</f>
        <v>0</v>
      </c>
      <c r="N98" s="26">
        <f>+'2001'!$M98</f>
        <v>0</v>
      </c>
      <c r="O98" s="26">
        <f>+'2002'!$M98</f>
        <v>0</v>
      </c>
      <c r="P98" s="26">
        <f>+'2003'!$M98</f>
        <v>0</v>
      </c>
      <c r="Q98" s="26">
        <f>+'2004'!$M98</f>
        <v>0</v>
      </c>
      <c r="R98" s="26">
        <f>+'2005'!$M98</f>
        <v>0</v>
      </c>
      <c r="S98" s="26">
        <f>+'2006'!$M98</f>
        <v>0</v>
      </c>
      <c r="T98" s="26">
        <f>+'2007'!$M98</f>
        <v>0</v>
      </c>
      <c r="U98" s="26">
        <f>+'2008'!$M98</f>
        <v>0</v>
      </c>
      <c r="V98" s="26">
        <f>+'2009'!$M98</f>
        <v>0</v>
      </c>
      <c r="W98" s="26">
        <f>+'2010'!$M98</f>
        <v>0</v>
      </c>
      <c r="X98" s="26">
        <f>+'2011'!$M98</f>
        <v>0</v>
      </c>
      <c r="Y98" s="26">
        <f>+'2012'!$M98</f>
        <v>0</v>
      </c>
      <c r="Z98" s="26">
        <f>+'2013'!$M98</f>
        <v>0</v>
      </c>
      <c r="AA98" s="26">
        <f>+'2014'!$M98</f>
        <v>0</v>
      </c>
      <c r="AB98" s="26">
        <f>+'2015'!$M98</f>
        <v>0</v>
      </c>
      <c r="AC98" s="26">
        <f>+'2016'!$M98</f>
        <v>0</v>
      </c>
      <c r="AD98" s="31"/>
      <c r="AE98" s="26" t="str">
        <f t="shared" si="22"/>
        <v/>
      </c>
    </row>
    <row r="99" spans="1:31" x14ac:dyDescent="0.2">
      <c r="A99" s="13" t="s">
        <v>201</v>
      </c>
      <c r="B99" s="6" t="s">
        <v>187</v>
      </c>
      <c r="C99" s="26">
        <f>+'1990'!$M99</f>
        <v>0</v>
      </c>
      <c r="D99" s="26">
        <f>+'1991'!$M99</f>
        <v>0</v>
      </c>
      <c r="E99" s="26">
        <f>+'1992'!$M99</f>
        <v>0</v>
      </c>
      <c r="F99" s="26">
        <f>+'1993'!$M99</f>
        <v>0</v>
      </c>
      <c r="G99" s="26">
        <f>+'1994'!$M99</f>
        <v>0</v>
      </c>
      <c r="H99" s="26">
        <f>+'1995'!$M99</f>
        <v>0</v>
      </c>
      <c r="I99" s="26">
        <f>+'1996'!$M99</f>
        <v>0</v>
      </c>
      <c r="J99" s="26">
        <f>+'1997'!$M99</f>
        <v>0</v>
      </c>
      <c r="K99" s="26">
        <f>+'1998'!$M99</f>
        <v>0</v>
      </c>
      <c r="L99" s="26">
        <f>+'1999'!$M99</f>
        <v>0</v>
      </c>
      <c r="M99" s="26">
        <f>+'2000'!$M99</f>
        <v>0</v>
      </c>
      <c r="N99" s="26">
        <f>+'2001'!$M99</f>
        <v>0</v>
      </c>
      <c r="O99" s="26">
        <f>+'2002'!$M99</f>
        <v>0</v>
      </c>
      <c r="P99" s="26">
        <f>+'2003'!$M99</f>
        <v>0</v>
      </c>
      <c r="Q99" s="26">
        <f>+'2004'!$M99</f>
        <v>0</v>
      </c>
      <c r="R99" s="26">
        <f>+'2005'!$M99</f>
        <v>0</v>
      </c>
      <c r="S99" s="26">
        <f>+'2006'!$M99</f>
        <v>0</v>
      </c>
      <c r="T99" s="26">
        <f>+'2007'!$M99</f>
        <v>0</v>
      </c>
      <c r="U99" s="26">
        <f>+'2008'!$M99</f>
        <v>0</v>
      </c>
      <c r="V99" s="26">
        <f>+'2009'!$M99</f>
        <v>0</v>
      </c>
      <c r="W99" s="26">
        <f>+'2010'!$M99</f>
        <v>0</v>
      </c>
      <c r="X99" s="26">
        <f>+'2011'!$M99</f>
        <v>0</v>
      </c>
      <c r="Y99" s="26">
        <f>+'2012'!$M99</f>
        <v>0</v>
      </c>
      <c r="Z99" s="26">
        <f>+'2013'!$M99</f>
        <v>0</v>
      </c>
      <c r="AA99" s="26">
        <f>+'2014'!$M99</f>
        <v>0</v>
      </c>
      <c r="AB99" s="26">
        <f>+'2015'!$M99</f>
        <v>0</v>
      </c>
      <c r="AC99" s="26">
        <f>+'2016'!$M99</f>
        <v>0</v>
      </c>
      <c r="AD99" s="31"/>
      <c r="AE99" s="26" t="str">
        <f t="shared" si="22"/>
        <v/>
      </c>
    </row>
    <row r="100" spans="1:31" x14ac:dyDescent="0.2">
      <c r="A100" s="13" t="s">
        <v>202</v>
      </c>
      <c r="B100" s="6" t="s">
        <v>203</v>
      </c>
      <c r="C100" s="26">
        <f>+'1990'!$M100</f>
        <v>0</v>
      </c>
      <c r="D100" s="26">
        <f>+'1991'!$M100</f>
        <v>0</v>
      </c>
      <c r="E100" s="26">
        <f>+'1992'!$M100</f>
        <v>0</v>
      </c>
      <c r="F100" s="26">
        <f>+'1993'!$M100</f>
        <v>0</v>
      </c>
      <c r="G100" s="26">
        <f>+'1994'!$M100</f>
        <v>0</v>
      </c>
      <c r="H100" s="26">
        <f>+'1995'!$M100</f>
        <v>0</v>
      </c>
      <c r="I100" s="26">
        <f>+'1996'!$M100</f>
        <v>0</v>
      </c>
      <c r="J100" s="26">
        <f>+'1997'!$M100</f>
        <v>0</v>
      </c>
      <c r="K100" s="26">
        <f>+'1998'!$M100</f>
        <v>0</v>
      </c>
      <c r="L100" s="26">
        <f>+'1999'!$M100</f>
        <v>0</v>
      </c>
      <c r="M100" s="26">
        <f>+'2000'!$M100</f>
        <v>0</v>
      </c>
      <c r="N100" s="26">
        <f>+'2001'!$M100</f>
        <v>0</v>
      </c>
      <c r="O100" s="26">
        <f>+'2002'!$M100</f>
        <v>0</v>
      </c>
      <c r="P100" s="26">
        <f>+'2003'!$M100</f>
        <v>0</v>
      </c>
      <c r="Q100" s="26">
        <f>+'2004'!$M100</f>
        <v>0</v>
      </c>
      <c r="R100" s="26">
        <f>+'2005'!$M100</f>
        <v>0</v>
      </c>
      <c r="S100" s="26">
        <f>+'2006'!$M100</f>
        <v>0</v>
      </c>
      <c r="T100" s="26">
        <f>+'2007'!$M100</f>
        <v>0</v>
      </c>
      <c r="U100" s="26">
        <f>+'2008'!$M100</f>
        <v>0</v>
      </c>
      <c r="V100" s="26">
        <f>+'2009'!$M100</f>
        <v>0</v>
      </c>
      <c r="W100" s="26">
        <f>+'2010'!$M100</f>
        <v>0</v>
      </c>
      <c r="X100" s="26">
        <f>+'2011'!$M100</f>
        <v>0</v>
      </c>
      <c r="Y100" s="26">
        <f>+'2012'!$M100</f>
        <v>0</v>
      </c>
      <c r="Z100" s="26">
        <f>+'2013'!$M100</f>
        <v>0</v>
      </c>
      <c r="AA100" s="26">
        <f>+'2014'!$M100</f>
        <v>0</v>
      </c>
      <c r="AB100" s="26">
        <f>+'2015'!$M100</f>
        <v>0</v>
      </c>
      <c r="AC100" s="26">
        <f>+'2016'!$M100</f>
        <v>0</v>
      </c>
      <c r="AD100" s="31"/>
      <c r="AE100" s="26" t="str">
        <f t="shared" si="22"/>
        <v/>
      </c>
    </row>
    <row r="101" spans="1:31" x14ac:dyDescent="0.2">
      <c r="A101" s="13" t="s">
        <v>204</v>
      </c>
      <c r="B101" s="6" t="s">
        <v>205</v>
      </c>
      <c r="C101" s="26">
        <f>+C102+C106+C109</f>
        <v>0</v>
      </c>
      <c r="D101" s="26">
        <f>+D102+D106+D109</f>
        <v>0</v>
      </c>
      <c r="E101" s="26">
        <f t="shared" ref="E101:AC101" si="29">+E102+E106+E109</f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9"/>
        <v>0</v>
      </c>
      <c r="J101" s="26">
        <f t="shared" si="29"/>
        <v>0</v>
      </c>
      <c r="K101" s="26">
        <f t="shared" si="29"/>
        <v>0</v>
      </c>
      <c r="L101" s="26">
        <f t="shared" si="29"/>
        <v>0</v>
      </c>
      <c r="M101" s="26">
        <f t="shared" si="29"/>
        <v>0</v>
      </c>
      <c r="N101" s="26">
        <f t="shared" si="29"/>
        <v>0</v>
      </c>
      <c r="O101" s="26">
        <f t="shared" si="29"/>
        <v>0</v>
      </c>
      <c r="P101" s="26">
        <f t="shared" si="29"/>
        <v>0</v>
      </c>
      <c r="Q101" s="26">
        <f t="shared" si="29"/>
        <v>0</v>
      </c>
      <c r="R101" s="26">
        <f t="shared" si="29"/>
        <v>0</v>
      </c>
      <c r="S101" s="26">
        <f t="shared" si="29"/>
        <v>0</v>
      </c>
      <c r="T101" s="26">
        <f t="shared" si="29"/>
        <v>0</v>
      </c>
      <c r="U101" s="26">
        <f t="shared" si="29"/>
        <v>0</v>
      </c>
      <c r="V101" s="26">
        <f t="shared" si="29"/>
        <v>0</v>
      </c>
      <c r="W101" s="26">
        <f t="shared" si="29"/>
        <v>0</v>
      </c>
      <c r="X101" s="26">
        <f t="shared" si="29"/>
        <v>0</v>
      </c>
      <c r="Y101" s="26">
        <f t="shared" si="29"/>
        <v>0</v>
      </c>
      <c r="Z101" s="26">
        <f t="shared" si="29"/>
        <v>0</v>
      </c>
      <c r="AA101" s="26">
        <f t="shared" si="29"/>
        <v>0</v>
      </c>
      <c r="AB101" s="26">
        <f t="shared" si="29"/>
        <v>0</v>
      </c>
      <c r="AC101" s="26">
        <f t="shared" si="29"/>
        <v>0</v>
      </c>
      <c r="AD101" s="31"/>
      <c r="AE101" s="26" t="str">
        <f t="shared" si="22"/>
        <v/>
      </c>
    </row>
    <row r="102" spans="1:31" x14ac:dyDescent="0.2">
      <c r="A102" s="13" t="s">
        <v>206</v>
      </c>
      <c r="B102" s="6" t="s">
        <v>207</v>
      </c>
      <c r="C102" s="26">
        <f>+C103+C104+C105</f>
        <v>0</v>
      </c>
      <c r="D102" s="26">
        <f>+D103+D104+D105</f>
        <v>0</v>
      </c>
      <c r="E102" s="26">
        <f t="shared" ref="E102:AC102" si="30">+E103+E104+E105</f>
        <v>0</v>
      </c>
      <c r="F102" s="26">
        <f t="shared" si="30"/>
        <v>0</v>
      </c>
      <c r="G102" s="26">
        <f t="shared" si="30"/>
        <v>0</v>
      </c>
      <c r="H102" s="26">
        <f t="shared" si="30"/>
        <v>0</v>
      </c>
      <c r="I102" s="26">
        <f t="shared" si="30"/>
        <v>0</v>
      </c>
      <c r="J102" s="26">
        <f t="shared" si="30"/>
        <v>0</v>
      </c>
      <c r="K102" s="26">
        <f t="shared" si="30"/>
        <v>0</v>
      </c>
      <c r="L102" s="26">
        <f t="shared" si="30"/>
        <v>0</v>
      </c>
      <c r="M102" s="26">
        <f t="shared" si="30"/>
        <v>0</v>
      </c>
      <c r="N102" s="26">
        <f t="shared" si="30"/>
        <v>0</v>
      </c>
      <c r="O102" s="26">
        <f t="shared" si="30"/>
        <v>0</v>
      </c>
      <c r="P102" s="26">
        <f t="shared" si="30"/>
        <v>0</v>
      </c>
      <c r="Q102" s="26">
        <f t="shared" si="30"/>
        <v>0</v>
      </c>
      <c r="R102" s="26">
        <f t="shared" si="30"/>
        <v>0</v>
      </c>
      <c r="S102" s="26">
        <f t="shared" si="30"/>
        <v>0</v>
      </c>
      <c r="T102" s="26">
        <f t="shared" si="30"/>
        <v>0</v>
      </c>
      <c r="U102" s="26">
        <f t="shared" si="30"/>
        <v>0</v>
      </c>
      <c r="V102" s="26">
        <f t="shared" si="30"/>
        <v>0</v>
      </c>
      <c r="W102" s="26">
        <f t="shared" si="30"/>
        <v>0</v>
      </c>
      <c r="X102" s="26">
        <f t="shared" si="30"/>
        <v>0</v>
      </c>
      <c r="Y102" s="26">
        <f t="shared" si="30"/>
        <v>0</v>
      </c>
      <c r="Z102" s="26">
        <f t="shared" si="30"/>
        <v>0</v>
      </c>
      <c r="AA102" s="26">
        <f t="shared" si="30"/>
        <v>0</v>
      </c>
      <c r="AB102" s="26">
        <f t="shared" si="30"/>
        <v>0</v>
      </c>
      <c r="AC102" s="26">
        <f t="shared" si="30"/>
        <v>0</v>
      </c>
      <c r="AD102" s="31"/>
      <c r="AE102" s="26" t="str">
        <f t="shared" si="22"/>
        <v/>
      </c>
    </row>
    <row r="103" spans="1:31" x14ac:dyDescent="0.2">
      <c r="A103" s="13" t="s">
        <v>208</v>
      </c>
      <c r="B103" s="6" t="s">
        <v>209</v>
      </c>
      <c r="C103" s="26">
        <f>+'1990'!$M103</f>
        <v>0</v>
      </c>
      <c r="D103" s="26">
        <f>+'1991'!$M103</f>
        <v>0</v>
      </c>
      <c r="E103" s="26">
        <f>+'1992'!$M103</f>
        <v>0</v>
      </c>
      <c r="F103" s="26">
        <f>+'1993'!$M103</f>
        <v>0</v>
      </c>
      <c r="G103" s="26">
        <f>+'1994'!$M103</f>
        <v>0</v>
      </c>
      <c r="H103" s="26">
        <f>+'1995'!$M103</f>
        <v>0</v>
      </c>
      <c r="I103" s="26">
        <f>+'1996'!$M103</f>
        <v>0</v>
      </c>
      <c r="J103" s="26">
        <f>+'1997'!$M103</f>
        <v>0</v>
      </c>
      <c r="K103" s="26">
        <f>+'1998'!$M103</f>
        <v>0</v>
      </c>
      <c r="L103" s="26">
        <f>+'1999'!$M103</f>
        <v>0</v>
      </c>
      <c r="M103" s="26">
        <f>+'2000'!$M103</f>
        <v>0</v>
      </c>
      <c r="N103" s="26">
        <f>+'2001'!$M103</f>
        <v>0</v>
      </c>
      <c r="O103" s="26">
        <f>+'2002'!$M103</f>
        <v>0</v>
      </c>
      <c r="P103" s="26">
        <f>+'2003'!$M103</f>
        <v>0</v>
      </c>
      <c r="Q103" s="26">
        <f>+'2004'!$M103</f>
        <v>0</v>
      </c>
      <c r="R103" s="26">
        <f>+'2005'!$M103</f>
        <v>0</v>
      </c>
      <c r="S103" s="26">
        <f>+'2006'!$M103</f>
        <v>0</v>
      </c>
      <c r="T103" s="26">
        <f>+'2007'!$M103</f>
        <v>0</v>
      </c>
      <c r="U103" s="26">
        <f>+'2008'!$M103</f>
        <v>0</v>
      </c>
      <c r="V103" s="26">
        <f>+'2009'!$M103</f>
        <v>0</v>
      </c>
      <c r="W103" s="26">
        <f>+'2010'!$M103</f>
        <v>0</v>
      </c>
      <c r="X103" s="26">
        <f>+'2011'!$M103</f>
        <v>0</v>
      </c>
      <c r="Y103" s="26">
        <f>+'2012'!$M103</f>
        <v>0</v>
      </c>
      <c r="Z103" s="26">
        <f>+'2013'!$M103</f>
        <v>0</v>
      </c>
      <c r="AA103" s="26">
        <f>+'2014'!$M103</f>
        <v>0</v>
      </c>
      <c r="AB103" s="26">
        <f>+'2015'!$M103</f>
        <v>0</v>
      </c>
      <c r="AC103" s="26">
        <f>+'2016'!$M103</f>
        <v>0</v>
      </c>
      <c r="AD103" s="31"/>
      <c r="AE103" s="26" t="str">
        <f t="shared" si="22"/>
        <v/>
      </c>
    </row>
    <row r="104" spans="1:31" x14ac:dyDescent="0.2">
      <c r="A104" s="13" t="s">
        <v>210</v>
      </c>
      <c r="B104" s="6" t="s">
        <v>211</v>
      </c>
      <c r="C104" s="26">
        <f>+'1990'!$M104</f>
        <v>0</v>
      </c>
      <c r="D104" s="26">
        <f>+'1991'!$M104</f>
        <v>0</v>
      </c>
      <c r="E104" s="26">
        <f>+'1992'!$M104</f>
        <v>0</v>
      </c>
      <c r="F104" s="26">
        <f>+'1993'!$M104</f>
        <v>0</v>
      </c>
      <c r="G104" s="26">
        <f>+'1994'!$M104</f>
        <v>0</v>
      </c>
      <c r="H104" s="26">
        <f>+'1995'!$M104</f>
        <v>0</v>
      </c>
      <c r="I104" s="26">
        <f>+'1996'!$M104</f>
        <v>0</v>
      </c>
      <c r="J104" s="26">
        <f>+'1997'!$M104</f>
        <v>0</v>
      </c>
      <c r="K104" s="26">
        <f>+'1998'!$M104</f>
        <v>0</v>
      </c>
      <c r="L104" s="26">
        <f>+'1999'!$M104</f>
        <v>0</v>
      </c>
      <c r="M104" s="26">
        <f>+'2000'!$M104</f>
        <v>0</v>
      </c>
      <c r="N104" s="26">
        <f>+'2001'!$M104</f>
        <v>0</v>
      </c>
      <c r="O104" s="26">
        <f>+'2002'!$M104</f>
        <v>0</v>
      </c>
      <c r="P104" s="26">
        <f>+'2003'!$M104</f>
        <v>0</v>
      </c>
      <c r="Q104" s="26">
        <f>+'2004'!$M104</f>
        <v>0</v>
      </c>
      <c r="R104" s="26">
        <f>+'2005'!$M104</f>
        <v>0</v>
      </c>
      <c r="S104" s="26">
        <f>+'2006'!$M104</f>
        <v>0</v>
      </c>
      <c r="T104" s="26">
        <f>+'2007'!$M104</f>
        <v>0</v>
      </c>
      <c r="U104" s="26">
        <f>+'2008'!$M104</f>
        <v>0</v>
      </c>
      <c r="V104" s="26">
        <f>+'2009'!$M104</f>
        <v>0</v>
      </c>
      <c r="W104" s="26">
        <f>+'2010'!$M104</f>
        <v>0</v>
      </c>
      <c r="X104" s="26">
        <f>+'2011'!$M104</f>
        <v>0</v>
      </c>
      <c r="Y104" s="26">
        <f>+'2012'!$M104</f>
        <v>0</v>
      </c>
      <c r="Z104" s="26">
        <f>+'2013'!$M104</f>
        <v>0</v>
      </c>
      <c r="AA104" s="26">
        <f>+'2014'!$M104</f>
        <v>0</v>
      </c>
      <c r="AB104" s="26">
        <f>+'2015'!$M104</f>
        <v>0</v>
      </c>
      <c r="AC104" s="26">
        <f>+'2016'!$M104</f>
        <v>0</v>
      </c>
      <c r="AD104" s="31"/>
      <c r="AE104" s="26" t="str">
        <f t="shared" si="22"/>
        <v/>
      </c>
    </row>
    <row r="105" spans="1:31" x14ac:dyDescent="0.2">
      <c r="A105" s="13" t="s">
        <v>212</v>
      </c>
      <c r="B105" s="6" t="s">
        <v>213</v>
      </c>
      <c r="C105" s="26">
        <f>+'1990'!$M105</f>
        <v>0</v>
      </c>
      <c r="D105" s="26">
        <f>+'1991'!$M105</f>
        <v>0</v>
      </c>
      <c r="E105" s="26">
        <f>+'1992'!$M105</f>
        <v>0</v>
      </c>
      <c r="F105" s="26">
        <f>+'1993'!$M105</f>
        <v>0</v>
      </c>
      <c r="G105" s="26">
        <f>+'1994'!$M105</f>
        <v>0</v>
      </c>
      <c r="H105" s="26">
        <f>+'1995'!$M105</f>
        <v>0</v>
      </c>
      <c r="I105" s="26">
        <f>+'1996'!$M105</f>
        <v>0</v>
      </c>
      <c r="J105" s="26">
        <f>+'1997'!$M105</f>
        <v>0</v>
      </c>
      <c r="K105" s="26">
        <f>+'1998'!$M105</f>
        <v>0</v>
      </c>
      <c r="L105" s="26">
        <f>+'1999'!$M105</f>
        <v>0</v>
      </c>
      <c r="M105" s="26">
        <f>+'2000'!$M105</f>
        <v>0</v>
      </c>
      <c r="N105" s="26">
        <f>+'2001'!$M105</f>
        <v>0</v>
      </c>
      <c r="O105" s="26">
        <f>+'2002'!$M105</f>
        <v>0</v>
      </c>
      <c r="P105" s="26">
        <f>+'2003'!$M105</f>
        <v>0</v>
      </c>
      <c r="Q105" s="26">
        <f>+'2004'!$M105</f>
        <v>0</v>
      </c>
      <c r="R105" s="26">
        <f>+'2005'!$M105</f>
        <v>0</v>
      </c>
      <c r="S105" s="26">
        <f>+'2006'!$M105</f>
        <v>0</v>
      </c>
      <c r="T105" s="26">
        <f>+'2007'!$M105</f>
        <v>0</v>
      </c>
      <c r="U105" s="26">
        <f>+'2008'!$M105</f>
        <v>0</v>
      </c>
      <c r="V105" s="26">
        <f>+'2009'!$M105</f>
        <v>0</v>
      </c>
      <c r="W105" s="26">
        <f>+'2010'!$M105</f>
        <v>0</v>
      </c>
      <c r="X105" s="26">
        <f>+'2011'!$M105</f>
        <v>0</v>
      </c>
      <c r="Y105" s="26">
        <f>+'2012'!$M105</f>
        <v>0</v>
      </c>
      <c r="Z105" s="26">
        <f>+'2013'!$M105</f>
        <v>0</v>
      </c>
      <c r="AA105" s="26">
        <f>+'2014'!$M105</f>
        <v>0</v>
      </c>
      <c r="AB105" s="26">
        <f>+'2015'!$M105</f>
        <v>0</v>
      </c>
      <c r="AC105" s="26">
        <f>+'2016'!$M105</f>
        <v>0</v>
      </c>
      <c r="AD105" s="31"/>
      <c r="AE105" s="26" t="str">
        <f t="shared" si="22"/>
        <v/>
      </c>
    </row>
    <row r="106" spans="1:31" x14ac:dyDescent="0.2">
      <c r="A106" s="13" t="s">
        <v>214</v>
      </c>
      <c r="B106" s="6" t="s">
        <v>215</v>
      </c>
      <c r="C106" s="26">
        <f>+C107+C108</f>
        <v>0</v>
      </c>
      <c r="D106" s="26">
        <f>+D107+D108</f>
        <v>0</v>
      </c>
      <c r="E106" s="26">
        <f t="shared" ref="E106:AC106" si="31">+E107+E108</f>
        <v>0</v>
      </c>
      <c r="F106" s="26">
        <f t="shared" si="31"/>
        <v>0</v>
      </c>
      <c r="G106" s="26">
        <f t="shared" si="31"/>
        <v>0</v>
      </c>
      <c r="H106" s="26">
        <f t="shared" si="31"/>
        <v>0</v>
      </c>
      <c r="I106" s="26">
        <f t="shared" si="31"/>
        <v>0</v>
      </c>
      <c r="J106" s="26">
        <f t="shared" si="31"/>
        <v>0</v>
      </c>
      <c r="K106" s="26">
        <f t="shared" si="31"/>
        <v>0</v>
      </c>
      <c r="L106" s="26">
        <f t="shared" si="31"/>
        <v>0</v>
      </c>
      <c r="M106" s="26">
        <f t="shared" si="31"/>
        <v>0</v>
      </c>
      <c r="N106" s="26">
        <f t="shared" si="31"/>
        <v>0</v>
      </c>
      <c r="O106" s="26">
        <f t="shared" si="31"/>
        <v>0</v>
      </c>
      <c r="P106" s="26">
        <f t="shared" si="31"/>
        <v>0</v>
      </c>
      <c r="Q106" s="26">
        <f t="shared" si="31"/>
        <v>0</v>
      </c>
      <c r="R106" s="26">
        <f t="shared" si="31"/>
        <v>0</v>
      </c>
      <c r="S106" s="26">
        <f t="shared" si="31"/>
        <v>0</v>
      </c>
      <c r="T106" s="26">
        <f t="shared" si="31"/>
        <v>0</v>
      </c>
      <c r="U106" s="26">
        <f t="shared" si="31"/>
        <v>0</v>
      </c>
      <c r="V106" s="26">
        <f t="shared" si="31"/>
        <v>0</v>
      </c>
      <c r="W106" s="26">
        <f t="shared" si="31"/>
        <v>0</v>
      </c>
      <c r="X106" s="26">
        <f t="shared" si="31"/>
        <v>0</v>
      </c>
      <c r="Y106" s="26">
        <f t="shared" si="31"/>
        <v>0</v>
      </c>
      <c r="Z106" s="26">
        <f t="shared" si="31"/>
        <v>0</v>
      </c>
      <c r="AA106" s="26">
        <f t="shared" si="31"/>
        <v>0</v>
      </c>
      <c r="AB106" s="26">
        <f t="shared" si="31"/>
        <v>0</v>
      </c>
      <c r="AC106" s="26">
        <f t="shared" si="31"/>
        <v>0</v>
      </c>
      <c r="AD106" s="31"/>
      <c r="AE106" s="26" t="str">
        <f t="shared" si="22"/>
        <v/>
      </c>
    </row>
    <row r="107" spans="1:31" x14ac:dyDescent="0.2">
      <c r="A107" s="13" t="s">
        <v>216</v>
      </c>
      <c r="B107" s="6" t="s">
        <v>217</v>
      </c>
      <c r="C107" s="26">
        <f>+'1990'!$M107</f>
        <v>0</v>
      </c>
      <c r="D107" s="26">
        <f>+'1991'!$M107</f>
        <v>0</v>
      </c>
      <c r="E107" s="26">
        <f>+'1992'!$M107</f>
        <v>0</v>
      </c>
      <c r="F107" s="26">
        <f>+'1993'!$M107</f>
        <v>0</v>
      </c>
      <c r="G107" s="26">
        <f>+'1994'!$M107</f>
        <v>0</v>
      </c>
      <c r="H107" s="26">
        <f>+'1995'!$M107</f>
        <v>0</v>
      </c>
      <c r="I107" s="26">
        <f>+'1996'!$M107</f>
        <v>0</v>
      </c>
      <c r="J107" s="26">
        <f>+'1997'!$M107</f>
        <v>0</v>
      </c>
      <c r="K107" s="26">
        <f>+'1998'!$M107</f>
        <v>0</v>
      </c>
      <c r="L107" s="26">
        <f>+'1999'!$M107</f>
        <v>0</v>
      </c>
      <c r="M107" s="26">
        <f>+'2000'!$M107</f>
        <v>0</v>
      </c>
      <c r="N107" s="26">
        <f>+'2001'!$M107</f>
        <v>0</v>
      </c>
      <c r="O107" s="26">
        <f>+'2002'!$M107</f>
        <v>0</v>
      </c>
      <c r="P107" s="26">
        <f>+'2003'!$M107</f>
        <v>0</v>
      </c>
      <c r="Q107" s="26">
        <f>+'2004'!$M107</f>
        <v>0</v>
      </c>
      <c r="R107" s="26">
        <f>+'2005'!$M107</f>
        <v>0</v>
      </c>
      <c r="S107" s="26">
        <f>+'2006'!$M107</f>
        <v>0</v>
      </c>
      <c r="T107" s="26">
        <f>+'2007'!$M107</f>
        <v>0</v>
      </c>
      <c r="U107" s="26">
        <f>+'2008'!$M107</f>
        <v>0</v>
      </c>
      <c r="V107" s="26">
        <f>+'2009'!$M107</f>
        <v>0</v>
      </c>
      <c r="W107" s="26">
        <f>+'2010'!$M107</f>
        <v>0</v>
      </c>
      <c r="X107" s="26">
        <f>+'2011'!$M107</f>
        <v>0</v>
      </c>
      <c r="Y107" s="26">
        <f>+'2012'!$M107</f>
        <v>0</v>
      </c>
      <c r="Z107" s="26">
        <f>+'2013'!$M107</f>
        <v>0</v>
      </c>
      <c r="AA107" s="26">
        <f>+'2014'!$M107</f>
        <v>0</v>
      </c>
      <c r="AB107" s="26">
        <f>+'2015'!$M107</f>
        <v>0</v>
      </c>
      <c r="AC107" s="26">
        <f>+'2016'!$M107</f>
        <v>0</v>
      </c>
      <c r="AD107" s="31"/>
      <c r="AE107" s="26" t="str">
        <f t="shared" si="22"/>
        <v/>
      </c>
    </row>
    <row r="108" spans="1:31" x14ac:dyDescent="0.2">
      <c r="A108" s="13" t="s">
        <v>218</v>
      </c>
      <c r="B108" s="6" t="s">
        <v>219</v>
      </c>
      <c r="C108" s="26">
        <f>+'1990'!$M108</f>
        <v>0</v>
      </c>
      <c r="D108" s="26">
        <f>+'1991'!$M108</f>
        <v>0</v>
      </c>
      <c r="E108" s="26">
        <f>+'1992'!$M108</f>
        <v>0</v>
      </c>
      <c r="F108" s="26">
        <f>+'1993'!$M108</f>
        <v>0</v>
      </c>
      <c r="G108" s="26">
        <f>+'1994'!$M108</f>
        <v>0</v>
      </c>
      <c r="H108" s="26">
        <f>+'1995'!$M108</f>
        <v>0</v>
      </c>
      <c r="I108" s="26">
        <f>+'1996'!$M108</f>
        <v>0</v>
      </c>
      <c r="J108" s="26">
        <f>+'1997'!$M108</f>
        <v>0</v>
      </c>
      <c r="K108" s="26">
        <f>+'1998'!$M108</f>
        <v>0</v>
      </c>
      <c r="L108" s="26">
        <f>+'1999'!$M108</f>
        <v>0</v>
      </c>
      <c r="M108" s="26">
        <f>+'2000'!$M108</f>
        <v>0</v>
      </c>
      <c r="N108" s="26">
        <f>+'2001'!$M108</f>
        <v>0</v>
      </c>
      <c r="O108" s="26">
        <f>+'2002'!$M108</f>
        <v>0</v>
      </c>
      <c r="P108" s="26">
        <f>+'2003'!$M108</f>
        <v>0</v>
      </c>
      <c r="Q108" s="26">
        <f>+'2004'!$M108</f>
        <v>0</v>
      </c>
      <c r="R108" s="26">
        <f>+'2005'!$M108</f>
        <v>0</v>
      </c>
      <c r="S108" s="26">
        <f>+'2006'!$M108</f>
        <v>0</v>
      </c>
      <c r="T108" s="26">
        <f>+'2007'!$M108</f>
        <v>0</v>
      </c>
      <c r="U108" s="26">
        <f>+'2008'!$M108</f>
        <v>0</v>
      </c>
      <c r="V108" s="26">
        <f>+'2009'!$M108</f>
        <v>0</v>
      </c>
      <c r="W108" s="26">
        <f>+'2010'!$M108</f>
        <v>0</v>
      </c>
      <c r="X108" s="26">
        <f>+'2011'!$M108</f>
        <v>0</v>
      </c>
      <c r="Y108" s="26">
        <f>+'2012'!$M108</f>
        <v>0</v>
      </c>
      <c r="Z108" s="26">
        <f>+'2013'!$M108</f>
        <v>0</v>
      </c>
      <c r="AA108" s="26">
        <f>+'2014'!$M108</f>
        <v>0</v>
      </c>
      <c r="AB108" s="26">
        <f>+'2015'!$M108</f>
        <v>0</v>
      </c>
      <c r="AC108" s="26">
        <f>+'2016'!$M108</f>
        <v>0</v>
      </c>
      <c r="AD108" s="31"/>
      <c r="AE108" s="26" t="str">
        <f t="shared" si="22"/>
        <v/>
      </c>
    </row>
    <row r="109" spans="1:31" x14ac:dyDescent="0.2">
      <c r="A109" s="13" t="s">
        <v>220</v>
      </c>
      <c r="B109" s="6" t="s">
        <v>187</v>
      </c>
      <c r="C109" s="26">
        <f>+'1990'!$M109</f>
        <v>0</v>
      </c>
      <c r="D109" s="26">
        <f>+'1991'!$M109</f>
        <v>0</v>
      </c>
      <c r="E109" s="26">
        <f>+'1992'!$M109</f>
        <v>0</v>
      </c>
      <c r="F109" s="26">
        <f>+'1993'!$M109</f>
        <v>0</v>
      </c>
      <c r="G109" s="26">
        <f>+'1994'!$M109</f>
        <v>0</v>
      </c>
      <c r="H109" s="26">
        <f>+'1995'!$M109</f>
        <v>0</v>
      </c>
      <c r="I109" s="26">
        <f>+'1996'!$M109</f>
        <v>0</v>
      </c>
      <c r="J109" s="26">
        <f>+'1997'!$M109</f>
        <v>0</v>
      </c>
      <c r="K109" s="26">
        <f>+'1998'!$M109</f>
        <v>0</v>
      </c>
      <c r="L109" s="26">
        <f>+'1999'!$M109</f>
        <v>0</v>
      </c>
      <c r="M109" s="26">
        <f>+'2000'!$M109</f>
        <v>0</v>
      </c>
      <c r="N109" s="26">
        <f>+'2001'!$M109</f>
        <v>0</v>
      </c>
      <c r="O109" s="26">
        <f>+'2002'!$M109</f>
        <v>0</v>
      </c>
      <c r="P109" s="26">
        <f>+'2003'!$M109</f>
        <v>0</v>
      </c>
      <c r="Q109" s="26">
        <f>+'2004'!$M109</f>
        <v>0</v>
      </c>
      <c r="R109" s="26">
        <f>+'2005'!$M109</f>
        <v>0</v>
      </c>
      <c r="S109" s="26">
        <f>+'2006'!$M109</f>
        <v>0</v>
      </c>
      <c r="T109" s="26">
        <f>+'2007'!$M109</f>
        <v>0</v>
      </c>
      <c r="U109" s="26">
        <f>+'2008'!$M109</f>
        <v>0</v>
      </c>
      <c r="V109" s="26">
        <f>+'2009'!$M109</f>
        <v>0</v>
      </c>
      <c r="W109" s="26">
        <f>+'2010'!$M109</f>
        <v>0</v>
      </c>
      <c r="X109" s="26">
        <f>+'2011'!$M109</f>
        <v>0</v>
      </c>
      <c r="Y109" s="26">
        <f>+'2012'!$M109</f>
        <v>0</v>
      </c>
      <c r="Z109" s="26">
        <f>+'2013'!$M109</f>
        <v>0</v>
      </c>
      <c r="AA109" s="26">
        <f>+'2014'!$M109</f>
        <v>0</v>
      </c>
      <c r="AB109" s="26">
        <f>+'2015'!$M109</f>
        <v>0</v>
      </c>
      <c r="AC109" s="26">
        <f>+'2016'!$M109</f>
        <v>0</v>
      </c>
      <c r="AD109" s="31"/>
      <c r="AE109" s="26" t="str">
        <f t="shared" si="22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3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0.62</v>
      </c>
      <c r="D112" s="26">
        <f>+D113+D114</f>
        <v>0.68080007508979767</v>
      </c>
      <c r="E112" s="26">
        <f t="shared" ref="E112:AC112" si="33">+E113+E114</f>
        <v>0.70416008985407552</v>
      </c>
      <c r="F112" s="26">
        <f t="shared" si="33"/>
        <v>0.79984002421211098</v>
      </c>
      <c r="G112" s="26">
        <f t="shared" si="33"/>
        <v>1.056159914723068</v>
      </c>
      <c r="H112" s="26">
        <f t="shared" si="33"/>
        <v>1.1425599895048237</v>
      </c>
      <c r="I112" s="26">
        <f t="shared" si="33"/>
        <v>0.9027199902078844</v>
      </c>
      <c r="J112" s="26">
        <f t="shared" si="33"/>
        <v>1.198240011745465</v>
      </c>
      <c r="K112" s="26">
        <f t="shared" si="33"/>
        <v>1.3704800107162418</v>
      </c>
      <c r="L112" s="26">
        <f t="shared" si="33"/>
        <v>1.4178400430570406</v>
      </c>
      <c r="M112" s="26">
        <f t="shared" si="33"/>
        <v>1.975199987515234</v>
      </c>
      <c r="N112" s="26">
        <f t="shared" si="33"/>
        <v>2.1453599882182948</v>
      </c>
      <c r="O112" s="26">
        <f t="shared" si="33"/>
        <v>2.341662027688185</v>
      </c>
      <c r="P112" s="26">
        <f t="shared" si="33"/>
        <v>2.6816918846710225</v>
      </c>
      <c r="Q112" s="26">
        <f t="shared" si="33"/>
        <v>2.8969809212751692</v>
      </c>
      <c r="R112" s="26">
        <f t="shared" si="33"/>
        <v>3.1407253105483632</v>
      </c>
      <c r="S112" s="26">
        <f t="shared" si="33"/>
        <v>3.7270313831050581</v>
      </c>
      <c r="T112" s="26">
        <f t="shared" si="33"/>
        <v>3.6547583891988111</v>
      </c>
      <c r="U112" s="26">
        <f t="shared" si="33"/>
        <v>3.5597774359416214</v>
      </c>
      <c r="V112" s="26">
        <f t="shared" si="33"/>
        <v>2.6269553198036704</v>
      </c>
      <c r="W112" s="26">
        <f t="shared" si="33"/>
        <v>2.2586240021077328</v>
      </c>
      <c r="X112" s="26">
        <f t="shared" si="33"/>
        <v>0.62</v>
      </c>
      <c r="Y112" s="26">
        <f t="shared" si="33"/>
        <v>1.5187535143416031</v>
      </c>
      <c r="Z112" s="26">
        <f t="shared" si="33"/>
        <v>1.3683459927321084</v>
      </c>
      <c r="AA112" s="26">
        <f t="shared" si="33"/>
        <v>1.3521679120000001</v>
      </c>
      <c r="AB112" s="26">
        <f t="shared" si="33"/>
        <v>1.1049612288816</v>
      </c>
      <c r="AC112" s="26">
        <f t="shared" si="33"/>
        <v>1.02499525115552</v>
      </c>
      <c r="AD112" s="31"/>
      <c r="AE112" s="26">
        <f t="shared" ref="AE112:AE116" si="34">+IF(C112=0,"",IF(C112&lt;0,IF(AC112&lt;0,(AC112-C112)/C112,(AC112-C112)/ABS(C112)),(AC112-C112)/C112))</f>
        <v>0.65321814702503234</v>
      </c>
    </row>
    <row r="113" spans="1:31" x14ac:dyDescent="0.2">
      <c r="A113" s="13" t="s">
        <v>225</v>
      </c>
      <c r="B113" s="6" t="s">
        <v>226</v>
      </c>
      <c r="C113" s="26">
        <f>+'1990'!$M113</f>
        <v>0.12</v>
      </c>
      <c r="D113" s="26">
        <f>+'1991'!$M113</f>
        <v>0.14080007508979767</v>
      </c>
      <c r="E113" s="26">
        <f>+'1992'!$M113</f>
        <v>0.14416008985407547</v>
      </c>
      <c r="F113" s="26">
        <f>+'1993'!$M113</f>
        <v>0.14984002421211093</v>
      </c>
      <c r="G113" s="26">
        <f>+'1994'!$M113</f>
        <v>0.16615991472306807</v>
      </c>
      <c r="H113" s="26">
        <f>+'1995'!$M113</f>
        <v>0.16255998950482364</v>
      </c>
      <c r="I113" s="26">
        <f>+'1996'!$M113</f>
        <v>0.16271999020788447</v>
      </c>
      <c r="J113" s="26">
        <f>+'1997'!$M113</f>
        <v>0.18824001174546498</v>
      </c>
      <c r="K113" s="26">
        <f>+'1998'!$M113</f>
        <v>0.27048001071624184</v>
      </c>
      <c r="L113" s="26">
        <f>+'1999'!$M113</f>
        <v>0.2778400430570408</v>
      </c>
      <c r="M113" s="26">
        <f>+'2000'!$M113</f>
        <v>0.26519998751523394</v>
      </c>
      <c r="N113" s="26">
        <f>+'2001'!$M113</f>
        <v>0.26535998821829476</v>
      </c>
      <c r="O113" s="26">
        <f>+'2002'!$M113</f>
        <v>0.30166202768818512</v>
      </c>
      <c r="P113" s="26">
        <f>+'2003'!$M113</f>
        <v>0.27169188467102212</v>
      </c>
      <c r="Q113" s="26">
        <f>+'2004'!$M113</f>
        <v>0.28698092127516933</v>
      </c>
      <c r="R113" s="26">
        <f>+'2005'!$M113</f>
        <v>0.28072531054836342</v>
      </c>
      <c r="S113" s="26">
        <f>+'2006'!$M113</f>
        <v>0.30703138310505829</v>
      </c>
      <c r="T113" s="26">
        <f>+'2007'!$M113</f>
        <v>0.34475838919881097</v>
      </c>
      <c r="U113" s="26">
        <f>+'2008'!$M113</f>
        <v>0.35977743594162115</v>
      </c>
      <c r="V113" s="26">
        <f>+'2009'!$M113</f>
        <v>0.33695531980367022</v>
      </c>
      <c r="W113" s="26">
        <f>+'2010'!$M113</f>
        <v>0.33862400210773291</v>
      </c>
      <c r="X113" s="26">
        <f>+'2011'!$M113</f>
        <v>0.12</v>
      </c>
      <c r="Y113" s="26">
        <f>+'2012'!$M113</f>
        <v>0.34875351434160318</v>
      </c>
      <c r="Z113" s="26">
        <f>+'2013'!$M113</f>
        <v>0.34834599273210842</v>
      </c>
      <c r="AA113" s="26">
        <f>+'2014'!$M113</f>
        <v>0.35216791200000003</v>
      </c>
      <c r="AB113" s="26">
        <f>+'2015'!$M113</f>
        <v>0.35496122888160003</v>
      </c>
      <c r="AC113" s="26">
        <f>+'2016'!$M113</f>
        <v>0.37499525115552002</v>
      </c>
      <c r="AD113" s="31"/>
      <c r="AE113" s="26">
        <f t="shared" si="34"/>
        <v>2.1249604262960005</v>
      </c>
    </row>
    <row r="114" spans="1:31" x14ac:dyDescent="0.2">
      <c r="A114" s="13" t="s">
        <v>227</v>
      </c>
      <c r="B114" s="6" t="s">
        <v>228</v>
      </c>
      <c r="C114" s="26">
        <f>+'1990'!$M114</f>
        <v>0.5</v>
      </c>
      <c r="D114" s="26">
        <f>+'1991'!$M114</f>
        <v>0.54</v>
      </c>
      <c r="E114" s="26">
        <f>+'1992'!$M114</f>
        <v>0.56000000000000005</v>
      </c>
      <c r="F114" s="26">
        <f>+'1993'!$M114</f>
        <v>0.65</v>
      </c>
      <c r="G114" s="26">
        <f>+'1994'!$M114</f>
        <v>0.89</v>
      </c>
      <c r="H114" s="26">
        <f>+'1995'!$M114</f>
        <v>0.98</v>
      </c>
      <c r="I114" s="26">
        <f>+'1996'!$M114</f>
        <v>0.74</v>
      </c>
      <c r="J114" s="26">
        <f>+'1997'!$M114</f>
        <v>1.01</v>
      </c>
      <c r="K114" s="26">
        <f>+'1998'!$M114</f>
        <v>1.1000000000000001</v>
      </c>
      <c r="L114" s="26">
        <f>+'1999'!$M114</f>
        <v>1.1399999999999999</v>
      </c>
      <c r="M114" s="26">
        <f>+'2000'!$M114</f>
        <v>1.71</v>
      </c>
      <c r="N114" s="26">
        <f>+'2001'!$M114</f>
        <v>1.88</v>
      </c>
      <c r="O114" s="26">
        <f>+'2002'!$M114</f>
        <v>2.04</v>
      </c>
      <c r="P114" s="26">
        <f>+'2003'!$M114</f>
        <v>2.41</v>
      </c>
      <c r="Q114" s="26">
        <f>+'2004'!$M114</f>
        <v>2.61</v>
      </c>
      <c r="R114" s="26">
        <f>+'2005'!$M114</f>
        <v>2.86</v>
      </c>
      <c r="S114" s="26">
        <f>+'2006'!$M114</f>
        <v>3.42</v>
      </c>
      <c r="T114" s="26">
        <f>+'2007'!$M114</f>
        <v>3.31</v>
      </c>
      <c r="U114" s="26">
        <f>+'2008'!$M114</f>
        <v>3.2</v>
      </c>
      <c r="V114" s="26">
        <f>+'2009'!$M114</f>
        <v>2.29</v>
      </c>
      <c r="W114" s="26">
        <f>+'2010'!$M114</f>
        <v>1.92</v>
      </c>
      <c r="X114" s="26">
        <f>+'2011'!$M114</f>
        <v>0.5</v>
      </c>
      <c r="Y114" s="26">
        <f>+'2012'!$M114</f>
        <v>1.17</v>
      </c>
      <c r="Z114" s="26">
        <f>+'2013'!$M114</f>
        <v>1.02</v>
      </c>
      <c r="AA114" s="26">
        <f>+'2014'!$M114</f>
        <v>1</v>
      </c>
      <c r="AB114" s="26">
        <f>+'2015'!$M114</f>
        <v>0.75</v>
      </c>
      <c r="AC114" s="26">
        <f>+'2016'!$M114</f>
        <v>0.65</v>
      </c>
      <c r="AD114" s="31"/>
      <c r="AE114" s="26">
        <f t="shared" si="34"/>
        <v>0.30000000000000004</v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34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34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>+C128+C134+C138</f>
        <v>99.33</v>
      </c>
      <c r="D127" s="26">
        <f>+D128+D134+D138</f>
        <v>110.32471229421944</v>
      </c>
      <c r="E127" s="26">
        <f t="shared" ref="E127:AC127" si="35">+E128+E134+E138</f>
        <v>114.78780236649493</v>
      </c>
      <c r="F127" s="26">
        <f t="shared" si="35"/>
        <v>121.54955477037501</v>
      </c>
      <c r="G127" s="26">
        <f t="shared" si="35"/>
        <v>114.81110726386669</v>
      </c>
      <c r="H127" s="26">
        <f t="shared" si="35"/>
        <v>128.46471772030947</v>
      </c>
      <c r="I127" s="26">
        <f t="shared" si="35"/>
        <v>149.73605950287487</v>
      </c>
      <c r="J127" s="26">
        <f t="shared" si="35"/>
        <v>161.16314005122092</v>
      </c>
      <c r="K127" s="26">
        <f t="shared" si="35"/>
        <v>167.53723273668831</v>
      </c>
      <c r="L127" s="26">
        <f t="shared" si="35"/>
        <v>174.17776193898982</v>
      </c>
      <c r="M127" s="26">
        <f t="shared" si="35"/>
        <v>179.91831909269661</v>
      </c>
      <c r="N127" s="26">
        <f t="shared" si="35"/>
        <v>176.99379005486711</v>
      </c>
      <c r="O127" s="26">
        <f t="shared" si="35"/>
        <v>182.30150058663216</v>
      </c>
      <c r="P127" s="26">
        <f t="shared" si="35"/>
        <v>180.59799099732942</v>
      </c>
      <c r="Q127" s="26">
        <f t="shared" si="35"/>
        <v>184.82271378051908</v>
      </c>
      <c r="R127" s="26">
        <f t="shared" si="35"/>
        <v>187.04987920511897</v>
      </c>
      <c r="S127" s="26">
        <f t="shared" si="35"/>
        <v>199.54044232712837</v>
      </c>
      <c r="T127" s="26">
        <f t="shared" si="35"/>
        <v>209.63208426026267</v>
      </c>
      <c r="U127" s="26">
        <f t="shared" si="35"/>
        <v>199.62807052621545</v>
      </c>
      <c r="V127" s="26">
        <f t="shared" si="35"/>
        <v>187.47158087189266</v>
      </c>
      <c r="W127" s="26">
        <f t="shared" si="35"/>
        <v>180.84625759117239</v>
      </c>
      <c r="X127" s="26">
        <f t="shared" si="35"/>
        <v>197.20485452691878</v>
      </c>
      <c r="Y127" s="26">
        <f t="shared" si="35"/>
        <v>236.46740413082321</v>
      </c>
      <c r="Z127" s="26">
        <f t="shared" si="35"/>
        <v>254.94575048485288</v>
      </c>
      <c r="AA127" s="26">
        <f t="shared" si="35"/>
        <v>252.4040046874328</v>
      </c>
      <c r="AB127" s="26">
        <f t="shared" si="35"/>
        <v>242.28698130921717</v>
      </c>
      <c r="AC127" s="26">
        <f t="shared" si="35"/>
        <v>254.02699385380035</v>
      </c>
      <c r="AD127" s="31"/>
      <c r="AE127" s="26">
        <f t="shared" ref="AE127:AE141" si="36">+IF(C127=0,"",IF(C127&lt;0,IF(AC127&lt;0,(AC127-C127)/C127,(AC127-C127)/ABS(C127)),(AC127-C127)/C127))</f>
        <v>1.5574045490164135</v>
      </c>
    </row>
    <row r="128" spans="1:31" x14ac:dyDescent="0.2">
      <c r="A128" s="11" t="s">
        <v>26</v>
      </c>
      <c r="B128" s="6" t="s">
        <v>27</v>
      </c>
      <c r="C128" s="26">
        <f>+C129+C130+C131+C132+C133</f>
        <v>86.92</v>
      </c>
      <c r="D128" s="26">
        <f>+D129+D130+D131+D132+D133</f>
        <v>104.04471229421944</v>
      </c>
      <c r="E128" s="26">
        <f t="shared" ref="E128:AC128" si="37">+E129+E130+E131+E132+E133</f>
        <v>109.47780236649493</v>
      </c>
      <c r="F128" s="26">
        <f t="shared" si="37"/>
        <v>115.94955477037502</v>
      </c>
      <c r="G128" s="26">
        <f t="shared" si="37"/>
        <v>109.87110726386669</v>
      </c>
      <c r="H128" s="26">
        <f t="shared" si="37"/>
        <v>123.12471772030948</v>
      </c>
      <c r="I128" s="26">
        <f t="shared" si="37"/>
        <v>144.44605950287487</v>
      </c>
      <c r="J128" s="26">
        <f t="shared" si="37"/>
        <v>155.85314005122092</v>
      </c>
      <c r="K128" s="26">
        <f t="shared" si="37"/>
        <v>162.0172327366883</v>
      </c>
      <c r="L128" s="26">
        <f t="shared" si="37"/>
        <v>168.75776193898983</v>
      </c>
      <c r="M128" s="26">
        <f t="shared" si="37"/>
        <v>174.34831909269661</v>
      </c>
      <c r="N128" s="26">
        <f t="shared" si="37"/>
        <v>171.45379005486711</v>
      </c>
      <c r="O128" s="26">
        <f t="shared" si="37"/>
        <v>176.91150058663217</v>
      </c>
      <c r="P128" s="26">
        <f t="shared" si="37"/>
        <v>174.99799099732942</v>
      </c>
      <c r="Q128" s="26">
        <f t="shared" si="37"/>
        <v>179.28271378051909</v>
      </c>
      <c r="R128" s="26">
        <f t="shared" si="37"/>
        <v>181.68987920511896</v>
      </c>
      <c r="S128" s="26">
        <f t="shared" si="37"/>
        <v>193.63044232712838</v>
      </c>
      <c r="T128" s="26">
        <f t="shared" si="37"/>
        <v>204.26208426026267</v>
      </c>
      <c r="U128" s="26">
        <f t="shared" si="37"/>
        <v>196.22722713832979</v>
      </c>
      <c r="V128" s="26">
        <f t="shared" si="37"/>
        <v>181.97158087189266</v>
      </c>
      <c r="W128" s="26">
        <f t="shared" si="37"/>
        <v>176.1762575911724</v>
      </c>
      <c r="X128" s="26">
        <f t="shared" si="37"/>
        <v>192.39485452691878</v>
      </c>
      <c r="Y128" s="26">
        <f t="shared" si="37"/>
        <v>231.74740413082321</v>
      </c>
      <c r="Z128" s="26">
        <f t="shared" si="37"/>
        <v>248.88575048485288</v>
      </c>
      <c r="AA128" s="26">
        <f t="shared" si="37"/>
        <v>245.94400468743279</v>
      </c>
      <c r="AB128" s="26">
        <f t="shared" si="37"/>
        <v>236.54698130921716</v>
      </c>
      <c r="AC128" s="26">
        <f t="shared" si="37"/>
        <v>248.61699385380035</v>
      </c>
      <c r="AD128" s="31"/>
      <c r="AE128" s="26">
        <f t="shared" si="36"/>
        <v>1.860296753955365</v>
      </c>
    </row>
    <row r="129" spans="1:31" x14ac:dyDescent="0.2">
      <c r="A129" s="11" t="s">
        <v>28</v>
      </c>
      <c r="B129" s="6" t="s">
        <v>29</v>
      </c>
      <c r="C129" s="26">
        <f>+C7</f>
        <v>0.18</v>
      </c>
      <c r="D129" s="26">
        <f>+D7</f>
        <v>0.11000000000000001</v>
      </c>
      <c r="E129" s="26">
        <f t="shared" ref="E129:AC129" si="38">+E7</f>
        <v>0.08</v>
      </c>
      <c r="F129" s="26">
        <f t="shared" si="38"/>
        <v>0.11</v>
      </c>
      <c r="G129" s="26">
        <f t="shared" si="38"/>
        <v>0.11000000000000001</v>
      </c>
      <c r="H129" s="26">
        <f t="shared" si="38"/>
        <v>0.15000000000000002</v>
      </c>
      <c r="I129" s="26">
        <f t="shared" si="38"/>
        <v>0.23</v>
      </c>
      <c r="J129" s="26">
        <f t="shared" si="38"/>
        <v>0.25</v>
      </c>
      <c r="K129" s="26">
        <f t="shared" si="38"/>
        <v>0.34</v>
      </c>
      <c r="L129" s="26">
        <f t="shared" si="38"/>
        <v>0.37</v>
      </c>
      <c r="M129" s="26">
        <f t="shared" si="38"/>
        <v>0.35</v>
      </c>
      <c r="N129" s="26">
        <f t="shared" si="38"/>
        <v>0.38</v>
      </c>
      <c r="O129" s="26">
        <f t="shared" si="38"/>
        <v>0.38</v>
      </c>
      <c r="P129" s="26">
        <f t="shared" si="38"/>
        <v>0.45</v>
      </c>
      <c r="Q129" s="26">
        <f t="shared" si="38"/>
        <v>0.51</v>
      </c>
      <c r="R129" s="26">
        <f t="shared" si="38"/>
        <v>0.47</v>
      </c>
      <c r="S129" s="26">
        <f t="shared" si="38"/>
        <v>0.44</v>
      </c>
      <c r="T129" s="26">
        <f t="shared" si="38"/>
        <v>0.41</v>
      </c>
      <c r="U129" s="26">
        <f t="shared" si="38"/>
        <v>0.38</v>
      </c>
      <c r="V129" s="26">
        <f t="shared" si="38"/>
        <v>0.38</v>
      </c>
      <c r="W129" s="26">
        <f t="shared" si="38"/>
        <v>0.48</v>
      </c>
      <c r="X129" s="26">
        <f t="shared" si="38"/>
        <v>0.64</v>
      </c>
      <c r="Y129" s="26">
        <f t="shared" si="38"/>
        <v>0.67</v>
      </c>
      <c r="Z129" s="26">
        <f t="shared" si="38"/>
        <v>0.76999999999999991</v>
      </c>
      <c r="AA129" s="26">
        <f t="shared" si="38"/>
        <v>0.71000000000000008</v>
      </c>
      <c r="AB129" s="26">
        <f t="shared" si="38"/>
        <v>0.85</v>
      </c>
      <c r="AC129" s="26">
        <f t="shared" si="38"/>
        <v>0.92</v>
      </c>
      <c r="AD129" s="31"/>
      <c r="AE129" s="26">
        <f t="shared" si="36"/>
        <v>4.1111111111111116</v>
      </c>
    </row>
    <row r="130" spans="1:31" x14ac:dyDescent="0.2">
      <c r="A130" s="11" t="s">
        <v>46</v>
      </c>
      <c r="B130" s="6" t="s">
        <v>47</v>
      </c>
      <c r="C130" s="26">
        <f>+C16</f>
        <v>4.57</v>
      </c>
      <c r="D130" s="26">
        <f>+D16</f>
        <v>17.14</v>
      </c>
      <c r="E130" s="26">
        <f t="shared" ref="E130:AC130" si="39">+E16</f>
        <v>20.86</v>
      </c>
      <c r="F130" s="26">
        <f t="shared" si="39"/>
        <v>15.709999999999999</v>
      </c>
      <c r="G130" s="26">
        <f t="shared" si="39"/>
        <v>16.809999999999999</v>
      </c>
      <c r="H130" s="26">
        <f t="shared" si="39"/>
        <v>15.759999999999998</v>
      </c>
      <c r="I130" s="26">
        <f t="shared" si="39"/>
        <v>16.899999999999999</v>
      </c>
      <c r="J130" s="26">
        <f t="shared" si="39"/>
        <v>17.37</v>
      </c>
      <c r="K130" s="26">
        <f t="shared" si="39"/>
        <v>19.440000000000001</v>
      </c>
      <c r="L130" s="26">
        <f t="shared" si="39"/>
        <v>20.59</v>
      </c>
      <c r="M130" s="26">
        <f t="shared" si="39"/>
        <v>22.15</v>
      </c>
      <c r="N130" s="26">
        <f t="shared" si="39"/>
        <v>22.21</v>
      </c>
      <c r="O130" s="26">
        <f t="shared" si="39"/>
        <v>22.41</v>
      </c>
      <c r="P130" s="26">
        <f t="shared" si="39"/>
        <v>19.3</v>
      </c>
      <c r="Q130" s="26">
        <f t="shared" si="39"/>
        <v>21.97</v>
      </c>
      <c r="R130" s="26">
        <f t="shared" si="39"/>
        <v>25.490000000000002</v>
      </c>
      <c r="S130" s="26">
        <f t="shared" si="39"/>
        <v>27</v>
      </c>
      <c r="T130" s="26">
        <f t="shared" si="39"/>
        <v>29.700000000000003</v>
      </c>
      <c r="U130" s="26">
        <f t="shared" si="39"/>
        <v>30.9</v>
      </c>
      <c r="V130" s="26">
        <f t="shared" si="39"/>
        <v>30.87</v>
      </c>
      <c r="W130" s="26">
        <f t="shared" si="39"/>
        <v>27.84</v>
      </c>
      <c r="X130" s="26">
        <f t="shared" si="39"/>
        <v>31.950000000000003</v>
      </c>
      <c r="Y130" s="26">
        <f t="shared" si="39"/>
        <v>67.64</v>
      </c>
      <c r="Z130" s="26">
        <f t="shared" si="39"/>
        <v>73.98</v>
      </c>
      <c r="AA130" s="26">
        <f t="shared" si="39"/>
        <v>83.5</v>
      </c>
      <c r="AB130" s="26">
        <f t="shared" si="39"/>
        <v>61.78</v>
      </c>
      <c r="AC130" s="26">
        <f t="shared" si="39"/>
        <v>66.55</v>
      </c>
      <c r="AD130" s="31"/>
      <c r="AE130" s="26">
        <f t="shared" si="36"/>
        <v>13.562363238512033</v>
      </c>
    </row>
    <row r="131" spans="1:31" x14ac:dyDescent="0.2">
      <c r="A131" s="13" t="s">
        <v>74</v>
      </c>
      <c r="B131" s="6" t="s">
        <v>75</v>
      </c>
      <c r="C131" s="26">
        <f>+C30</f>
        <v>19.619999999999994</v>
      </c>
      <c r="D131" s="26">
        <f>+D30</f>
        <v>42.044712294219437</v>
      </c>
      <c r="E131" s="26">
        <f t="shared" ref="E131:AC131" si="40">+E30</f>
        <v>41.867802366494928</v>
      </c>
      <c r="F131" s="26">
        <f t="shared" si="40"/>
        <v>51.419554770375008</v>
      </c>
      <c r="G131" s="26">
        <f t="shared" si="40"/>
        <v>41.221107263866692</v>
      </c>
      <c r="H131" s="26">
        <f t="shared" si="40"/>
        <v>52.564717720309467</v>
      </c>
      <c r="I131" s="26">
        <f t="shared" si="40"/>
        <v>69.21605950287487</v>
      </c>
      <c r="J131" s="26">
        <f t="shared" si="40"/>
        <v>72.773140051220921</v>
      </c>
      <c r="K131" s="26">
        <f t="shared" si="40"/>
        <v>77.077232736688302</v>
      </c>
      <c r="L131" s="26">
        <f t="shared" si="40"/>
        <v>81.347761938989834</v>
      </c>
      <c r="M131" s="26">
        <f t="shared" si="40"/>
        <v>84.738319092696614</v>
      </c>
      <c r="N131" s="26">
        <f t="shared" si="40"/>
        <v>80.4837900548671</v>
      </c>
      <c r="O131" s="26">
        <f t="shared" si="40"/>
        <v>85.311500586632178</v>
      </c>
      <c r="P131" s="26">
        <f t="shared" si="40"/>
        <v>86.107990997329424</v>
      </c>
      <c r="Q131" s="26">
        <f t="shared" si="40"/>
        <v>87.052713780519099</v>
      </c>
      <c r="R131" s="26">
        <f t="shared" si="40"/>
        <v>85.839879205118947</v>
      </c>
      <c r="S131" s="26">
        <f t="shared" si="40"/>
        <v>96.000442327128368</v>
      </c>
      <c r="T131" s="26">
        <f t="shared" si="40"/>
        <v>103.58208426026265</v>
      </c>
      <c r="U131" s="26">
        <f t="shared" si="40"/>
        <v>93.917227138329793</v>
      </c>
      <c r="V131" s="26">
        <f t="shared" si="40"/>
        <v>107.74158087189267</v>
      </c>
      <c r="W131" s="26">
        <f t="shared" si="40"/>
        <v>107.6462575911724</v>
      </c>
      <c r="X131" s="26">
        <f t="shared" si="40"/>
        <v>118.67485452691876</v>
      </c>
      <c r="Y131" s="26">
        <f t="shared" si="40"/>
        <v>121.74740413082323</v>
      </c>
      <c r="Z131" s="26">
        <f t="shared" si="40"/>
        <v>132.09575048485289</v>
      </c>
      <c r="AA131" s="26">
        <f t="shared" si="40"/>
        <v>118.24400468743279</v>
      </c>
      <c r="AB131" s="26">
        <f t="shared" si="40"/>
        <v>130.54698130921716</v>
      </c>
      <c r="AC131" s="26">
        <f t="shared" si="40"/>
        <v>138.16699385380036</v>
      </c>
      <c r="AD131" s="31"/>
      <c r="AE131" s="26">
        <f t="shared" si="36"/>
        <v>6.0421505532008366</v>
      </c>
    </row>
    <row r="132" spans="1:31" x14ac:dyDescent="0.2">
      <c r="A132" s="11" t="s">
        <v>118</v>
      </c>
      <c r="B132" s="6" t="s">
        <v>119</v>
      </c>
      <c r="C132" s="26">
        <f>+C52</f>
        <v>62.550000000000004</v>
      </c>
      <c r="D132" s="26">
        <f>+D52</f>
        <v>44.75</v>
      </c>
      <c r="E132" s="26">
        <f t="shared" ref="E132:AC132" si="41">+E52</f>
        <v>46.67</v>
      </c>
      <c r="F132" s="26">
        <f t="shared" si="41"/>
        <v>48.710000000000008</v>
      </c>
      <c r="G132" s="26">
        <f t="shared" si="41"/>
        <v>51.73</v>
      </c>
      <c r="H132" s="26">
        <f t="shared" si="41"/>
        <v>54.650000000000006</v>
      </c>
      <c r="I132" s="26">
        <f t="shared" si="41"/>
        <v>58.1</v>
      </c>
      <c r="J132" s="26">
        <f t="shared" si="41"/>
        <v>65.460000000000008</v>
      </c>
      <c r="K132" s="26">
        <f t="shared" si="41"/>
        <v>65.16</v>
      </c>
      <c r="L132" s="26">
        <f t="shared" si="41"/>
        <v>66.449999999999989</v>
      </c>
      <c r="M132" s="26">
        <f t="shared" si="41"/>
        <v>67.11</v>
      </c>
      <c r="N132" s="26">
        <f t="shared" si="41"/>
        <v>68.38000000000001</v>
      </c>
      <c r="O132" s="26">
        <f t="shared" si="41"/>
        <v>68.81</v>
      </c>
      <c r="P132" s="26">
        <f t="shared" si="41"/>
        <v>69.14</v>
      </c>
      <c r="Q132" s="26">
        <f t="shared" si="41"/>
        <v>69.75</v>
      </c>
      <c r="R132" s="26">
        <f t="shared" si="41"/>
        <v>69.890000000000015</v>
      </c>
      <c r="S132" s="26">
        <f t="shared" si="41"/>
        <v>70.19</v>
      </c>
      <c r="T132" s="26">
        <f t="shared" si="41"/>
        <v>70.570000000000007</v>
      </c>
      <c r="U132" s="26">
        <f t="shared" si="41"/>
        <v>71.03</v>
      </c>
      <c r="V132" s="26">
        <f t="shared" si="41"/>
        <v>42.98</v>
      </c>
      <c r="W132" s="26">
        <f t="shared" si="41"/>
        <v>40.21</v>
      </c>
      <c r="X132" s="26">
        <f t="shared" si="41"/>
        <v>41.129999999999995</v>
      </c>
      <c r="Y132" s="26">
        <f t="shared" si="41"/>
        <v>41.69</v>
      </c>
      <c r="Z132" s="26">
        <f t="shared" si="41"/>
        <v>42.04</v>
      </c>
      <c r="AA132" s="26">
        <f t="shared" si="41"/>
        <v>43.49</v>
      </c>
      <c r="AB132" s="26">
        <f t="shared" si="41"/>
        <v>43.370000000000005</v>
      </c>
      <c r="AC132" s="26">
        <f t="shared" si="41"/>
        <v>42.98</v>
      </c>
      <c r="AD132" s="31"/>
      <c r="AE132" s="26">
        <f t="shared" si="36"/>
        <v>-0.31286970423661081</v>
      </c>
    </row>
    <row r="133" spans="1:31" x14ac:dyDescent="0.2">
      <c r="A133" s="11" t="s">
        <v>132</v>
      </c>
      <c r="B133" s="6" t="s">
        <v>133</v>
      </c>
      <c r="C133" s="26">
        <f>+C59</f>
        <v>0</v>
      </c>
      <c r="D133" s="26">
        <f>+D59</f>
        <v>0</v>
      </c>
      <c r="E133" s="26">
        <f t="shared" ref="E133:AC133" si="42">+E59</f>
        <v>0</v>
      </c>
      <c r="F133" s="26">
        <f t="shared" si="42"/>
        <v>0</v>
      </c>
      <c r="G133" s="26">
        <f t="shared" si="42"/>
        <v>0</v>
      </c>
      <c r="H133" s="26">
        <f t="shared" si="42"/>
        <v>0</v>
      </c>
      <c r="I133" s="26">
        <f t="shared" si="42"/>
        <v>0</v>
      </c>
      <c r="J133" s="26">
        <f t="shared" si="42"/>
        <v>0</v>
      </c>
      <c r="K133" s="26">
        <f t="shared" si="42"/>
        <v>0</v>
      </c>
      <c r="L133" s="26">
        <f t="shared" si="42"/>
        <v>0</v>
      </c>
      <c r="M133" s="26">
        <f t="shared" si="42"/>
        <v>0</v>
      </c>
      <c r="N133" s="26">
        <f t="shared" si="42"/>
        <v>0</v>
      </c>
      <c r="O133" s="26">
        <f t="shared" si="42"/>
        <v>0</v>
      </c>
      <c r="P133" s="26">
        <f t="shared" si="42"/>
        <v>0</v>
      </c>
      <c r="Q133" s="26">
        <f t="shared" si="42"/>
        <v>0</v>
      </c>
      <c r="R133" s="26">
        <f t="shared" si="42"/>
        <v>0</v>
      </c>
      <c r="S133" s="26">
        <f t="shared" si="42"/>
        <v>0</v>
      </c>
      <c r="T133" s="26">
        <f t="shared" si="42"/>
        <v>0</v>
      </c>
      <c r="U133" s="26">
        <f t="shared" si="42"/>
        <v>0</v>
      </c>
      <c r="V133" s="26">
        <f t="shared" si="42"/>
        <v>0</v>
      </c>
      <c r="W133" s="26">
        <f t="shared" si="42"/>
        <v>0</v>
      </c>
      <c r="X133" s="26">
        <f t="shared" si="42"/>
        <v>0</v>
      </c>
      <c r="Y133" s="26">
        <f t="shared" si="42"/>
        <v>0</v>
      </c>
      <c r="Z133" s="26">
        <f t="shared" si="42"/>
        <v>0</v>
      </c>
      <c r="AA133" s="26">
        <f t="shared" si="42"/>
        <v>0</v>
      </c>
      <c r="AB133" s="26">
        <f t="shared" si="42"/>
        <v>0</v>
      </c>
      <c r="AC133" s="26">
        <f t="shared" si="42"/>
        <v>0</v>
      </c>
      <c r="AD133" s="31"/>
      <c r="AE133" s="26" t="str">
        <f t="shared" si="36"/>
        <v/>
      </c>
    </row>
    <row r="134" spans="1:31" x14ac:dyDescent="0.2">
      <c r="A134" s="13" t="s">
        <v>145</v>
      </c>
      <c r="B134" s="6" t="s">
        <v>146</v>
      </c>
      <c r="C134" s="26">
        <f>+C135+C136+C137</f>
        <v>12.410000000000002</v>
      </c>
      <c r="D134" s="26">
        <f>+D135+D136+D137</f>
        <v>6.2799999999999994</v>
      </c>
      <c r="E134" s="26">
        <f t="shared" ref="E134:AC134" si="43">+E135+E136+E137</f>
        <v>5.3100000000000005</v>
      </c>
      <c r="F134" s="26">
        <f t="shared" si="43"/>
        <v>5.6000000000000005</v>
      </c>
      <c r="G134" s="26">
        <f t="shared" si="43"/>
        <v>4.9399999999999995</v>
      </c>
      <c r="H134" s="26">
        <f t="shared" si="43"/>
        <v>5.3400000000000007</v>
      </c>
      <c r="I134" s="26">
        <f t="shared" si="43"/>
        <v>5.2899999999999991</v>
      </c>
      <c r="J134" s="26">
        <f t="shared" si="43"/>
        <v>5.3100000000000005</v>
      </c>
      <c r="K134" s="26">
        <f t="shared" si="43"/>
        <v>5.5200000000000005</v>
      </c>
      <c r="L134" s="26">
        <f t="shared" si="43"/>
        <v>5.4200000000000008</v>
      </c>
      <c r="M134" s="26">
        <f t="shared" si="43"/>
        <v>5.57</v>
      </c>
      <c r="N134" s="26">
        <f t="shared" si="43"/>
        <v>5.5399999999999991</v>
      </c>
      <c r="O134" s="26">
        <f t="shared" si="43"/>
        <v>5.39</v>
      </c>
      <c r="P134" s="26">
        <f t="shared" si="43"/>
        <v>5.6000000000000005</v>
      </c>
      <c r="Q134" s="26">
        <f t="shared" si="43"/>
        <v>5.54</v>
      </c>
      <c r="R134" s="26">
        <f t="shared" si="43"/>
        <v>5.36</v>
      </c>
      <c r="S134" s="26">
        <f t="shared" si="43"/>
        <v>5.910000000000001</v>
      </c>
      <c r="T134" s="26">
        <f t="shared" si="43"/>
        <v>5.3699999999999992</v>
      </c>
      <c r="U134" s="26">
        <f t="shared" si="43"/>
        <v>3.400843387885665</v>
      </c>
      <c r="V134" s="26">
        <f t="shared" si="43"/>
        <v>5.5</v>
      </c>
      <c r="W134" s="26">
        <f t="shared" si="43"/>
        <v>4.67</v>
      </c>
      <c r="X134" s="26">
        <f t="shared" si="43"/>
        <v>4.8099999999999996</v>
      </c>
      <c r="Y134" s="26">
        <f t="shared" si="43"/>
        <v>4.7200000000000006</v>
      </c>
      <c r="Z134" s="26">
        <f t="shared" si="43"/>
        <v>6.0600000000000005</v>
      </c>
      <c r="AA134" s="26">
        <f t="shared" si="43"/>
        <v>6.4600000000000009</v>
      </c>
      <c r="AB134" s="26">
        <f t="shared" si="43"/>
        <v>5.74</v>
      </c>
      <c r="AC134" s="26">
        <f t="shared" si="43"/>
        <v>5.41</v>
      </c>
      <c r="AD134" s="31"/>
      <c r="AE134" s="26">
        <f t="shared" si="36"/>
        <v>-0.56406124093473009</v>
      </c>
    </row>
    <row r="135" spans="1:31" x14ac:dyDescent="0.2">
      <c r="A135" s="13" t="s">
        <v>147</v>
      </c>
      <c r="B135" s="6" t="s">
        <v>148</v>
      </c>
      <c r="C135" s="26">
        <f>+C67</f>
        <v>9.2600000000000016</v>
      </c>
      <c r="D135" s="26">
        <f>+D67</f>
        <v>2.86</v>
      </c>
      <c r="E135" s="26">
        <f t="shared" ref="E135:AC135" si="44">+E67</f>
        <v>2.2000000000000002</v>
      </c>
      <c r="F135" s="26">
        <f t="shared" si="44"/>
        <v>1.8800000000000001</v>
      </c>
      <c r="G135" s="26">
        <f t="shared" si="44"/>
        <v>1.42</v>
      </c>
      <c r="H135" s="26">
        <f t="shared" si="44"/>
        <v>1.2000000000000002</v>
      </c>
      <c r="I135" s="26">
        <f t="shared" si="44"/>
        <v>1.02</v>
      </c>
      <c r="J135" s="26">
        <f t="shared" si="44"/>
        <v>0.8600000000000001</v>
      </c>
      <c r="K135" s="26">
        <f t="shared" si="44"/>
        <v>0.78</v>
      </c>
      <c r="L135" s="26">
        <f t="shared" si="44"/>
        <v>0.4</v>
      </c>
      <c r="M135" s="26">
        <f t="shared" si="44"/>
        <v>0.48</v>
      </c>
      <c r="N135" s="26">
        <f t="shared" si="44"/>
        <v>0.4</v>
      </c>
      <c r="O135" s="26">
        <f t="shared" si="44"/>
        <v>0.32</v>
      </c>
      <c r="P135" s="26">
        <f t="shared" si="44"/>
        <v>0.3</v>
      </c>
      <c r="Q135" s="26">
        <f t="shared" si="44"/>
        <v>0.26</v>
      </c>
      <c r="R135" s="26">
        <f t="shared" si="44"/>
        <v>0.45999999999999996</v>
      </c>
      <c r="S135" s="26">
        <f t="shared" si="44"/>
        <v>0.4</v>
      </c>
      <c r="T135" s="26">
        <f t="shared" si="44"/>
        <v>0.33999999999999997</v>
      </c>
      <c r="U135" s="26">
        <f t="shared" si="44"/>
        <v>0.57000000000000006</v>
      </c>
      <c r="V135" s="26">
        <f t="shared" si="44"/>
        <v>0.38</v>
      </c>
      <c r="W135" s="26">
        <f t="shared" si="44"/>
        <v>0.36</v>
      </c>
      <c r="X135" s="26">
        <f t="shared" si="44"/>
        <v>0.42000000000000004</v>
      </c>
      <c r="Y135" s="26">
        <f t="shared" si="44"/>
        <v>0.44</v>
      </c>
      <c r="Z135" s="26">
        <f t="shared" si="44"/>
        <v>1.34</v>
      </c>
      <c r="AA135" s="26">
        <f t="shared" si="44"/>
        <v>1.9000000000000001</v>
      </c>
      <c r="AB135" s="26">
        <f t="shared" si="44"/>
        <v>1.46</v>
      </c>
      <c r="AC135" s="26">
        <f t="shared" si="44"/>
        <v>1.1399999999999999</v>
      </c>
      <c r="AD135" s="31"/>
      <c r="AE135" s="26">
        <f t="shared" si="36"/>
        <v>-0.87688984881209497</v>
      </c>
    </row>
    <row r="136" spans="1:31" x14ac:dyDescent="0.2">
      <c r="A136" s="11" t="s">
        <v>167</v>
      </c>
      <c r="B136" s="6" t="s">
        <v>168</v>
      </c>
      <c r="C136" s="26">
        <f>+C79</f>
        <v>3.15</v>
      </c>
      <c r="D136" s="26">
        <f>+D79</f>
        <v>3.4199999999999995</v>
      </c>
      <c r="E136" s="26">
        <f t="shared" ref="E136:AC136" si="45">+E79</f>
        <v>3.11</v>
      </c>
      <c r="F136" s="26">
        <f t="shared" si="45"/>
        <v>3.72</v>
      </c>
      <c r="G136" s="26">
        <f t="shared" si="45"/>
        <v>3.52</v>
      </c>
      <c r="H136" s="26">
        <f t="shared" si="45"/>
        <v>4.1400000000000006</v>
      </c>
      <c r="I136" s="26">
        <f t="shared" si="45"/>
        <v>4.2699999999999996</v>
      </c>
      <c r="J136" s="26">
        <f t="shared" si="45"/>
        <v>4.45</v>
      </c>
      <c r="K136" s="26">
        <f t="shared" si="45"/>
        <v>4.74</v>
      </c>
      <c r="L136" s="26">
        <f t="shared" si="45"/>
        <v>5.0200000000000005</v>
      </c>
      <c r="M136" s="26">
        <f t="shared" si="45"/>
        <v>5.09</v>
      </c>
      <c r="N136" s="26">
        <f t="shared" si="45"/>
        <v>5.1399999999999988</v>
      </c>
      <c r="O136" s="26">
        <f t="shared" si="45"/>
        <v>5.0699999999999994</v>
      </c>
      <c r="P136" s="26">
        <f t="shared" si="45"/>
        <v>5.3000000000000007</v>
      </c>
      <c r="Q136" s="26">
        <f t="shared" si="45"/>
        <v>5.28</v>
      </c>
      <c r="R136" s="26">
        <f t="shared" si="45"/>
        <v>4.9000000000000004</v>
      </c>
      <c r="S136" s="26">
        <f t="shared" si="45"/>
        <v>5.5100000000000007</v>
      </c>
      <c r="T136" s="26">
        <f t="shared" si="45"/>
        <v>5.0299999999999994</v>
      </c>
      <c r="U136" s="26">
        <f t="shared" si="45"/>
        <v>2.8308433878856651</v>
      </c>
      <c r="V136" s="26">
        <f t="shared" si="45"/>
        <v>5.12</v>
      </c>
      <c r="W136" s="26">
        <f t="shared" si="45"/>
        <v>4.3099999999999996</v>
      </c>
      <c r="X136" s="26">
        <f t="shared" si="45"/>
        <v>4.3899999999999997</v>
      </c>
      <c r="Y136" s="26">
        <f t="shared" si="45"/>
        <v>4.28</v>
      </c>
      <c r="Z136" s="26">
        <f t="shared" si="45"/>
        <v>4.7200000000000006</v>
      </c>
      <c r="AA136" s="26">
        <f t="shared" si="45"/>
        <v>4.5600000000000005</v>
      </c>
      <c r="AB136" s="26">
        <f t="shared" si="45"/>
        <v>4.28</v>
      </c>
      <c r="AC136" s="26">
        <f t="shared" si="45"/>
        <v>4.2700000000000005</v>
      </c>
      <c r="AD136" s="31"/>
      <c r="AE136" s="26">
        <f t="shared" si="36"/>
        <v>0.35555555555555574</v>
      </c>
    </row>
    <row r="137" spans="1:31" x14ac:dyDescent="0.2">
      <c r="A137" s="11" t="s">
        <v>202</v>
      </c>
      <c r="B137" s="6" t="s">
        <v>203</v>
      </c>
      <c r="C137" s="26">
        <f>+C100</f>
        <v>0</v>
      </c>
      <c r="D137" s="26">
        <f>+D100</f>
        <v>0</v>
      </c>
      <c r="E137" s="26">
        <f t="shared" ref="E137:AC137" si="46">+E100</f>
        <v>0</v>
      </c>
      <c r="F137" s="26">
        <f t="shared" si="46"/>
        <v>0</v>
      </c>
      <c r="G137" s="26">
        <f t="shared" si="46"/>
        <v>0</v>
      </c>
      <c r="H137" s="26">
        <f t="shared" si="46"/>
        <v>0</v>
      </c>
      <c r="I137" s="26">
        <f t="shared" si="46"/>
        <v>0</v>
      </c>
      <c r="J137" s="26">
        <f t="shared" si="46"/>
        <v>0</v>
      </c>
      <c r="K137" s="26">
        <f t="shared" si="46"/>
        <v>0</v>
      </c>
      <c r="L137" s="26">
        <f t="shared" si="46"/>
        <v>0</v>
      </c>
      <c r="M137" s="26">
        <f t="shared" si="46"/>
        <v>0</v>
      </c>
      <c r="N137" s="26">
        <f t="shared" si="46"/>
        <v>0</v>
      </c>
      <c r="O137" s="26">
        <f t="shared" si="46"/>
        <v>0</v>
      </c>
      <c r="P137" s="26">
        <f t="shared" si="46"/>
        <v>0</v>
      </c>
      <c r="Q137" s="26">
        <f t="shared" si="46"/>
        <v>0</v>
      </c>
      <c r="R137" s="26">
        <f t="shared" si="46"/>
        <v>0</v>
      </c>
      <c r="S137" s="26">
        <f t="shared" si="46"/>
        <v>0</v>
      </c>
      <c r="T137" s="26">
        <f t="shared" si="46"/>
        <v>0</v>
      </c>
      <c r="U137" s="26">
        <f t="shared" si="46"/>
        <v>0</v>
      </c>
      <c r="V137" s="26">
        <f t="shared" si="46"/>
        <v>0</v>
      </c>
      <c r="W137" s="26">
        <f t="shared" si="46"/>
        <v>0</v>
      </c>
      <c r="X137" s="26">
        <f t="shared" si="46"/>
        <v>0</v>
      </c>
      <c r="Y137" s="26">
        <f t="shared" si="46"/>
        <v>0</v>
      </c>
      <c r="Z137" s="26">
        <f t="shared" si="46"/>
        <v>0</v>
      </c>
      <c r="AA137" s="26">
        <f t="shared" si="46"/>
        <v>0</v>
      </c>
      <c r="AB137" s="26">
        <f t="shared" si="46"/>
        <v>0</v>
      </c>
      <c r="AC137" s="26">
        <f t="shared" si="46"/>
        <v>0</v>
      </c>
      <c r="AD137" s="31"/>
      <c r="AE137" s="26" t="str">
        <f t="shared" si="36"/>
        <v/>
      </c>
    </row>
    <row r="138" spans="1:31" x14ac:dyDescent="0.2">
      <c r="A138" s="13" t="s">
        <v>204</v>
      </c>
      <c r="B138" s="6" t="s">
        <v>205</v>
      </c>
      <c r="C138" s="26">
        <f>+C139+C140+C141</f>
        <v>0</v>
      </c>
      <c r="D138" s="26">
        <f>+D139+D140+D141</f>
        <v>0</v>
      </c>
      <c r="E138" s="26">
        <f t="shared" ref="E138:AC138" si="47">+E139+E140+E141</f>
        <v>0</v>
      </c>
      <c r="F138" s="26">
        <f t="shared" si="47"/>
        <v>0</v>
      </c>
      <c r="G138" s="26">
        <f t="shared" si="47"/>
        <v>0</v>
      </c>
      <c r="H138" s="26">
        <f t="shared" si="47"/>
        <v>0</v>
      </c>
      <c r="I138" s="26">
        <f t="shared" si="47"/>
        <v>0</v>
      </c>
      <c r="J138" s="26">
        <f t="shared" si="47"/>
        <v>0</v>
      </c>
      <c r="K138" s="26">
        <f t="shared" si="47"/>
        <v>0</v>
      </c>
      <c r="L138" s="26">
        <f t="shared" si="47"/>
        <v>0</v>
      </c>
      <c r="M138" s="26">
        <f t="shared" si="47"/>
        <v>0</v>
      </c>
      <c r="N138" s="26">
        <f t="shared" si="47"/>
        <v>0</v>
      </c>
      <c r="O138" s="26">
        <f t="shared" si="47"/>
        <v>0</v>
      </c>
      <c r="P138" s="26">
        <f t="shared" si="47"/>
        <v>0</v>
      </c>
      <c r="Q138" s="26">
        <f t="shared" si="47"/>
        <v>0</v>
      </c>
      <c r="R138" s="26">
        <f t="shared" si="47"/>
        <v>0</v>
      </c>
      <c r="S138" s="26">
        <f t="shared" si="47"/>
        <v>0</v>
      </c>
      <c r="T138" s="26">
        <f t="shared" si="47"/>
        <v>0</v>
      </c>
      <c r="U138" s="26">
        <f t="shared" si="47"/>
        <v>0</v>
      </c>
      <c r="V138" s="26">
        <f t="shared" si="47"/>
        <v>0</v>
      </c>
      <c r="W138" s="26">
        <f t="shared" si="47"/>
        <v>0</v>
      </c>
      <c r="X138" s="26">
        <f t="shared" si="47"/>
        <v>0</v>
      </c>
      <c r="Y138" s="26">
        <f t="shared" si="47"/>
        <v>0</v>
      </c>
      <c r="Z138" s="26">
        <f t="shared" si="47"/>
        <v>0</v>
      </c>
      <c r="AA138" s="26">
        <f t="shared" si="47"/>
        <v>0</v>
      </c>
      <c r="AB138" s="26">
        <f t="shared" si="47"/>
        <v>0</v>
      </c>
      <c r="AC138" s="26">
        <f t="shared" si="47"/>
        <v>0</v>
      </c>
      <c r="AD138" s="31"/>
      <c r="AE138" s="26" t="str">
        <f t="shared" si="36"/>
        <v/>
      </c>
    </row>
    <row r="139" spans="1:31" x14ac:dyDescent="0.2">
      <c r="A139" s="13" t="s">
        <v>206</v>
      </c>
      <c r="B139" s="6" t="s">
        <v>207</v>
      </c>
      <c r="C139" s="26">
        <f>+C102</f>
        <v>0</v>
      </c>
      <c r="D139" s="26">
        <f>+D102</f>
        <v>0</v>
      </c>
      <c r="E139" s="26">
        <f t="shared" ref="E139:AC139" si="48">+E102</f>
        <v>0</v>
      </c>
      <c r="F139" s="26">
        <f t="shared" si="48"/>
        <v>0</v>
      </c>
      <c r="G139" s="26">
        <f t="shared" si="48"/>
        <v>0</v>
      </c>
      <c r="H139" s="26">
        <f t="shared" si="48"/>
        <v>0</v>
      </c>
      <c r="I139" s="26">
        <f t="shared" si="48"/>
        <v>0</v>
      </c>
      <c r="J139" s="26">
        <f t="shared" si="48"/>
        <v>0</v>
      </c>
      <c r="K139" s="26">
        <f t="shared" si="48"/>
        <v>0</v>
      </c>
      <c r="L139" s="26">
        <f t="shared" si="48"/>
        <v>0</v>
      </c>
      <c r="M139" s="26">
        <f t="shared" si="48"/>
        <v>0</v>
      </c>
      <c r="N139" s="26">
        <f t="shared" si="48"/>
        <v>0</v>
      </c>
      <c r="O139" s="26">
        <f t="shared" si="48"/>
        <v>0</v>
      </c>
      <c r="P139" s="26">
        <f t="shared" si="48"/>
        <v>0</v>
      </c>
      <c r="Q139" s="26">
        <f t="shared" si="48"/>
        <v>0</v>
      </c>
      <c r="R139" s="26">
        <f t="shared" si="48"/>
        <v>0</v>
      </c>
      <c r="S139" s="26">
        <f t="shared" si="48"/>
        <v>0</v>
      </c>
      <c r="T139" s="26">
        <f t="shared" si="48"/>
        <v>0</v>
      </c>
      <c r="U139" s="26">
        <f t="shared" si="48"/>
        <v>0</v>
      </c>
      <c r="V139" s="26">
        <f t="shared" si="48"/>
        <v>0</v>
      </c>
      <c r="W139" s="26">
        <f t="shared" si="48"/>
        <v>0</v>
      </c>
      <c r="X139" s="26">
        <f t="shared" si="48"/>
        <v>0</v>
      </c>
      <c r="Y139" s="26">
        <f t="shared" si="48"/>
        <v>0</v>
      </c>
      <c r="Z139" s="26">
        <f t="shared" si="48"/>
        <v>0</v>
      </c>
      <c r="AA139" s="26">
        <f t="shared" si="48"/>
        <v>0</v>
      </c>
      <c r="AB139" s="26">
        <f t="shared" si="48"/>
        <v>0</v>
      </c>
      <c r="AC139" s="26">
        <f t="shared" si="48"/>
        <v>0</v>
      </c>
      <c r="AD139" s="31"/>
      <c r="AE139" s="26" t="str">
        <f t="shared" si="36"/>
        <v/>
      </c>
    </row>
    <row r="140" spans="1:31" x14ac:dyDescent="0.2">
      <c r="A140" s="13" t="s">
        <v>214</v>
      </c>
      <c r="B140" s="6" t="s">
        <v>215</v>
      </c>
      <c r="C140" s="26">
        <f>+C106</f>
        <v>0</v>
      </c>
      <c r="D140" s="26">
        <f>+D106</f>
        <v>0</v>
      </c>
      <c r="E140" s="26">
        <f t="shared" ref="E140:AC140" si="49">+E106</f>
        <v>0</v>
      </c>
      <c r="F140" s="26">
        <f t="shared" si="49"/>
        <v>0</v>
      </c>
      <c r="G140" s="26">
        <f t="shared" si="49"/>
        <v>0</v>
      </c>
      <c r="H140" s="26">
        <f t="shared" si="49"/>
        <v>0</v>
      </c>
      <c r="I140" s="26">
        <f t="shared" si="49"/>
        <v>0</v>
      </c>
      <c r="J140" s="26">
        <f t="shared" si="49"/>
        <v>0</v>
      </c>
      <c r="K140" s="26">
        <f t="shared" si="49"/>
        <v>0</v>
      </c>
      <c r="L140" s="26">
        <f t="shared" si="49"/>
        <v>0</v>
      </c>
      <c r="M140" s="26">
        <f t="shared" si="49"/>
        <v>0</v>
      </c>
      <c r="N140" s="26">
        <f t="shared" si="49"/>
        <v>0</v>
      </c>
      <c r="O140" s="26">
        <f t="shared" si="49"/>
        <v>0</v>
      </c>
      <c r="P140" s="26">
        <f t="shared" si="49"/>
        <v>0</v>
      </c>
      <c r="Q140" s="26">
        <f t="shared" si="49"/>
        <v>0</v>
      </c>
      <c r="R140" s="26">
        <f t="shared" si="49"/>
        <v>0</v>
      </c>
      <c r="S140" s="26">
        <f t="shared" si="49"/>
        <v>0</v>
      </c>
      <c r="T140" s="26">
        <f t="shared" si="49"/>
        <v>0</v>
      </c>
      <c r="U140" s="26">
        <f t="shared" si="49"/>
        <v>0</v>
      </c>
      <c r="V140" s="26">
        <f t="shared" si="49"/>
        <v>0</v>
      </c>
      <c r="W140" s="26">
        <f t="shared" si="49"/>
        <v>0</v>
      </c>
      <c r="X140" s="26">
        <f t="shared" si="49"/>
        <v>0</v>
      </c>
      <c r="Y140" s="26">
        <f t="shared" si="49"/>
        <v>0</v>
      </c>
      <c r="Z140" s="26">
        <f t="shared" si="49"/>
        <v>0</v>
      </c>
      <c r="AA140" s="26">
        <f t="shared" si="49"/>
        <v>0</v>
      </c>
      <c r="AB140" s="26">
        <f t="shared" si="49"/>
        <v>0</v>
      </c>
      <c r="AC140" s="26">
        <f t="shared" si="49"/>
        <v>0</v>
      </c>
      <c r="AD140" s="31"/>
      <c r="AE140" s="26" t="str">
        <f t="shared" si="36"/>
        <v/>
      </c>
    </row>
    <row r="141" spans="1:31" x14ac:dyDescent="0.2">
      <c r="A141" s="11" t="s">
        <v>220</v>
      </c>
      <c r="B141" s="6" t="s">
        <v>187</v>
      </c>
      <c r="C141" s="26">
        <f>+C109</f>
        <v>0</v>
      </c>
      <c r="D141" s="26">
        <f>+D109</f>
        <v>0</v>
      </c>
      <c r="E141" s="26">
        <f t="shared" ref="E141:AC141" si="50">+E109</f>
        <v>0</v>
      </c>
      <c r="F141" s="26">
        <f t="shared" si="50"/>
        <v>0</v>
      </c>
      <c r="G141" s="26">
        <f t="shared" si="50"/>
        <v>0</v>
      </c>
      <c r="H141" s="26">
        <f t="shared" si="50"/>
        <v>0</v>
      </c>
      <c r="I141" s="26">
        <f t="shared" si="50"/>
        <v>0</v>
      </c>
      <c r="J141" s="26">
        <f t="shared" si="50"/>
        <v>0</v>
      </c>
      <c r="K141" s="26">
        <f t="shared" si="50"/>
        <v>0</v>
      </c>
      <c r="L141" s="26">
        <f t="shared" si="50"/>
        <v>0</v>
      </c>
      <c r="M141" s="26">
        <f t="shared" si="50"/>
        <v>0</v>
      </c>
      <c r="N141" s="26">
        <f t="shared" si="50"/>
        <v>0</v>
      </c>
      <c r="O141" s="26">
        <f t="shared" si="50"/>
        <v>0</v>
      </c>
      <c r="P141" s="26">
        <f t="shared" si="50"/>
        <v>0</v>
      </c>
      <c r="Q141" s="26">
        <f t="shared" si="50"/>
        <v>0</v>
      </c>
      <c r="R141" s="26">
        <f t="shared" si="50"/>
        <v>0</v>
      </c>
      <c r="S141" s="26">
        <f t="shared" si="50"/>
        <v>0</v>
      </c>
      <c r="T141" s="26">
        <f t="shared" si="50"/>
        <v>0</v>
      </c>
      <c r="U141" s="26">
        <f t="shared" si="50"/>
        <v>0</v>
      </c>
      <c r="V141" s="26">
        <f t="shared" si="50"/>
        <v>0</v>
      </c>
      <c r="W141" s="26">
        <f t="shared" si="50"/>
        <v>0</v>
      </c>
      <c r="X141" s="26">
        <f t="shared" si="50"/>
        <v>0</v>
      </c>
      <c r="Y141" s="26">
        <f t="shared" si="50"/>
        <v>0</v>
      </c>
      <c r="Z141" s="26">
        <f t="shared" si="50"/>
        <v>0</v>
      </c>
      <c r="AA141" s="26">
        <f t="shared" si="50"/>
        <v>0</v>
      </c>
      <c r="AB141" s="26">
        <f t="shared" si="50"/>
        <v>0</v>
      </c>
      <c r="AC141" s="26">
        <f t="shared" si="50"/>
        <v>0</v>
      </c>
      <c r="AD141" s="31"/>
      <c r="AE141" s="26" t="str">
        <f t="shared" si="36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51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>+C145+C146</f>
        <v>0.62</v>
      </c>
      <c r="D144" s="26">
        <f>+D145+D146</f>
        <v>0.68080007508979767</v>
      </c>
      <c r="E144" s="26">
        <f t="shared" ref="E144:AC144" si="52">+E145+E146</f>
        <v>0.70416008985407552</v>
      </c>
      <c r="F144" s="26">
        <f t="shared" si="52"/>
        <v>0.79984002421211098</v>
      </c>
      <c r="G144" s="26">
        <f t="shared" si="52"/>
        <v>1.056159914723068</v>
      </c>
      <c r="H144" s="26">
        <f t="shared" si="52"/>
        <v>1.1425599895048237</v>
      </c>
      <c r="I144" s="26">
        <f t="shared" si="52"/>
        <v>0.9027199902078844</v>
      </c>
      <c r="J144" s="26">
        <f t="shared" si="52"/>
        <v>1.198240011745465</v>
      </c>
      <c r="K144" s="26">
        <f t="shared" si="52"/>
        <v>1.3704800107162418</v>
      </c>
      <c r="L144" s="26">
        <f t="shared" si="52"/>
        <v>1.4178400430570406</v>
      </c>
      <c r="M144" s="26">
        <f t="shared" si="52"/>
        <v>1.975199987515234</v>
      </c>
      <c r="N144" s="26">
        <f t="shared" si="52"/>
        <v>2.1453599882182948</v>
      </c>
      <c r="O144" s="26">
        <f t="shared" si="52"/>
        <v>2.341662027688185</v>
      </c>
      <c r="P144" s="26">
        <f t="shared" si="52"/>
        <v>2.6816918846710225</v>
      </c>
      <c r="Q144" s="26">
        <f t="shared" si="52"/>
        <v>2.8969809212751692</v>
      </c>
      <c r="R144" s="26">
        <f t="shared" si="52"/>
        <v>3.1407253105483632</v>
      </c>
      <c r="S144" s="26">
        <f t="shared" si="52"/>
        <v>3.7270313831050581</v>
      </c>
      <c r="T144" s="26">
        <f t="shared" si="52"/>
        <v>3.6547583891988111</v>
      </c>
      <c r="U144" s="26">
        <f t="shared" si="52"/>
        <v>3.5597774359416214</v>
      </c>
      <c r="V144" s="26">
        <f t="shared" si="52"/>
        <v>2.6269553198036704</v>
      </c>
      <c r="W144" s="26">
        <f t="shared" si="52"/>
        <v>2.2586240021077328</v>
      </c>
      <c r="X144" s="26">
        <f t="shared" si="52"/>
        <v>0.62</v>
      </c>
      <c r="Y144" s="26">
        <f t="shared" si="52"/>
        <v>1.5187535143416031</v>
      </c>
      <c r="Z144" s="26">
        <f t="shared" si="52"/>
        <v>1.3683459927321084</v>
      </c>
      <c r="AA144" s="26">
        <f t="shared" si="52"/>
        <v>1.3521679120000001</v>
      </c>
      <c r="AB144" s="26">
        <f t="shared" si="52"/>
        <v>1.1049612288816</v>
      </c>
      <c r="AC144" s="26">
        <f t="shared" si="52"/>
        <v>1.02499525115552</v>
      </c>
      <c r="AD144" s="31"/>
      <c r="AE144" s="26">
        <f t="shared" ref="AE144:AE148" si="53">+IF(C144=0,"",IF(C144&lt;0,IF(AC144&lt;0,(AC144-C144)/C144,(AC144-C144)/ABS(C144)),(AC144-C144)/C144))</f>
        <v>0.65321814702503234</v>
      </c>
    </row>
    <row r="145" spans="1:31" x14ac:dyDescent="0.2">
      <c r="A145" s="13" t="s">
        <v>225</v>
      </c>
      <c r="B145" s="6" t="s">
        <v>226</v>
      </c>
      <c r="C145" s="26">
        <f>+C113</f>
        <v>0.12</v>
      </c>
      <c r="D145" s="26">
        <f>+D113</f>
        <v>0.14080007508979767</v>
      </c>
      <c r="E145" s="26">
        <f t="shared" ref="E145:AC148" si="54">+E113</f>
        <v>0.14416008985407547</v>
      </c>
      <c r="F145" s="26">
        <f t="shared" si="54"/>
        <v>0.14984002421211093</v>
      </c>
      <c r="G145" s="26">
        <f t="shared" si="54"/>
        <v>0.16615991472306807</v>
      </c>
      <c r="H145" s="26">
        <f t="shared" si="54"/>
        <v>0.16255998950482364</v>
      </c>
      <c r="I145" s="26">
        <f t="shared" si="54"/>
        <v>0.16271999020788447</v>
      </c>
      <c r="J145" s="26">
        <f t="shared" si="54"/>
        <v>0.18824001174546498</v>
      </c>
      <c r="K145" s="26">
        <f t="shared" si="54"/>
        <v>0.27048001071624184</v>
      </c>
      <c r="L145" s="26">
        <f t="shared" si="54"/>
        <v>0.2778400430570408</v>
      </c>
      <c r="M145" s="26">
        <f t="shared" si="54"/>
        <v>0.26519998751523394</v>
      </c>
      <c r="N145" s="26">
        <f t="shared" si="54"/>
        <v>0.26535998821829476</v>
      </c>
      <c r="O145" s="26">
        <f t="shared" si="54"/>
        <v>0.30166202768818512</v>
      </c>
      <c r="P145" s="26">
        <f t="shared" si="54"/>
        <v>0.27169188467102212</v>
      </c>
      <c r="Q145" s="26">
        <f t="shared" si="54"/>
        <v>0.28698092127516933</v>
      </c>
      <c r="R145" s="26">
        <f t="shared" si="54"/>
        <v>0.28072531054836342</v>
      </c>
      <c r="S145" s="26">
        <f t="shared" si="54"/>
        <v>0.30703138310505829</v>
      </c>
      <c r="T145" s="26">
        <f t="shared" si="54"/>
        <v>0.34475838919881097</v>
      </c>
      <c r="U145" s="26">
        <f t="shared" si="54"/>
        <v>0.35977743594162115</v>
      </c>
      <c r="V145" s="26">
        <f t="shared" si="54"/>
        <v>0.33695531980367022</v>
      </c>
      <c r="W145" s="26">
        <f t="shared" si="54"/>
        <v>0.33862400210773291</v>
      </c>
      <c r="X145" s="26">
        <f t="shared" si="54"/>
        <v>0.12</v>
      </c>
      <c r="Y145" s="26">
        <f t="shared" si="54"/>
        <v>0.34875351434160318</v>
      </c>
      <c r="Z145" s="26">
        <f t="shared" si="54"/>
        <v>0.34834599273210842</v>
      </c>
      <c r="AA145" s="26">
        <f t="shared" si="54"/>
        <v>0.35216791200000003</v>
      </c>
      <c r="AB145" s="26">
        <f t="shared" si="54"/>
        <v>0.35496122888160003</v>
      </c>
      <c r="AC145" s="26">
        <f t="shared" si="54"/>
        <v>0.37499525115552002</v>
      </c>
      <c r="AD145" s="31"/>
      <c r="AE145" s="26">
        <f t="shared" si="53"/>
        <v>2.1249604262960005</v>
      </c>
    </row>
    <row r="146" spans="1:31" x14ac:dyDescent="0.2">
      <c r="A146" s="13" t="s">
        <v>227</v>
      </c>
      <c r="B146" s="6" t="s">
        <v>228</v>
      </c>
      <c r="C146" s="26">
        <f t="shared" ref="C146:D147" si="55">+C114</f>
        <v>0.5</v>
      </c>
      <c r="D146" s="26">
        <f t="shared" si="55"/>
        <v>0.54</v>
      </c>
      <c r="E146" s="26">
        <f t="shared" si="54"/>
        <v>0.56000000000000005</v>
      </c>
      <c r="F146" s="26">
        <f t="shared" si="54"/>
        <v>0.65</v>
      </c>
      <c r="G146" s="26">
        <f t="shared" si="54"/>
        <v>0.89</v>
      </c>
      <c r="H146" s="26">
        <f t="shared" si="54"/>
        <v>0.98</v>
      </c>
      <c r="I146" s="26">
        <f t="shared" si="54"/>
        <v>0.74</v>
      </c>
      <c r="J146" s="26">
        <f t="shared" si="54"/>
        <v>1.01</v>
      </c>
      <c r="K146" s="26">
        <f t="shared" si="54"/>
        <v>1.1000000000000001</v>
      </c>
      <c r="L146" s="26">
        <f t="shared" si="54"/>
        <v>1.1399999999999999</v>
      </c>
      <c r="M146" s="26">
        <f t="shared" si="54"/>
        <v>1.71</v>
      </c>
      <c r="N146" s="26">
        <f t="shared" si="54"/>
        <v>1.88</v>
      </c>
      <c r="O146" s="26">
        <f t="shared" si="54"/>
        <v>2.04</v>
      </c>
      <c r="P146" s="26">
        <f t="shared" si="54"/>
        <v>2.41</v>
      </c>
      <c r="Q146" s="26">
        <f t="shared" si="54"/>
        <v>2.61</v>
      </c>
      <c r="R146" s="26">
        <f t="shared" si="54"/>
        <v>2.86</v>
      </c>
      <c r="S146" s="26">
        <f t="shared" si="54"/>
        <v>3.42</v>
      </c>
      <c r="T146" s="26">
        <f t="shared" si="54"/>
        <v>3.31</v>
      </c>
      <c r="U146" s="26">
        <f t="shared" si="54"/>
        <v>3.2</v>
      </c>
      <c r="V146" s="26">
        <f t="shared" si="54"/>
        <v>2.29</v>
      </c>
      <c r="W146" s="26">
        <f t="shared" si="54"/>
        <v>1.92</v>
      </c>
      <c r="X146" s="26">
        <f t="shared" si="54"/>
        <v>0.5</v>
      </c>
      <c r="Y146" s="26">
        <f t="shared" si="54"/>
        <v>1.17</v>
      </c>
      <c r="Z146" s="26">
        <f t="shared" si="54"/>
        <v>1.02</v>
      </c>
      <c r="AA146" s="26">
        <f t="shared" si="54"/>
        <v>1</v>
      </c>
      <c r="AB146" s="26">
        <f t="shared" si="54"/>
        <v>0.75</v>
      </c>
      <c r="AC146" s="26">
        <f t="shared" si="54"/>
        <v>0.65</v>
      </c>
      <c r="AD146" s="31"/>
      <c r="AE146" s="26">
        <f t="shared" si="53"/>
        <v>0.30000000000000004</v>
      </c>
    </row>
    <row r="147" spans="1:31" x14ac:dyDescent="0.2">
      <c r="A147" s="13" t="s">
        <v>229</v>
      </c>
      <c r="B147" s="6" t="s">
        <v>144</v>
      </c>
      <c r="C147" s="26">
        <f t="shared" si="55"/>
        <v>0</v>
      </c>
      <c r="D147" s="26">
        <f t="shared" si="55"/>
        <v>0</v>
      </c>
      <c r="E147" s="26">
        <f t="shared" si="54"/>
        <v>0</v>
      </c>
      <c r="F147" s="26">
        <f t="shared" si="54"/>
        <v>0</v>
      </c>
      <c r="G147" s="26">
        <f t="shared" si="54"/>
        <v>0</v>
      </c>
      <c r="H147" s="26">
        <f t="shared" si="54"/>
        <v>0</v>
      </c>
      <c r="I147" s="26">
        <f t="shared" si="54"/>
        <v>0</v>
      </c>
      <c r="J147" s="26">
        <f t="shared" si="54"/>
        <v>0</v>
      </c>
      <c r="K147" s="26">
        <f t="shared" si="54"/>
        <v>0</v>
      </c>
      <c r="L147" s="26">
        <f t="shared" si="54"/>
        <v>0</v>
      </c>
      <c r="M147" s="26">
        <f t="shared" si="54"/>
        <v>0</v>
      </c>
      <c r="N147" s="26">
        <f t="shared" si="54"/>
        <v>0</v>
      </c>
      <c r="O147" s="26">
        <f t="shared" si="54"/>
        <v>0</v>
      </c>
      <c r="P147" s="26">
        <f t="shared" si="54"/>
        <v>0</v>
      </c>
      <c r="Q147" s="26">
        <f t="shared" si="54"/>
        <v>0</v>
      </c>
      <c r="R147" s="26">
        <f t="shared" si="54"/>
        <v>0</v>
      </c>
      <c r="S147" s="26">
        <f t="shared" si="54"/>
        <v>0</v>
      </c>
      <c r="T147" s="26">
        <f t="shared" si="54"/>
        <v>0</v>
      </c>
      <c r="U147" s="26">
        <f t="shared" si="54"/>
        <v>0</v>
      </c>
      <c r="V147" s="26">
        <f t="shared" si="54"/>
        <v>0</v>
      </c>
      <c r="W147" s="26">
        <f t="shared" si="54"/>
        <v>0</v>
      </c>
      <c r="X147" s="26">
        <f t="shared" si="54"/>
        <v>0</v>
      </c>
      <c r="Y147" s="26">
        <f t="shared" si="54"/>
        <v>0</v>
      </c>
      <c r="Z147" s="26">
        <f t="shared" si="54"/>
        <v>0</v>
      </c>
      <c r="AA147" s="26">
        <f t="shared" si="54"/>
        <v>0</v>
      </c>
      <c r="AB147" s="26">
        <f t="shared" si="54"/>
        <v>0</v>
      </c>
      <c r="AC147" s="26">
        <f t="shared" si="54"/>
        <v>0</v>
      </c>
      <c r="AD147" s="31"/>
      <c r="AE147" s="26" t="str">
        <f t="shared" si="53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si="54"/>
        <v>0</v>
      </c>
      <c r="G148" s="26">
        <f t="shared" si="54"/>
        <v>0</v>
      </c>
      <c r="H148" s="26">
        <f t="shared" si="54"/>
        <v>0</v>
      </c>
      <c r="I148" s="26">
        <f t="shared" si="54"/>
        <v>0</v>
      </c>
      <c r="J148" s="26">
        <f t="shared" si="54"/>
        <v>0</v>
      </c>
      <c r="K148" s="26">
        <f t="shared" si="54"/>
        <v>0</v>
      </c>
      <c r="L148" s="26">
        <f t="shared" si="54"/>
        <v>0</v>
      </c>
      <c r="M148" s="26">
        <f t="shared" si="54"/>
        <v>0</v>
      </c>
      <c r="N148" s="26">
        <f t="shared" si="54"/>
        <v>0</v>
      </c>
      <c r="O148" s="26">
        <f t="shared" si="54"/>
        <v>0</v>
      </c>
      <c r="P148" s="26">
        <f t="shared" si="54"/>
        <v>0</v>
      </c>
      <c r="Q148" s="26">
        <f t="shared" si="54"/>
        <v>0</v>
      </c>
      <c r="R148" s="26">
        <f t="shared" si="54"/>
        <v>0</v>
      </c>
      <c r="S148" s="26">
        <f t="shared" si="54"/>
        <v>0</v>
      </c>
      <c r="T148" s="26">
        <f t="shared" si="54"/>
        <v>0</v>
      </c>
      <c r="U148" s="26">
        <f t="shared" si="54"/>
        <v>0</v>
      </c>
      <c r="V148" s="26">
        <f t="shared" si="54"/>
        <v>0</v>
      </c>
      <c r="W148" s="26">
        <f t="shared" si="54"/>
        <v>0</v>
      </c>
      <c r="X148" s="26">
        <f t="shared" si="54"/>
        <v>0</v>
      </c>
      <c r="Y148" s="26">
        <f t="shared" si="54"/>
        <v>0</v>
      </c>
      <c r="Z148" s="26">
        <f t="shared" si="54"/>
        <v>0</v>
      </c>
      <c r="AA148" s="26">
        <f t="shared" si="54"/>
        <v>0</v>
      </c>
      <c r="AB148" s="26">
        <f t="shared" si="54"/>
        <v>0</v>
      </c>
      <c r="AC148" s="26">
        <f t="shared" si="54"/>
        <v>0</v>
      </c>
      <c r="AD148" s="31"/>
      <c r="AE148" s="26" t="str">
        <f t="shared" si="53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3">
        <f>+C160+C161+C162</f>
        <v>99.33</v>
      </c>
      <c r="D159" s="3">
        <f>+D160+D161+D162</f>
        <v>110.32471229421944</v>
      </c>
      <c r="E159" s="3">
        <f t="shared" ref="E159:AC159" si="56">+E160+E161+E162</f>
        <v>114.78780236649493</v>
      </c>
      <c r="F159" s="3">
        <f t="shared" si="56"/>
        <v>121.54955477037501</v>
      </c>
      <c r="G159" s="3">
        <f t="shared" si="56"/>
        <v>114.81110726386669</v>
      </c>
      <c r="H159" s="3">
        <f t="shared" si="56"/>
        <v>128.46471772030947</v>
      </c>
      <c r="I159" s="3">
        <f t="shared" si="56"/>
        <v>149.73605950287487</v>
      </c>
      <c r="J159" s="3">
        <f t="shared" si="56"/>
        <v>161.16314005122092</v>
      </c>
      <c r="K159" s="3">
        <f t="shared" si="56"/>
        <v>167.53723273668831</v>
      </c>
      <c r="L159" s="3">
        <f t="shared" si="56"/>
        <v>174.17776193898982</v>
      </c>
      <c r="M159" s="3">
        <f t="shared" si="56"/>
        <v>179.91831909269661</v>
      </c>
      <c r="N159" s="3">
        <f t="shared" si="56"/>
        <v>176.99379005486711</v>
      </c>
      <c r="O159" s="3">
        <f t="shared" si="56"/>
        <v>182.30150058663216</v>
      </c>
      <c r="P159" s="3">
        <f t="shared" si="56"/>
        <v>180.59799099732942</v>
      </c>
      <c r="Q159" s="3">
        <f t="shared" si="56"/>
        <v>184.82271378051908</v>
      </c>
      <c r="R159" s="3">
        <f t="shared" si="56"/>
        <v>187.04987920511897</v>
      </c>
      <c r="S159" s="3">
        <f t="shared" si="56"/>
        <v>199.54044232712837</v>
      </c>
      <c r="T159" s="3">
        <f t="shared" si="56"/>
        <v>209.63208426026267</v>
      </c>
      <c r="U159" s="3">
        <f t="shared" si="56"/>
        <v>199.62807052621545</v>
      </c>
      <c r="V159" s="3">
        <f t="shared" si="56"/>
        <v>187.47158087189266</v>
      </c>
      <c r="W159" s="3">
        <f t="shared" si="56"/>
        <v>180.84625759117239</v>
      </c>
      <c r="X159" s="3">
        <f t="shared" si="56"/>
        <v>197.20485452691878</v>
      </c>
      <c r="Y159" s="3">
        <f t="shared" si="56"/>
        <v>236.46740413082321</v>
      </c>
      <c r="Z159" s="3">
        <f t="shared" si="56"/>
        <v>254.94575048485288</v>
      </c>
      <c r="AA159" s="3">
        <f t="shared" si="56"/>
        <v>252.4040046874328</v>
      </c>
      <c r="AB159" s="3">
        <f t="shared" si="56"/>
        <v>242.28698130921717</v>
      </c>
      <c r="AC159" s="3">
        <f t="shared" si="56"/>
        <v>254.02699385380035</v>
      </c>
      <c r="AE159" s="3">
        <f t="shared" ref="AE159:AE162" si="57">+IF(C159=0,"",IF(C159&lt;0,IF(AC159&lt;0,(AC159-C159)/C159,(AC159-C159)/ABS(C159)),(AC159-C159)/C159))</f>
        <v>1.5574045490164135</v>
      </c>
    </row>
    <row r="160" spans="1:31" x14ac:dyDescent="0.2">
      <c r="A160" s="11" t="s">
        <v>26</v>
      </c>
      <c r="B160" s="6" t="s">
        <v>27</v>
      </c>
      <c r="C160" s="3">
        <f>+C6</f>
        <v>86.92</v>
      </c>
      <c r="D160" s="3">
        <f>+D6</f>
        <v>104.04471229421944</v>
      </c>
      <c r="E160" s="3">
        <f t="shared" ref="E160:AC160" si="58">+E6</f>
        <v>109.47780236649493</v>
      </c>
      <c r="F160" s="3">
        <f t="shared" si="58"/>
        <v>115.94955477037502</v>
      </c>
      <c r="G160" s="3">
        <f t="shared" si="58"/>
        <v>109.87110726386669</v>
      </c>
      <c r="H160" s="3">
        <f t="shared" si="58"/>
        <v>123.12471772030948</v>
      </c>
      <c r="I160" s="3">
        <f t="shared" si="58"/>
        <v>144.44605950287487</v>
      </c>
      <c r="J160" s="3">
        <f t="shared" si="58"/>
        <v>155.85314005122092</v>
      </c>
      <c r="K160" s="3">
        <f t="shared" si="58"/>
        <v>162.0172327366883</v>
      </c>
      <c r="L160" s="3">
        <f t="shared" si="58"/>
        <v>168.75776193898983</v>
      </c>
      <c r="M160" s="3">
        <f t="shared" si="58"/>
        <v>174.34831909269661</v>
      </c>
      <c r="N160" s="3">
        <f t="shared" si="58"/>
        <v>171.45379005486711</v>
      </c>
      <c r="O160" s="3">
        <f t="shared" si="58"/>
        <v>176.91150058663217</v>
      </c>
      <c r="P160" s="3">
        <f t="shared" si="58"/>
        <v>174.99799099732942</v>
      </c>
      <c r="Q160" s="3">
        <f t="shared" si="58"/>
        <v>179.28271378051909</v>
      </c>
      <c r="R160" s="3">
        <f t="shared" si="58"/>
        <v>181.68987920511896</v>
      </c>
      <c r="S160" s="3">
        <f t="shared" si="58"/>
        <v>193.63044232712838</v>
      </c>
      <c r="T160" s="3">
        <f t="shared" si="58"/>
        <v>204.26208426026267</v>
      </c>
      <c r="U160" s="3">
        <f t="shared" si="58"/>
        <v>196.22722713832979</v>
      </c>
      <c r="V160" s="3">
        <f t="shared" si="58"/>
        <v>181.97158087189266</v>
      </c>
      <c r="W160" s="3">
        <f t="shared" si="58"/>
        <v>176.1762575911724</v>
      </c>
      <c r="X160" s="3">
        <f t="shared" si="58"/>
        <v>192.39485452691878</v>
      </c>
      <c r="Y160" s="3">
        <f t="shared" si="58"/>
        <v>231.74740413082321</v>
      </c>
      <c r="Z160" s="3">
        <f t="shared" si="58"/>
        <v>248.88575048485288</v>
      </c>
      <c r="AA160" s="3">
        <f t="shared" si="58"/>
        <v>245.94400468743279</v>
      </c>
      <c r="AB160" s="3">
        <f t="shared" si="58"/>
        <v>236.54698130921716</v>
      </c>
      <c r="AC160" s="3">
        <f t="shared" si="58"/>
        <v>248.61699385380035</v>
      </c>
      <c r="AE160" s="3">
        <f t="shared" si="57"/>
        <v>1.860296753955365</v>
      </c>
    </row>
    <row r="161" spans="1:31" x14ac:dyDescent="0.2">
      <c r="A161" s="13" t="s">
        <v>145</v>
      </c>
      <c r="B161" s="6" t="s">
        <v>146</v>
      </c>
      <c r="C161" s="3">
        <f>+C66</f>
        <v>12.410000000000002</v>
      </c>
      <c r="D161" s="3">
        <f>+D66</f>
        <v>6.2799999999999994</v>
      </c>
      <c r="E161" s="3">
        <f t="shared" ref="E161:AC161" si="59">+E66</f>
        <v>5.3100000000000005</v>
      </c>
      <c r="F161" s="3">
        <f t="shared" si="59"/>
        <v>5.6000000000000005</v>
      </c>
      <c r="G161" s="3">
        <f t="shared" si="59"/>
        <v>4.9399999999999995</v>
      </c>
      <c r="H161" s="3">
        <f t="shared" si="59"/>
        <v>5.3400000000000007</v>
      </c>
      <c r="I161" s="3">
        <f t="shared" si="59"/>
        <v>5.2899999999999991</v>
      </c>
      <c r="J161" s="3">
        <f t="shared" si="59"/>
        <v>5.3100000000000005</v>
      </c>
      <c r="K161" s="3">
        <f t="shared" si="59"/>
        <v>5.5200000000000005</v>
      </c>
      <c r="L161" s="3">
        <f t="shared" si="59"/>
        <v>5.4200000000000008</v>
      </c>
      <c r="M161" s="3">
        <f t="shared" si="59"/>
        <v>5.57</v>
      </c>
      <c r="N161" s="3">
        <f t="shared" si="59"/>
        <v>5.5399999999999991</v>
      </c>
      <c r="O161" s="3">
        <f t="shared" si="59"/>
        <v>5.39</v>
      </c>
      <c r="P161" s="3">
        <f t="shared" si="59"/>
        <v>5.6000000000000005</v>
      </c>
      <c r="Q161" s="3">
        <f t="shared" si="59"/>
        <v>5.54</v>
      </c>
      <c r="R161" s="3">
        <f t="shared" si="59"/>
        <v>5.36</v>
      </c>
      <c r="S161" s="3">
        <f t="shared" si="59"/>
        <v>5.910000000000001</v>
      </c>
      <c r="T161" s="3">
        <f t="shared" si="59"/>
        <v>5.3699999999999992</v>
      </c>
      <c r="U161" s="3">
        <f t="shared" si="59"/>
        <v>3.400843387885665</v>
      </c>
      <c r="V161" s="3">
        <f t="shared" si="59"/>
        <v>5.5</v>
      </c>
      <c r="W161" s="3">
        <f t="shared" si="59"/>
        <v>4.67</v>
      </c>
      <c r="X161" s="3">
        <f t="shared" si="59"/>
        <v>4.8099999999999996</v>
      </c>
      <c r="Y161" s="3">
        <f t="shared" si="59"/>
        <v>4.7200000000000006</v>
      </c>
      <c r="Z161" s="3">
        <f t="shared" si="59"/>
        <v>6.0600000000000005</v>
      </c>
      <c r="AA161" s="3">
        <f t="shared" si="59"/>
        <v>6.4600000000000009</v>
      </c>
      <c r="AB161" s="3">
        <f t="shared" si="59"/>
        <v>5.74</v>
      </c>
      <c r="AC161" s="3">
        <f t="shared" si="59"/>
        <v>5.41</v>
      </c>
      <c r="AE161" s="3">
        <f t="shared" si="57"/>
        <v>-0.56406124093473009</v>
      </c>
    </row>
    <row r="162" spans="1:31" x14ac:dyDescent="0.2">
      <c r="A162" s="13" t="s">
        <v>204</v>
      </c>
      <c r="B162" s="6" t="s">
        <v>205</v>
      </c>
      <c r="C162" s="3">
        <f>+C101</f>
        <v>0</v>
      </c>
      <c r="D162" s="3">
        <f>+D101</f>
        <v>0</v>
      </c>
      <c r="E162" s="3">
        <f t="shared" ref="E162:AC162" si="60">+E101</f>
        <v>0</v>
      </c>
      <c r="F162" s="3">
        <f t="shared" si="60"/>
        <v>0</v>
      </c>
      <c r="G162" s="3">
        <f t="shared" si="60"/>
        <v>0</v>
      </c>
      <c r="H162" s="3">
        <f t="shared" si="60"/>
        <v>0</v>
      </c>
      <c r="I162" s="3">
        <f t="shared" si="60"/>
        <v>0</v>
      </c>
      <c r="J162" s="3">
        <f t="shared" si="60"/>
        <v>0</v>
      </c>
      <c r="K162" s="3">
        <f t="shared" si="60"/>
        <v>0</v>
      </c>
      <c r="L162" s="3">
        <f t="shared" si="60"/>
        <v>0</v>
      </c>
      <c r="M162" s="3">
        <f t="shared" si="60"/>
        <v>0</v>
      </c>
      <c r="N162" s="3">
        <f t="shared" si="60"/>
        <v>0</v>
      </c>
      <c r="O162" s="3">
        <f t="shared" si="60"/>
        <v>0</v>
      </c>
      <c r="P162" s="3">
        <f t="shared" si="60"/>
        <v>0</v>
      </c>
      <c r="Q162" s="3">
        <f t="shared" si="60"/>
        <v>0</v>
      </c>
      <c r="R162" s="3">
        <f t="shared" si="60"/>
        <v>0</v>
      </c>
      <c r="S162" s="3">
        <f t="shared" si="60"/>
        <v>0</v>
      </c>
      <c r="T162" s="3">
        <f t="shared" si="60"/>
        <v>0</v>
      </c>
      <c r="U162" s="3">
        <f t="shared" si="60"/>
        <v>0</v>
      </c>
      <c r="V162" s="3">
        <f t="shared" si="60"/>
        <v>0</v>
      </c>
      <c r="W162" s="3">
        <f t="shared" si="60"/>
        <v>0</v>
      </c>
      <c r="X162" s="3">
        <f t="shared" si="60"/>
        <v>0</v>
      </c>
      <c r="Y162" s="3">
        <f t="shared" si="60"/>
        <v>0</v>
      </c>
      <c r="Z162" s="3">
        <f t="shared" si="60"/>
        <v>0</v>
      </c>
      <c r="AA162" s="3">
        <f t="shared" si="60"/>
        <v>0</v>
      </c>
      <c r="AB162" s="3">
        <f t="shared" si="60"/>
        <v>0</v>
      </c>
      <c r="AC162" s="3">
        <f t="shared" si="60"/>
        <v>0</v>
      </c>
      <c r="AE162" s="3" t="str">
        <f t="shared" si="57"/>
        <v/>
      </c>
    </row>
    <row r="163" spans="1:31" x14ac:dyDescent="0.2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E163" s="15"/>
    </row>
    <row r="164" spans="1:31" x14ac:dyDescent="0.2">
      <c r="A164" s="16" t="s">
        <v>221</v>
      </c>
      <c r="B164" s="10" t="s">
        <v>222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E164" s="12" t="str">
        <f t="shared" ref="AE164" si="61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3">
        <f>+C166+C167</f>
        <v>0.62</v>
      </c>
      <c r="D165" s="3">
        <f>+D166+D167</f>
        <v>0.68080007508979767</v>
      </c>
      <c r="E165" s="3">
        <f t="shared" ref="E165:AC165" si="62">+E166+E167</f>
        <v>0.70416008985407552</v>
      </c>
      <c r="F165" s="3">
        <f t="shared" si="62"/>
        <v>0.79984002421211098</v>
      </c>
      <c r="G165" s="3">
        <f t="shared" si="62"/>
        <v>1.056159914723068</v>
      </c>
      <c r="H165" s="3">
        <f t="shared" si="62"/>
        <v>1.1425599895048237</v>
      </c>
      <c r="I165" s="3">
        <f t="shared" si="62"/>
        <v>0.9027199902078844</v>
      </c>
      <c r="J165" s="3">
        <f t="shared" si="62"/>
        <v>1.198240011745465</v>
      </c>
      <c r="K165" s="3">
        <f t="shared" si="62"/>
        <v>1.3704800107162418</v>
      </c>
      <c r="L165" s="3">
        <f t="shared" si="62"/>
        <v>1.4178400430570406</v>
      </c>
      <c r="M165" s="3">
        <f t="shared" si="62"/>
        <v>1.975199987515234</v>
      </c>
      <c r="N165" s="3">
        <f t="shared" si="62"/>
        <v>2.1453599882182948</v>
      </c>
      <c r="O165" s="3">
        <f t="shared" si="62"/>
        <v>2.341662027688185</v>
      </c>
      <c r="P165" s="3">
        <f t="shared" si="62"/>
        <v>2.6816918846710225</v>
      </c>
      <c r="Q165" s="3">
        <f t="shared" si="62"/>
        <v>2.8969809212751692</v>
      </c>
      <c r="R165" s="3">
        <f t="shared" si="62"/>
        <v>3.1407253105483632</v>
      </c>
      <c r="S165" s="3">
        <f t="shared" si="62"/>
        <v>3.7270313831050581</v>
      </c>
      <c r="T165" s="3">
        <f t="shared" si="62"/>
        <v>3.6547583891988111</v>
      </c>
      <c r="U165" s="3">
        <f t="shared" si="62"/>
        <v>3.5597774359416214</v>
      </c>
      <c r="V165" s="3">
        <f t="shared" si="62"/>
        <v>2.6269553198036704</v>
      </c>
      <c r="W165" s="3">
        <f t="shared" si="62"/>
        <v>2.2586240021077328</v>
      </c>
      <c r="X165" s="3">
        <f t="shared" si="62"/>
        <v>0.62</v>
      </c>
      <c r="Y165" s="3">
        <f t="shared" si="62"/>
        <v>1.5187535143416031</v>
      </c>
      <c r="Z165" s="3">
        <f t="shared" si="62"/>
        <v>1.3683459927321084</v>
      </c>
      <c r="AA165" s="3">
        <f t="shared" si="62"/>
        <v>1.3521679120000001</v>
      </c>
      <c r="AB165" s="3">
        <f t="shared" si="62"/>
        <v>1.1049612288816</v>
      </c>
      <c r="AC165" s="3">
        <f t="shared" si="62"/>
        <v>1.02499525115552</v>
      </c>
      <c r="AE165" s="3">
        <f t="shared" ref="AE165:AE169" si="63">+IF(C165=0,"",IF(C165&lt;0,IF(AC165&lt;0,(AC165-C165)/C165,(AC165-C165)/ABS(C165)),(AC165-C165)/C165))</f>
        <v>0.65321814702503234</v>
      </c>
    </row>
    <row r="166" spans="1:31" x14ac:dyDescent="0.2">
      <c r="A166" s="13" t="s">
        <v>225</v>
      </c>
      <c r="B166" s="6" t="s">
        <v>226</v>
      </c>
      <c r="C166" s="3">
        <f>+C113</f>
        <v>0.12</v>
      </c>
      <c r="D166" s="3">
        <f>+D113</f>
        <v>0.14080007508979767</v>
      </c>
      <c r="E166" s="3">
        <f t="shared" ref="E166:AC168" si="64">+E113</f>
        <v>0.14416008985407547</v>
      </c>
      <c r="F166" s="3">
        <f t="shared" si="64"/>
        <v>0.14984002421211093</v>
      </c>
      <c r="G166" s="3">
        <f t="shared" si="64"/>
        <v>0.16615991472306807</v>
      </c>
      <c r="H166" s="3">
        <f t="shared" si="64"/>
        <v>0.16255998950482364</v>
      </c>
      <c r="I166" s="3">
        <f t="shared" si="64"/>
        <v>0.16271999020788447</v>
      </c>
      <c r="J166" s="3">
        <f t="shared" si="64"/>
        <v>0.18824001174546498</v>
      </c>
      <c r="K166" s="3">
        <f t="shared" si="64"/>
        <v>0.27048001071624184</v>
      </c>
      <c r="L166" s="3">
        <f t="shared" si="64"/>
        <v>0.2778400430570408</v>
      </c>
      <c r="M166" s="3">
        <f t="shared" si="64"/>
        <v>0.26519998751523394</v>
      </c>
      <c r="N166" s="3">
        <f t="shared" si="64"/>
        <v>0.26535998821829476</v>
      </c>
      <c r="O166" s="3">
        <f t="shared" si="64"/>
        <v>0.30166202768818512</v>
      </c>
      <c r="P166" s="3">
        <f t="shared" si="64"/>
        <v>0.27169188467102212</v>
      </c>
      <c r="Q166" s="3">
        <f t="shared" si="64"/>
        <v>0.28698092127516933</v>
      </c>
      <c r="R166" s="3">
        <f t="shared" si="64"/>
        <v>0.28072531054836342</v>
      </c>
      <c r="S166" s="3">
        <f t="shared" si="64"/>
        <v>0.30703138310505829</v>
      </c>
      <c r="T166" s="3">
        <f t="shared" si="64"/>
        <v>0.34475838919881097</v>
      </c>
      <c r="U166" s="3">
        <f t="shared" si="64"/>
        <v>0.35977743594162115</v>
      </c>
      <c r="V166" s="3">
        <f t="shared" si="64"/>
        <v>0.33695531980367022</v>
      </c>
      <c r="W166" s="3">
        <f t="shared" si="64"/>
        <v>0.33862400210773291</v>
      </c>
      <c r="X166" s="3">
        <f t="shared" si="64"/>
        <v>0.12</v>
      </c>
      <c r="Y166" s="3">
        <f t="shared" si="64"/>
        <v>0.34875351434160318</v>
      </c>
      <c r="Z166" s="3">
        <f t="shared" si="64"/>
        <v>0.34834599273210842</v>
      </c>
      <c r="AA166" s="3">
        <f t="shared" si="64"/>
        <v>0.35216791200000003</v>
      </c>
      <c r="AB166" s="3">
        <f t="shared" si="64"/>
        <v>0.35496122888160003</v>
      </c>
      <c r="AC166" s="3">
        <f t="shared" si="64"/>
        <v>0.37499525115552002</v>
      </c>
      <c r="AE166" s="3">
        <f t="shared" si="63"/>
        <v>2.1249604262960005</v>
      </c>
    </row>
    <row r="167" spans="1:31" x14ac:dyDescent="0.2">
      <c r="A167" s="13" t="s">
        <v>227</v>
      </c>
      <c r="B167" s="6" t="s">
        <v>228</v>
      </c>
      <c r="C167" s="3">
        <f t="shared" ref="C167:D168" si="65">+C114</f>
        <v>0.5</v>
      </c>
      <c r="D167" s="3">
        <f t="shared" si="65"/>
        <v>0.54</v>
      </c>
      <c r="E167" s="3">
        <f t="shared" si="64"/>
        <v>0.56000000000000005</v>
      </c>
      <c r="F167" s="3">
        <f t="shared" si="64"/>
        <v>0.65</v>
      </c>
      <c r="G167" s="3">
        <f t="shared" si="64"/>
        <v>0.89</v>
      </c>
      <c r="H167" s="3">
        <f t="shared" si="64"/>
        <v>0.98</v>
      </c>
      <c r="I167" s="3">
        <f t="shared" si="64"/>
        <v>0.74</v>
      </c>
      <c r="J167" s="3">
        <f t="shared" si="64"/>
        <v>1.01</v>
      </c>
      <c r="K167" s="3">
        <f t="shared" si="64"/>
        <v>1.1000000000000001</v>
      </c>
      <c r="L167" s="3">
        <f t="shared" si="64"/>
        <v>1.1399999999999999</v>
      </c>
      <c r="M167" s="3">
        <f t="shared" si="64"/>
        <v>1.71</v>
      </c>
      <c r="N167" s="3">
        <f t="shared" si="64"/>
        <v>1.88</v>
      </c>
      <c r="O167" s="3">
        <f t="shared" si="64"/>
        <v>2.04</v>
      </c>
      <c r="P167" s="3">
        <f t="shared" si="64"/>
        <v>2.41</v>
      </c>
      <c r="Q167" s="3">
        <f t="shared" si="64"/>
        <v>2.61</v>
      </c>
      <c r="R167" s="3">
        <f t="shared" si="64"/>
        <v>2.86</v>
      </c>
      <c r="S167" s="3">
        <f t="shared" si="64"/>
        <v>3.42</v>
      </c>
      <c r="T167" s="3">
        <f t="shared" si="64"/>
        <v>3.31</v>
      </c>
      <c r="U167" s="3">
        <f t="shared" si="64"/>
        <v>3.2</v>
      </c>
      <c r="V167" s="3">
        <f t="shared" si="64"/>
        <v>2.29</v>
      </c>
      <c r="W167" s="3">
        <f t="shared" si="64"/>
        <v>1.92</v>
      </c>
      <c r="X167" s="3">
        <f t="shared" si="64"/>
        <v>0.5</v>
      </c>
      <c r="Y167" s="3">
        <f t="shared" si="64"/>
        <v>1.17</v>
      </c>
      <c r="Z167" s="3">
        <f t="shared" si="64"/>
        <v>1.02</v>
      </c>
      <c r="AA167" s="3">
        <f t="shared" si="64"/>
        <v>1</v>
      </c>
      <c r="AB167" s="3">
        <f t="shared" si="64"/>
        <v>0.75</v>
      </c>
      <c r="AC167" s="3">
        <f t="shared" si="64"/>
        <v>0.65</v>
      </c>
      <c r="AE167" s="3">
        <f t="shared" si="63"/>
        <v>0.30000000000000004</v>
      </c>
    </row>
    <row r="168" spans="1:31" x14ac:dyDescent="0.2">
      <c r="A168" s="13" t="s">
        <v>229</v>
      </c>
      <c r="B168" s="6" t="s">
        <v>144</v>
      </c>
      <c r="C168" s="3">
        <f t="shared" si="65"/>
        <v>0</v>
      </c>
      <c r="D168" s="3">
        <f t="shared" si="65"/>
        <v>0</v>
      </c>
      <c r="E168" s="3">
        <f t="shared" si="64"/>
        <v>0</v>
      </c>
      <c r="F168" s="3">
        <f t="shared" si="64"/>
        <v>0</v>
      </c>
      <c r="G168" s="3">
        <f t="shared" si="64"/>
        <v>0</v>
      </c>
      <c r="H168" s="3">
        <f t="shared" si="64"/>
        <v>0</v>
      </c>
      <c r="I168" s="3">
        <f t="shared" si="64"/>
        <v>0</v>
      </c>
      <c r="J168" s="3">
        <f t="shared" si="64"/>
        <v>0</v>
      </c>
      <c r="K168" s="3">
        <f t="shared" si="64"/>
        <v>0</v>
      </c>
      <c r="L168" s="3">
        <f t="shared" si="64"/>
        <v>0</v>
      </c>
      <c r="M168" s="3">
        <f t="shared" si="64"/>
        <v>0</v>
      </c>
      <c r="N168" s="3">
        <f t="shared" si="64"/>
        <v>0</v>
      </c>
      <c r="O168" s="3">
        <f t="shared" si="64"/>
        <v>0</v>
      </c>
      <c r="P168" s="3">
        <f t="shared" si="64"/>
        <v>0</v>
      </c>
      <c r="Q168" s="3">
        <f t="shared" si="64"/>
        <v>0</v>
      </c>
      <c r="R168" s="3">
        <f t="shared" si="64"/>
        <v>0</v>
      </c>
      <c r="S168" s="3">
        <f t="shared" si="64"/>
        <v>0</v>
      </c>
      <c r="T168" s="3">
        <f t="shared" si="64"/>
        <v>0</v>
      </c>
      <c r="U168" s="3">
        <f t="shared" si="64"/>
        <v>0</v>
      </c>
      <c r="V168" s="3">
        <f t="shared" si="64"/>
        <v>0</v>
      </c>
      <c r="W168" s="3">
        <f t="shared" si="64"/>
        <v>0</v>
      </c>
      <c r="X168" s="3">
        <f t="shared" si="64"/>
        <v>0</v>
      </c>
      <c r="Y168" s="3">
        <f t="shared" si="64"/>
        <v>0</v>
      </c>
      <c r="Z168" s="3">
        <f t="shared" si="64"/>
        <v>0</v>
      </c>
      <c r="AA168" s="3">
        <f t="shared" si="64"/>
        <v>0</v>
      </c>
      <c r="AB168" s="3">
        <f t="shared" si="64"/>
        <v>0</v>
      </c>
      <c r="AC168" s="3">
        <f t="shared" si="64"/>
        <v>0</v>
      </c>
      <c r="AE168" s="3" t="str">
        <f t="shared" si="63"/>
        <v/>
      </c>
    </row>
    <row r="169" spans="1:31" x14ac:dyDescent="0.2">
      <c r="A169" s="13" t="s">
        <v>230</v>
      </c>
      <c r="B169" s="17" t="s">
        <v>231</v>
      </c>
      <c r="C169" s="3">
        <f>+C148</f>
        <v>0</v>
      </c>
      <c r="D169" s="3">
        <f t="shared" ref="D169:AC169" si="66">+D148</f>
        <v>0</v>
      </c>
      <c r="E169" s="3">
        <f t="shared" si="66"/>
        <v>0</v>
      </c>
      <c r="F169" s="3">
        <f t="shared" si="66"/>
        <v>0</v>
      </c>
      <c r="G169" s="3">
        <f t="shared" si="66"/>
        <v>0</v>
      </c>
      <c r="H169" s="3">
        <f t="shared" si="66"/>
        <v>0</v>
      </c>
      <c r="I169" s="3">
        <f t="shared" si="66"/>
        <v>0</v>
      </c>
      <c r="J169" s="3">
        <f t="shared" si="66"/>
        <v>0</v>
      </c>
      <c r="K169" s="3">
        <f t="shared" si="66"/>
        <v>0</v>
      </c>
      <c r="L169" s="3">
        <f t="shared" si="66"/>
        <v>0</v>
      </c>
      <c r="M169" s="3">
        <f t="shared" si="66"/>
        <v>0</v>
      </c>
      <c r="N169" s="3">
        <f t="shared" si="66"/>
        <v>0</v>
      </c>
      <c r="O169" s="3">
        <f t="shared" si="66"/>
        <v>0</v>
      </c>
      <c r="P169" s="3">
        <f t="shared" si="66"/>
        <v>0</v>
      </c>
      <c r="Q169" s="3">
        <f t="shared" si="66"/>
        <v>0</v>
      </c>
      <c r="R169" s="3">
        <f t="shared" si="66"/>
        <v>0</v>
      </c>
      <c r="S169" s="3">
        <f t="shared" si="66"/>
        <v>0</v>
      </c>
      <c r="T169" s="3">
        <f t="shared" si="66"/>
        <v>0</v>
      </c>
      <c r="U169" s="3">
        <f t="shared" si="66"/>
        <v>0</v>
      </c>
      <c r="V169" s="3">
        <f t="shared" si="66"/>
        <v>0</v>
      </c>
      <c r="W169" s="3">
        <f t="shared" si="66"/>
        <v>0</v>
      </c>
      <c r="X169" s="3">
        <f t="shared" si="66"/>
        <v>0</v>
      </c>
      <c r="Y169" s="3">
        <f t="shared" si="66"/>
        <v>0</v>
      </c>
      <c r="Z169" s="3">
        <f t="shared" si="66"/>
        <v>0</v>
      </c>
      <c r="AA169" s="3">
        <f t="shared" si="66"/>
        <v>0</v>
      </c>
      <c r="AB169" s="3">
        <f t="shared" si="66"/>
        <v>0</v>
      </c>
      <c r="AC169" s="3">
        <f t="shared" si="66"/>
        <v>0</v>
      </c>
      <c r="AE169" s="3" t="str">
        <f t="shared" si="63"/>
        <v/>
      </c>
    </row>
  </sheetData>
  <conditionalFormatting sqref="A1">
    <cfRule type="cellIs" dxfId="2" priority="1" operator="lessThan">
      <formula>0</formula>
    </cfRule>
  </conditionalFormatting>
  <dataValidations count="1">
    <dataValidation allowBlank="1" showInputMessage="1" showErrorMessage="1" sqref="A164:B169 A143:B148 A111:B116" xr:uid="{00000000-0002-0000-2700-000000000000}"/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E169"/>
  <sheetViews>
    <sheetView showGridLines="0" topLeftCell="I1" zoomScaleNormal="100" workbookViewId="0">
      <selection activeCell="AI115" sqref="AI115"/>
    </sheetView>
  </sheetViews>
  <sheetFormatPr defaultColWidth="11.42578125" defaultRowHeight="12.75" x14ac:dyDescent="0.2"/>
  <cols>
    <col min="1" max="1" width="12" style="1" customWidth="1"/>
    <col min="2" max="2" width="55.5703125" style="1" customWidth="1"/>
    <col min="3" max="29" width="12" style="1" customWidth="1"/>
    <col min="30" max="30" width="2.7109375" style="1" customWidth="1"/>
    <col min="31" max="31" width="12" style="1" customWidth="1"/>
    <col min="32" max="16384" width="11.42578125" style="1"/>
  </cols>
  <sheetData>
    <row r="1" spans="1:31" x14ac:dyDescent="0.2">
      <c r="A1" s="1" t="s">
        <v>299</v>
      </c>
    </row>
    <row r="3" spans="1:31" x14ac:dyDescent="0.2">
      <c r="A3" s="41" t="s">
        <v>19</v>
      </c>
      <c r="B3" s="41" t="s">
        <v>20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1:31" x14ac:dyDescent="0.2">
      <c r="A4" s="9" t="s">
        <v>22</v>
      </c>
      <c r="B4" s="10" t="s">
        <v>23</v>
      </c>
      <c r="C4" s="26">
        <f>+C6+C66+C101</f>
        <v>255.16000000000003</v>
      </c>
      <c r="D4" s="26">
        <f>+D6+D66+D101</f>
        <v>260.76</v>
      </c>
      <c r="E4" s="26">
        <f t="shared" ref="E4:AC4" si="0">+E6+E66+E101</f>
        <v>281.4571300489925</v>
      </c>
      <c r="F4" s="26">
        <f t="shared" si="0"/>
        <v>306.5</v>
      </c>
      <c r="G4" s="26">
        <f t="shared" si="0"/>
        <v>320.17060901008114</v>
      </c>
      <c r="H4" s="26">
        <f t="shared" si="0"/>
        <v>350.33</v>
      </c>
      <c r="I4" s="26">
        <f t="shared" si="0"/>
        <v>384.66999999999996</v>
      </c>
      <c r="J4" s="26">
        <f t="shared" si="0"/>
        <v>333.23</v>
      </c>
      <c r="K4" s="26">
        <f t="shared" si="0"/>
        <v>327.03999999999996</v>
      </c>
      <c r="L4" s="26">
        <f t="shared" si="0"/>
        <v>227.62</v>
      </c>
      <c r="M4" s="26">
        <f t="shared" si="0"/>
        <v>338.39</v>
      </c>
      <c r="N4" s="26">
        <f t="shared" si="0"/>
        <v>302.35000000000002</v>
      </c>
      <c r="O4" s="26">
        <f t="shared" si="0"/>
        <v>357.74</v>
      </c>
      <c r="P4" s="26">
        <f t="shared" si="0"/>
        <v>294.89000000000004</v>
      </c>
      <c r="Q4" s="26">
        <f t="shared" si="0"/>
        <v>380.68</v>
      </c>
      <c r="R4" s="26">
        <f>+R6+R66+R101</f>
        <v>427.57543465224171</v>
      </c>
      <c r="S4" s="26">
        <f t="shared" si="0"/>
        <v>445.83000000000004</v>
      </c>
      <c r="T4" s="26">
        <f t="shared" si="0"/>
        <v>511.2700000000001</v>
      </c>
      <c r="U4" s="26">
        <f t="shared" si="0"/>
        <v>421.93076505454508</v>
      </c>
      <c r="V4" s="26">
        <f t="shared" si="0"/>
        <v>428.08</v>
      </c>
      <c r="W4" s="26">
        <f t="shared" si="0"/>
        <v>364.04</v>
      </c>
      <c r="X4" s="26">
        <f t="shared" si="0"/>
        <v>357.58000000000004</v>
      </c>
      <c r="Y4" s="26">
        <f t="shared" si="0"/>
        <v>402.41999999999996</v>
      </c>
      <c r="Z4" s="26">
        <f t="shared" si="0"/>
        <v>358.71</v>
      </c>
      <c r="AA4" s="26">
        <f t="shared" si="0"/>
        <v>345.79999999999995</v>
      </c>
      <c r="AB4" s="26">
        <f t="shared" si="0"/>
        <v>350.43000000000006</v>
      </c>
      <c r="AC4" s="26">
        <f t="shared" si="0"/>
        <v>357.34999999999997</v>
      </c>
      <c r="AD4" s="31"/>
      <c r="AE4" s="26">
        <f>+IF(C4=0,"",IF(C4&lt;0,IF(AC4&lt;0,(AC4-C4)/C4,(AC4-C4)/ABS(C4)),(AC4-C4)/C4))</f>
        <v>0.400493807806866</v>
      </c>
    </row>
    <row r="5" spans="1:31" x14ac:dyDescent="0.2">
      <c r="A5" s="11" t="s">
        <v>24</v>
      </c>
      <c r="B5" s="6" t="s">
        <v>25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31"/>
      <c r="AE5" s="26" t="str">
        <f t="shared" ref="AE5:AE68" si="1">+IF(C5=0,"",IF(C5&lt;0,IF(AC5&lt;0,(AC5-C5)/C5,(AC5-C5)/ABS(C5)),(AC5-C5)/C5))</f>
        <v/>
      </c>
    </row>
    <row r="6" spans="1:31" x14ac:dyDescent="0.2">
      <c r="A6" s="11" t="s">
        <v>26</v>
      </c>
      <c r="B6" s="6" t="s">
        <v>27</v>
      </c>
      <c r="C6" s="26">
        <f>+C7+C16+C30+C52+C59</f>
        <v>255.16000000000003</v>
      </c>
      <c r="D6" s="26">
        <f>+D7+D16+D30+D52+D59</f>
        <v>260.76</v>
      </c>
      <c r="E6" s="26">
        <f t="shared" ref="E6:AC6" si="2">+E7+E16+E30+E52+E59</f>
        <v>281.4571300489925</v>
      </c>
      <c r="F6" s="26">
        <f t="shared" si="2"/>
        <v>306.5</v>
      </c>
      <c r="G6" s="26">
        <f t="shared" si="2"/>
        <v>320.17060901008114</v>
      </c>
      <c r="H6" s="26">
        <f t="shared" si="2"/>
        <v>350.33</v>
      </c>
      <c r="I6" s="26">
        <f t="shared" si="2"/>
        <v>384.66999999999996</v>
      </c>
      <c r="J6" s="26">
        <f t="shared" si="2"/>
        <v>333.23</v>
      </c>
      <c r="K6" s="26">
        <f t="shared" si="2"/>
        <v>327.03999999999996</v>
      </c>
      <c r="L6" s="26">
        <f t="shared" si="2"/>
        <v>227.62</v>
      </c>
      <c r="M6" s="26">
        <f t="shared" si="2"/>
        <v>338.39</v>
      </c>
      <c r="N6" s="26">
        <f t="shared" si="2"/>
        <v>302.35000000000002</v>
      </c>
      <c r="O6" s="26">
        <f t="shared" si="2"/>
        <v>357.74</v>
      </c>
      <c r="P6" s="26">
        <f t="shared" si="2"/>
        <v>294.89000000000004</v>
      </c>
      <c r="Q6" s="26">
        <f t="shared" si="2"/>
        <v>380.68</v>
      </c>
      <c r="R6" s="26">
        <f t="shared" si="2"/>
        <v>427.57543465224171</v>
      </c>
      <c r="S6" s="26">
        <f t="shared" si="2"/>
        <v>445.83000000000004</v>
      </c>
      <c r="T6" s="26">
        <f t="shared" si="2"/>
        <v>511.2700000000001</v>
      </c>
      <c r="U6" s="26">
        <f t="shared" si="2"/>
        <v>421.93076505454508</v>
      </c>
      <c r="V6" s="26">
        <f t="shared" si="2"/>
        <v>428.08</v>
      </c>
      <c r="W6" s="26">
        <f t="shared" si="2"/>
        <v>364.04</v>
      </c>
      <c r="X6" s="26">
        <f t="shared" si="2"/>
        <v>357.58000000000004</v>
      </c>
      <c r="Y6" s="26">
        <f t="shared" si="2"/>
        <v>402.41999999999996</v>
      </c>
      <c r="Z6" s="26">
        <f t="shared" si="2"/>
        <v>358.71</v>
      </c>
      <c r="AA6" s="26">
        <f t="shared" si="2"/>
        <v>345.79999999999995</v>
      </c>
      <c r="AB6" s="26">
        <f t="shared" si="2"/>
        <v>350.43000000000006</v>
      </c>
      <c r="AC6" s="26">
        <f t="shared" si="2"/>
        <v>357.34999999999997</v>
      </c>
      <c r="AD6" s="31"/>
      <c r="AE6" s="26">
        <f t="shared" si="1"/>
        <v>0.400493807806866</v>
      </c>
    </row>
    <row r="7" spans="1:31" x14ac:dyDescent="0.2">
      <c r="A7" s="11" t="s">
        <v>28</v>
      </c>
      <c r="B7" s="6" t="s">
        <v>29</v>
      </c>
      <c r="C7" s="26">
        <f>+C8+C12+C13</f>
        <v>114.47000000000001</v>
      </c>
      <c r="D7" s="26">
        <f>+D8+D12+D13</f>
        <v>46.019999999999996</v>
      </c>
      <c r="E7" s="26">
        <f t="shared" ref="E7:AC7" si="3">+E8+E12+E13</f>
        <v>37.269999999999996</v>
      </c>
      <c r="F7" s="26">
        <f t="shared" si="3"/>
        <v>41.77</v>
      </c>
      <c r="G7" s="26">
        <f t="shared" si="3"/>
        <v>41.84</v>
      </c>
      <c r="H7" s="26">
        <f t="shared" si="3"/>
        <v>55.78</v>
      </c>
      <c r="I7" s="26">
        <f t="shared" si="3"/>
        <v>101.33999999999999</v>
      </c>
      <c r="J7" s="26">
        <f t="shared" si="3"/>
        <v>72.849999999999994</v>
      </c>
      <c r="K7" s="26">
        <f t="shared" si="3"/>
        <v>89.94</v>
      </c>
      <c r="L7" s="26">
        <f t="shared" si="3"/>
        <v>78.790000000000006</v>
      </c>
      <c r="M7" s="26">
        <f t="shared" si="3"/>
        <v>68.27000000000001</v>
      </c>
      <c r="N7" s="26">
        <f t="shared" si="3"/>
        <v>67.23</v>
      </c>
      <c r="O7" s="26">
        <f t="shared" si="3"/>
        <v>68.780000000000015</v>
      </c>
      <c r="P7" s="26">
        <f t="shared" si="3"/>
        <v>74.510000000000005</v>
      </c>
      <c r="Q7" s="26">
        <f t="shared" si="3"/>
        <v>88.859999999999985</v>
      </c>
      <c r="R7" s="26">
        <f t="shared" si="3"/>
        <v>92.37</v>
      </c>
      <c r="S7" s="26">
        <f t="shared" si="3"/>
        <v>90.68</v>
      </c>
      <c r="T7" s="26">
        <f t="shared" si="3"/>
        <v>134.4</v>
      </c>
      <c r="U7" s="26">
        <f t="shared" si="3"/>
        <v>129.82</v>
      </c>
      <c r="V7" s="26">
        <f t="shared" si="3"/>
        <v>131.16</v>
      </c>
      <c r="W7" s="26">
        <f t="shared" si="3"/>
        <v>104.92</v>
      </c>
      <c r="X7" s="26">
        <f t="shared" si="3"/>
        <v>119.66000000000001</v>
      </c>
      <c r="Y7" s="26">
        <f t="shared" si="3"/>
        <v>124.73</v>
      </c>
      <c r="Z7" s="26">
        <f t="shared" si="3"/>
        <v>122.91</v>
      </c>
      <c r="AA7" s="26">
        <f t="shared" si="3"/>
        <v>104.72999999999999</v>
      </c>
      <c r="AB7" s="26">
        <f t="shared" si="3"/>
        <v>115.95</v>
      </c>
      <c r="AC7" s="26">
        <f t="shared" si="3"/>
        <v>119.92</v>
      </c>
      <c r="AD7" s="31"/>
      <c r="AE7" s="26">
        <f t="shared" si="1"/>
        <v>4.7610727701581097E-2</v>
      </c>
    </row>
    <row r="8" spans="1:31" x14ac:dyDescent="0.2">
      <c r="A8" s="11" t="s">
        <v>30</v>
      </c>
      <c r="B8" s="6" t="s">
        <v>31</v>
      </c>
      <c r="C8" s="26">
        <f>+C9+C10+C11</f>
        <v>98.54</v>
      </c>
      <c r="D8" s="26">
        <f>+D9+D10+D11</f>
        <v>16.28</v>
      </c>
      <c r="E8" s="26">
        <f t="shared" ref="E8:AC8" si="4">+E9+E10+E11</f>
        <v>5.29</v>
      </c>
      <c r="F8" s="26">
        <f t="shared" si="4"/>
        <v>11.69</v>
      </c>
      <c r="G8" s="26">
        <f t="shared" si="4"/>
        <v>12.21</v>
      </c>
      <c r="H8" s="26">
        <f t="shared" si="4"/>
        <v>27.43</v>
      </c>
      <c r="I8" s="26">
        <f t="shared" si="4"/>
        <v>66.709999999999994</v>
      </c>
      <c r="J8" s="26">
        <f t="shared" si="4"/>
        <v>50.61</v>
      </c>
      <c r="K8" s="26">
        <f t="shared" si="4"/>
        <v>58.11</v>
      </c>
      <c r="L8" s="26">
        <f t="shared" si="4"/>
        <v>56.47</v>
      </c>
      <c r="M8" s="26">
        <f t="shared" si="4"/>
        <v>50.82</v>
      </c>
      <c r="N8" s="26">
        <f t="shared" si="4"/>
        <v>45.92</v>
      </c>
      <c r="O8" s="26">
        <f t="shared" si="4"/>
        <v>44.49</v>
      </c>
      <c r="P8" s="26">
        <f t="shared" si="4"/>
        <v>52.09</v>
      </c>
      <c r="Q8" s="26">
        <f t="shared" si="4"/>
        <v>63.51</v>
      </c>
      <c r="R8" s="26">
        <f t="shared" si="4"/>
        <v>63.49</v>
      </c>
      <c r="S8" s="26">
        <f t="shared" si="4"/>
        <v>61.39</v>
      </c>
      <c r="T8" s="26">
        <f t="shared" si="4"/>
        <v>110.92</v>
      </c>
      <c r="U8" s="26">
        <f t="shared" si="4"/>
        <v>100.73</v>
      </c>
      <c r="V8" s="26">
        <f t="shared" si="4"/>
        <v>99.36</v>
      </c>
      <c r="W8" s="26">
        <f t="shared" si="4"/>
        <v>93.63</v>
      </c>
      <c r="X8" s="26">
        <f t="shared" si="4"/>
        <v>111.54</v>
      </c>
      <c r="Y8" s="26">
        <f t="shared" si="4"/>
        <v>117.86</v>
      </c>
      <c r="Z8" s="26">
        <f t="shared" si="4"/>
        <v>106.88</v>
      </c>
      <c r="AA8" s="26">
        <f t="shared" si="4"/>
        <v>97.52</v>
      </c>
      <c r="AB8" s="26">
        <f t="shared" si="4"/>
        <v>109.96</v>
      </c>
      <c r="AC8" s="26">
        <f t="shared" si="4"/>
        <v>116.42</v>
      </c>
      <c r="AD8" s="31"/>
      <c r="AE8" s="26">
        <f t="shared" si="1"/>
        <v>0.18144915770245579</v>
      </c>
    </row>
    <row r="9" spans="1:31" x14ac:dyDescent="0.2">
      <c r="A9" s="11" t="s">
        <v>32</v>
      </c>
      <c r="B9" s="6" t="s">
        <v>33</v>
      </c>
      <c r="C9" s="26">
        <f>+'1990'!$N9</f>
        <v>98.54</v>
      </c>
      <c r="D9" s="26">
        <f>+'1991'!$N9</f>
        <v>16.28</v>
      </c>
      <c r="E9" s="26">
        <f>+'1992'!$N9</f>
        <v>5.29</v>
      </c>
      <c r="F9" s="26">
        <f>+'1993'!$N9</f>
        <v>11.69</v>
      </c>
      <c r="G9" s="26">
        <f>+'1994'!$N9</f>
        <v>12.21</v>
      </c>
      <c r="H9" s="26">
        <f>+'1995'!$N9</f>
        <v>27.43</v>
      </c>
      <c r="I9" s="26">
        <f>+'1996'!$N9</f>
        <v>66.709999999999994</v>
      </c>
      <c r="J9" s="26">
        <f>+'1997'!$N9</f>
        <v>50.61</v>
      </c>
      <c r="K9" s="26">
        <f>+'1998'!$N9</f>
        <v>58.11</v>
      </c>
      <c r="L9" s="26">
        <f>+'1999'!$N9</f>
        <v>56.47</v>
      </c>
      <c r="M9" s="26">
        <f>+'2000'!$N9</f>
        <v>50.82</v>
      </c>
      <c r="N9" s="26">
        <f>+'2001'!$N9</f>
        <v>45.92</v>
      </c>
      <c r="O9" s="26">
        <f>+'2002'!$N9</f>
        <v>44.49</v>
      </c>
      <c r="P9" s="26">
        <f>+'2003'!$N9</f>
        <v>52.09</v>
      </c>
      <c r="Q9" s="26">
        <f>+'2004'!$N9</f>
        <v>63.51</v>
      </c>
      <c r="R9" s="26">
        <f>+'2005'!$N9</f>
        <v>63.49</v>
      </c>
      <c r="S9" s="26">
        <f>+'2006'!$N9</f>
        <v>61.39</v>
      </c>
      <c r="T9" s="26">
        <f>+'2007'!$N9</f>
        <v>110.92</v>
      </c>
      <c r="U9" s="26">
        <f>+'2008'!$N9</f>
        <v>100.73</v>
      </c>
      <c r="V9" s="26">
        <f>+'2009'!$N9</f>
        <v>99.36</v>
      </c>
      <c r="W9" s="26">
        <f>+'2010'!$N9</f>
        <v>93.63</v>
      </c>
      <c r="X9" s="26">
        <f>+'2011'!$N9</f>
        <v>111.54</v>
      </c>
      <c r="Y9" s="26">
        <f>+'2012'!$N9</f>
        <v>117.86</v>
      </c>
      <c r="Z9" s="26">
        <f>+'2013'!$N9</f>
        <v>106.88</v>
      </c>
      <c r="AA9" s="26">
        <f>+'2014'!$N9</f>
        <v>97.52</v>
      </c>
      <c r="AB9" s="26">
        <f>+'2015'!$N9</f>
        <v>109.96</v>
      </c>
      <c r="AC9" s="26">
        <f>+'2016'!$N9</f>
        <v>116.42</v>
      </c>
      <c r="AD9" s="31"/>
      <c r="AE9" s="26">
        <f t="shared" si="1"/>
        <v>0.18144915770245579</v>
      </c>
    </row>
    <row r="10" spans="1:31" x14ac:dyDescent="0.2">
      <c r="A10" s="11" t="s">
        <v>34</v>
      </c>
      <c r="B10" s="6" t="s">
        <v>35</v>
      </c>
      <c r="C10" s="26">
        <f>+'1990'!$N10</f>
        <v>0</v>
      </c>
      <c r="D10" s="26">
        <f>+'1991'!$N10</f>
        <v>0</v>
      </c>
      <c r="E10" s="26">
        <f>+'1992'!$N10</f>
        <v>0</v>
      </c>
      <c r="F10" s="26">
        <f>+'1993'!$N10</f>
        <v>0</v>
      </c>
      <c r="G10" s="26">
        <f>+'1994'!$N10</f>
        <v>0</v>
      </c>
      <c r="H10" s="26">
        <f>+'1995'!$N10</f>
        <v>0</v>
      </c>
      <c r="I10" s="26">
        <f>+'1996'!$N10</f>
        <v>0</v>
      </c>
      <c r="J10" s="26">
        <f>+'1997'!$N10</f>
        <v>0</v>
      </c>
      <c r="K10" s="26">
        <f>+'1998'!$N10</f>
        <v>0</v>
      </c>
      <c r="L10" s="26">
        <f>+'1999'!$N10</f>
        <v>0</v>
      </c>
      <c r="M10" s="26">
        <f>+'2000'!$N10</f>
        <v>0</v>
      </c>
      <c r="N10" s="26">
        <f>+'2001'!$N10</f>
        <v>0</v>
      </c>
      <c r="O10" s="26">
        <f>+'2002'!$N10</f>
        <v>0</v>
      </c>
      <c r="P10" s="26">
        <f>+'2003'!$N10</f>
        <v>0</v>
      </c>
      <c r="Q10" s="26">
        <f>+'2004'!$N10</f>
        <v>0</v>
      </c>
      <c r="R10" s="26">
        <f>+'2005'!$N10</f>
        <v>0</v>
      </c>
      <c r="S10" s="26">
        <f>+'2006'!$N10</f>
        <v>0</v>
      </c>
      <c r="T10" s="26">
        <f>+'2007'!$N10</f>
        <v>0</v>
      </c>
      <c r="U10" s="26">
        <f>+'2008'!$N10</f>
        <v>0</v>
      </c>
      <c r="V10" s="26">
        <f>+'2009'!$N10</f>
        <v>0</v>
      </c>
      <c r="W10" s="26">
        <f>+'2010'!$N10</f>
        <v>0</v>
      </c>
      <c r="X10" s="26">
        <f>+'2011'!$N10</f>
        <v>0</v>
      </c>
      <c r="Y10" s="26">
        <f>+'2012'!$N10</f>
        <v>0</v>
      </c>
      <c r="Z10" s="26">
        <f>+'2013'!$N10</f>
        <v>0</v>
      </c>
      <c r="AA10" s="26">
        <f>+'2014'!$N10</f>
        <v>0</v>
      </c>
      <c r="AB10" s="26">
        <f>+'2015'!$N10</f>
        <v>0</v>
      </c>
      <c r="AC10" s="26">
        <f>+'2016'!$N10</f>
        <v>0</v>
      </c>
      <c r="AD10" s="31"/>
      <c r="AE10" s="26" t="str">
        <f t="shared" si="1"/>
        <v/>
      </c>
    </row>
    <row r="11" spans="1:31" x14ac:dyDescent="0.2">
      <c r="A11" s="11" t="s">
        <v>36</v>
      </c>
      <c r="B11" s="6" t="s">
        <v>37</v>
      </c>
      <c r="C11" s="26">
        <f>+'1990'!$N11</f>
        <v>0</v>
      </c>
      <c r="D11" s="26">
        <f>+'1991'!$N11</f>
        <v>0</v>
      </c>
      <c r="E11" s="26">
        <f>+'1992'!$N11</f>
        <v>0</v>
      </c>
      <c r="F11" s="26">
        <f>+'1993'!$N11</f>
        <v>0</v>
      </c>
      <c r="G11" s="26">
        <f>+'1994'!$N11</f>
        <v>0</v>
      </c>
      <c r="H11" s="26">
        <f>+'1995'!$N11</f>
        <v>0</v>
      </c>
      <c r="I11" s="26">
        <f>+'1996'!$N11</f>
        <v>0</v>
      </c>
      <c r="J11" s="26">
        <f>+'1997'!$N11</f>
        <v>0</v>
      </c>
      <c r="K11" s="26">
        <f>+'1998'!$N11</f>
        <v>0</v>
      </c>
      <c r="L11" s="26">
        <f>+'1999'!$N11</f>
        <v>0</v>
      </c>
      <c r="M11" s="26">
        <f>+'2000'!$N11</f>
        <v>0</v>
      </c>
      <c r="N11" s="26">
        <f>+'2001'!$N11</f>
        <v>0</v>
      </c>
      <c r="O11" s="26">
        <f>+'2002'!$N11</f>
        <v>0</v>
      </c>
      <c r="P11" s="26">
        <f>+'2003'!$N11</f>
        <v>0</v>
      </c>
      <c r="Q11" s="26">
        <f>+'2004'!$N11</f>
        <v>0</v>
      </c>
      <c r="R11" s="26">
        <f>+'2005'!$N11</f>
        <v>0</v>
      </c>
      <c r="S11" s="26">
        <f>+'2006'!$N11</f>
        <v>0</v>
      </c>
      <c r="T11" s="26">
        <f>+'2007'!$N11</f>
        <v>0</v>
      </c>
      <c r="U11" s="26">
        <f>+'2008'!$N11</f>
        <v>0</v>
      </c>
      <c r="V11" s="26">
        <f>+'2009'!$N11</f>
        <v>0</v>
      </c>
      <c r="W11" s="26">
        <f>+'2010'!$N11</f>
        <v>0</v>
      </c>
      <c r="X11" s="26">
        <f>+'2011'!$N11</f>
        <v>0</v>
      </c>
      <c r="Y11" s="26">
        <f>+'2012'!$N11</f>
        <v>0</v>
      </c>
      <c r="Z11" s="26">
        <f>+'2013'!$N11</f>
        <v>0</v>
      </c>
      <c r="AA11" s="26">
        <f>+'2014'!$N11</f>
        <v>0</v>
      </c>
      <c r="AB11" s="26">
        <f>+'2015'!$N11</f>
        <v>0</v>
      </c>
      <c r="AC11" s="26">
        <f>+'2016'!$N11</f>
        <v>0</v>
      </c>
      <c r="AD11" s="31"/>
      <c r="AE11" s="26" t="str">
        <f t="shared" si="1"/>
        <v/>
      </c>
    </row>
    <row r="12" spans="1:31" x14ac:dyDescent="0.2">
      <c r="A12" s="11" t="s">
        <v>38</v>
      </c>
      <c r="B12" s="6" t="s">
        <v>39</v>
      </c>
      <c r="C12" s="26">
        <f>+'1990'!$N12</f>
        <v>15.92</v>
      </c>
      <c r="D12" s="26">
        <f>+'1991'!$N12</f>
        <v>29.27</v>
      </c>
      <c r="E12" s="26">
        <f>+'1992'!$N12</f>
        <v>31.5</v>
      </c>
      <c r="F12" s="26">
        <f>+'1993'!$N12</f>
        <v>29.49</v>
      </c>
      <c r="G12" s="26">
        <f>+'1994'!$N12</f>
        <v>29.1</v>
      </c>
      <c r="H12" s="26">
        <f>+'1995'!$N12</f>
        <v>27.89</v>
      </c>
      <c r="I12" s="26">
        <f>+'1996'!$N12</f>
        <v>34.11</v>
      </c>
      <c r="J12" s="26">
        <f>+'1997'!$N12</f>
        <v>21.68</v>
      </c>
      <c r="K12" s="26">
        <f>+'1998'!$N12</f>
        <v>31.25</v>
      </c>
      <c r="L12" s="26">
        <f>+'1999'!$N12</f>
        <v>21.78</v>
      </c>
      <c r="M12" s="26">
        <f>+'2000'!$N12</f>
        <v>16.89</v>
      </c>
      <c r="N12" s="26">
        <f>+'2001'!$N12</f>
        <v>20.76</v>
      </c>
      <c r="O12" s="26">
        <f>+'2002'!$N12</f>
        <v>23.78</v>
      </c>
      <c r="P12" s="26">
        <f>+'2003'!$N12</f>
        <v>21.83</v>
      </c>
      <c r="Q12" s="26">
        <f>+'2004'!$N12</f>
        <v>23.72</v>
      </c>
      <c r="R12" s="26">
        <f>+'2005'!$N12</f>
        <v>26.62</v>
      </c>
      <c r="S12" s="26">
        <f>+'2006'!$N12</f>
        <v>26.34</v>
      </c>
      <c r="T12" s="26">
        <f>+'2007'!$N12</f>
        <v>19.329999999999998</v>
      </c>
      <c r="U12" s="26">
        <f>+'2008'!$N12</f>
        <v>24.86</v>
      </c>
      <c r="V12" s="26">
        <f>+'2009'!$N12</f>
        <v>26.1</v>
      </c>
      <c r="W12" s="26">
        <f>+'2010'!$N12</f>
        <v>7.62</v>
      </c>
      <c r="X12" s="26">
        <f>+'2011'!$N12</f>
        <v>6.61</v>
      </c>
      <c r="Y12" s="26">
        <f>+'2012'!$N12</f>
        <v>5.37</v>
      </c>
      <c r="Z12" s="26">
        <f>+'2013'!$N12</f>
        <v>12.1</v>
      </c>
      <c r="AA12" s="26">
        <f>+'2014'!$N12</f>
        <v>5.13</v>
      </c>
      <c r="AB12" s="26">
        <f>+'2015'!$N12</f>
        <v>4.26</v>
      </c>
      <c r="AC12" s="26">
        <f>+'2016'!$N12</f>
        <v>1.86</v>
      </c>
      <c r="AD12" s="31"/>
      <c r="AE12" s="26">
        <f t="shared" si="1"/>
        <v>-0.88316582914572872</v>
      </c>
    </row>
    <row r="13" spans="1:31" x14ac:dyDescent="0.2">
      <c r="A13" s="11" t="s">
        <v>40</v>
      </c>
      <c r="B13" s="6" t="s">
        <v>41</v>
      </c>
      <c r="C13" s="26">
        <f>+C14+C15</f>
        <v>0.01</v>
      </c>
      <c r="D13" s="26">
        <f>+D14+D15</f>
        <v>0.47</v>
      </c>
      <c r="E13" s="26">
        <f t="shared" ref="E13:AC13" si="5">+E14+E15</f>
        <v>0.48</v>
      </c>
      <c r="F13" s="26">
        <f t="shared" si="5"/>
        <v>0.59</v>
      </c>
      <c r="G13" s="26">
        <f t="shared" si="5"/>
        <v>0.53</v>
      </c>
      <c r="H13" s="26">
        <f t="shared" si="5"/>
        <v>0.46</v>
      </c>
      <c r="I13" s="26">
        <f t="shared" si="5"/>
        <v>0.52</v>
      </c>
      <c r="J13" s="26">
        <f t="shared" si="5"/>
        <v>0.56000000000000005</v>
      </c>
      <c r="K13" s="26">
        <f t="shared" si="5"/>
        <v>0.57999999999999996</v>
      </c>
      <c r="L13" s="26">
        <f t="shared" si="5"/>
        <v>0.54</v>
      </c>
      <c r="M13" s="26">
        <f t="shared" si="5"/>
        <v>0.56000000000000005</v>
      </c>
      <c r="N13" s="26">
        <f t="shared" si="5"/>
        <v>0.55000000000000004</v>
      </c>
      <c r="O13" s="26">
        <f t="shared" si="5"/>
        <v>0.51</v>
      </c>
      <c r="P13" s="26">
        <f t="shared" si="5"/>
        <v>0.59</v>
      </c>
      <c r="Q13" s="26">
        <f t="shared" si="5"/>
        <v>1.6300000000000001</v>
      </c>
      <c r="R13" s="26">
        <f t="shared" si="5"/>
        <v>2.2599999999999998</v>
      </c>
      <c r="S13" s="26">
        <f t="shared" si="5"/>
        <v>2.95</v>
      </c>
      <c r="T13" s="26">
        <f t="shared" si="5"/>
        <v>4.1499999999999995</v>
      </c>
      <c r="U13" s="26">
        <f t="shared" si="5"/>
        <v>4.2300000000000004</v>
      </c>
      <c r="V13" s="26">
        <f t="shared" si="5"/>
        <v>5.7</v>
      </c>
      <c r="W13" s="26">
        <f t="shared" si="5"/>
        <v>3.67</v>
      </c>
      <c r="X13" s="26">
        <f t="shared" si="5"/>
        <v>1.51</v>
      </c>
      <c r="Y13" s="26">
        <f t="shared" si="5"/>
        <v>1.5</v>
      </c>
      <c r="Z13" s="26">
        <f t="shared" si="5"/>
        <v>3.93</v>
      </c>
      <c r="AA13" s="26">
        <f t="shared" si="5"/>
        <v>2.08</v>
      </c>
      <c r="AB13" s="26">
        <f t="shared" si="5"/>
        <v>1.73</v>
      </c>
      <c r="AC13" s="26">
        <f t="shared" si="5"/>
        <v>1.64</v>
      </c>
      <c r="AD13" s="31"/>
      <c r="AE13" s="26">
        <f t="shared" si="1"/>
        <v>163</v>
      </c>
    </row>
    <row r="14" spans="1:31" x14ac:dyDescent="0.2">
      <c r="A14" s="11" t="s">
        <v>42</v>
      </c>
      <c r="B14" s="6" t="s">
        <v>43</v>
      </c>
      <c r="C14" s="26">
        <f>+'1990'!$N14</f>
        <v>0.01</v>
      </c>
      <c r="D14" s="26">
        <f>+'1991'!$N14</f>
        <v>0.47</v>
      </c>
      <c r="E14" s="26">
        <f>+'1992'!$N14</f>
        <v>0.48</v>
      </c>
      <c r="F14" s="26">
        <f>+'1993'!$N14</f>
        <v>0.59</v>
      </c>
      <c r="G14" s="26">
        <f>+'1994'!$N14</f>
        <v>0.53</v>
      </c>
      <c r="H14" s="26">
        <f>+'1995'!$N14</f>
        <v>0.46</v>
      </c>
      <c r="I14" s="26">
        <f>+'1996'!$N14</f>
        <v>0.52</v>
      </c>
      <c r="J14" s="26">
        <f>+'1997'!$N14</f>
        <v>0.56000000000000005</v>
      </c>
      <c r="K14" s="26">
        <f>+'1998'!$N14</f>
        <v>0.57999999999999996</v>
      </c>
      <c r="L14" s="26">
        <f>+'1999'!$N14</f>
        <v>0.54</v>
      </c>
      <c r="M14" s="26">
        <f>+'2000'!$N14</f>
        <v>0.56000000000000005</v>
      </c>
      <c r="N14" s="26">
        <f>+'2001'!$N14</f>
        <v>0.55000000000000004</v>
      </c>
      <c r="O14" s="26">
        <f>+'2002'!$N14</f>
        <v>0.51</v>
      </c>
      <c r="P14" s="26">
        <f>+'2003'!$N14</f>
        <v>0.59</v>
      </c>
      <c r="Q14" s="26">
        <f>+'2004'!$N14</f>
        <v>1.62</v>
      </c>
      <c r="R14" s="26">
        <f>+'2005'!$N14</f>
        <v>2.2599999999999998</v>
      </c>
      <c r="S14" s="26">
        <f>+'2006'!$N14</f>
        <v>2.93</v>
      </c>
      <c r="T14" s="26">
        <f>+'2007'!$N14</f>
        <v>4.0599999999999996</v>
      </c>
      <c r="U14" s="26">
        <f>+'2008'!$N14</f>
        <v>4.2300000000000004</v>
      </c>
      <c r="V14" s="26">
        <f>+'2009'!$N14</f>
        <v>5.7</v>
      </c>
      <c r="W14" s="26">
        <f>+'2010'!$N14</f>
        <v>3.67</v>
      </c>
      <c r="X14" s="26">
        <f>+'2011'!$N14</f>
        <v>1.51</v>
      </c>
      <c r="Y14" s="26">
        <f>+'2012'!$N14</f>
        <v>1.5</v>
      </c>
      <c r="Z14" s="26">
        <f>+'2013'!$N14</f>
        <v>3.93</v>
      </c>
      <c r="AA14" s="26">
        <f>+'2014'!$N14</f>
        <v>1.73</v>
      </c>
      <c r="AB14" s="26">
        <f>+'2015'!$N14</f>
        <v>1.72</v>
      </c>
      <c r="AC14" s="26">
        <f>+'2016'!$N14</f>
        <v>1.64</v>
      </c>
      <c r="AD14" s="31"/>
      <c r="AE14" s="26">
        <f t="shared" si="1"/>
        <v>163</v>
      </c>
    </row>
    <row r="15" spans="1:31" x14ac:dyDescent="0.2">
      <c r="A15" s="11" t="s">
        <v>44</v>
      </c>
      <c r="B15" s="6" t="s">
        <v>45</v>
      </c>
      <c r="C15" s="26">
        <f>+'1990'!$N15</f>
        <v>0</v>
      </c>
      <c r="D15" s="26">
        <f>+'1991'!$N15</f>
        <v>0</v>
      </c>
      <c r="E15" s="26">
        <f>+'1992'!$N15</f>
        <v>0</v>
      </c>
      <c r="F15" s="26">
        <f>+'1993'!$N15</f>
        <v>0</v>
      </c>
      <c r="G15" s="26">
        <f>+'1994'!$N15</f>
        <v>0</v>
      </c>
      <c r="H15" s="26">
        <f>+'1995'!$N15</f>
        <v>0</v>
      </c>
      <c r="I15" s="26">
        <f>+'1996'!$N15</f>
        <v>0</v>
      </c>
      <c r="J15" s="26">
        <f>+'1997'!$N15</f>
        <v>0</v>
      </c>
      <c r="K15" s="26">
        <f>+'1998'!$N15</f>
        <v>0</v>
      </c>
      <c r="L15" s="26">
        <f>+'1999'!$N15</f>
        <v>0</v>
      </c>
      <c r="M15" s="26">
        <f>+'2000'!$N15</f>
        <v>0</v>
      </c>
      <c r="N15" s="26">
        <f>+'2001'!$N15</f>
        <v>0</v>
      </c>
      <c r="O15" s="26">
        <f>+'2002'!$N15</f>
        <v>0</v>
      </c>
      <c r="P15" s="26">
        <f>+'2003'!$N15</f>
        <v>0</v>
      </c>
      <c r="Q15" s="26">
        <f>+'2004'!$N15</f>
        <v>0.01</v>
      </c>
      <c r="R15" s="26">
        <f>+'2005'!$N15</f>
        <v>0</v>
      </c>
      <c r="S15" s="26">
        <f>+'2006'!$N15</f>
        <v>0.02</v>
      </c>
      <c r="T15" s="26">
        <f>+'2007'!$N15</f>
        <v>0.09</v>
      </c>
      <c r="U15" s="26">
        <f>+'2008'!$N15</f>
        <v>0</v>
      </c>
      <c r="V15" s="26">
        <f>+'2009'!$N15</f>
        <v>0</v>
      </c>
      <c r="W15" s="26">
        <f>+'2010'!$N15</f>
        <v>0</v>
      </c>
      <c r="X15" s="26">
        <f>+'2011'!$N15</f>
        <v>0</v>
      </c>
      <c r="Y15" s="26">
        <f>+'2012'!$N15</f>
        <v>0</v>
      </c>
      <c r="Z15" s="26">
        <f>+'2013'!$N15</f>
        <v>0</v>
      </c>
      <c r="AA15" s="26">
        <f>+'2014'!$N15</f>
        <v>0.35</v>
      </c>
      <c r="AB15" s="26">
        <f>+'2015'!$N15</f>
        <v>0.01</v>
      </c>
      <c r="AC15" s="26">
        <f>+'2016'!$N15</f>
        <v>0</v>
      </c>
      <c r="AD15" s="31"/>
      <c r="AE15" s="26" t="str">
        <f t="shared" si="1"/>
        <v/>
      </c>
    </row>
    <row r="16" spans="1:31" x14ac:dyDescent="0.2">
      <c r="A16" s="11" t="s">
        <v>46</v>
      </c>
      <c r="B16" s="6" t="s">
        <v>47</v>
      </c>
      <c r="C16" s="26">
        <f>+C17+C18+C19+C20+C21+C22+C23+C24+C25+C26+C27+C28+C29</f>
        <v>98.100000000000009</v>
      </c>
      <c r="D16" s="26">
        <f>+D17+D18+D19+D20+D21+D22+D23+D24+D25+D26+D27+D28+D29</f>
        <v>135.63</v>
      </c>
      <c r="E16" s="26">
        <f t="shared" ref="E16:AC16" si="6">+E17+E18+E19+E20+E21+E22+E23+E24+E25+E26+E27+E28+E29</f>
        <v>154.57999999999998</v>
      </c>
      <c r="F16" s="26">
        <f t="shared" si="6"/>
        <v>165.58999999999997</v>
      </c>
      <c r="G16" s="26">
        <f t="shared" si="6"/>
        <v>177.26000000000002</v>
      </c>
      <c r="H16" s="26">
        <f t="shared" si="6"/>
        <v>186.38</v>
      </c>
      <c r="I16" s="26">
        <f t="shared" si="6"/>
        <v>165.8</v>
      </c>
      <c r="J16" s="26">
        <f t="shared" si="6"/>
        <v>136.6</v>
      </c>
      <c r="K16" s="26">
        <f t="shared" si="6"/>
        <v>119.60000000000001</v>
      </c>
      <c r="L16" s="26">
        <f t="shared" si="6"/>
        <v>48.35</v>
      </c>
      <c r="M16" s="26">
        <f t="shared" si="6"/>
        <v>142.58000000000001</v>
      </c>
      <c r="N16" s="26">
        <f t="shared" si="6"/>
        <v>122.98</v>
      </c>
      <c r="O16" s="26">
        <f t="shared" si="6"/>
        <v>108.9</v>
      </c>
      <c r="P16" s="26">
        <f t="shared" si="6"/>
        <v>110.57</v>
      </c>
      <c r="Q16" s="26">
        <f t="shared" si="6"/>
        <v>98.27</v>
      </c>
      <c r="R16" s="26">
        <f t="shared" si="6"/>
        <v>107.63</v>
      </c>
      <c r="S16" s="26">
        <f t="shared" si="6"/>
        <v>78.820000000000007</v>
      </c>
      <c r="T16" s="26">
        <f t="shared" si="6"/>
        <v>150.18</v>
      </c>
      <c r="U16" s="26">
        <f t="shared" si="6"/>
        <v>145.80000000000001</v>
      </c>
      <c r="V16" s="26">
        <f t="shared" si="6"/>
        <v>131.84</v>
      </c>
      <c r="W16" s="26">
        <f t="shared" si="6"/>
        <v>119.57</v>
      </c>
      <c r="X16" s="26">
        <f t="shared" si="6"/>
        <v>99.05</v>
      </c>
      <c r="Y16" s="26">
        <f t="shared" si="6"/>
        <v>138.29</v>
      </c>
      <c r="Z16" s="26">
        <f t="shared" si="6"/>
        <v>96.199999999999989</v>
      </c>
      <c r="AA16" s="26">
        <f t="shared" si="6"/>
        <v>105.69999999999999</v>
      </c>
      <c r="AB16" s="26">
        <f t="shared" si="6"/>
        <v>98.9</v>
      </c>
      <c r="AC16" s="26">
        <f t="shared" si="6"/>
        <v>88.669999999999987</v>
      </c>
      <c r="AD16" s="31"/>
      <c r="AE16" s="26">
        <f t="shared" si="1"/>
        <v>-9.6126401630988997E-2</v>
      </c>
    </row>
    <row r="17" spans="1:31" x14ac:dyDescent="0.2">
      <c r="A17" s="11" t="s">
        <v>48</v>
      </c>
      <c r="B17" s="6" t="s">
        <v>49</v>
      </c>
      <c r="C17" s="26">
        <f>+'1990'!$N17</f>
        <v>3.4</v>
      </c>
      <c r="D17" s="26">
        <f>+'1991'!$N17</f>
        <v>4.93</v>
      </c>
      <c r="E17" s="26">
        <f>+'1992'!$N17</f>
        <v>6.44</v>
      </c>
      <c r="F17" s="26">
        <f>+'1993'!$N17</f>
        <v>5.89</v>
      </c>
      <c r="G17" s="26">
        <f>+'1994'!$N17</f>
        <v>6.12</v>
      </c>
      <c r="H17" s="26">
        <f>+'1995'!$N17</f>
        <v>7.6</v>
      </c>
      <c r="I17" s="26">
        <f>+'1996'!$N17</f>
        <v>8.1999999999999993</v>
      </c>
      <c r="J17" s="26">
        <f>+'1997'!$N17</f>
        <v>7.25</v>
      </c>
      <c r="K17" s="26">
        <f>+'1998'!$N17</f>
        <v>7.13</v>
      </c>
      <c r="L17" s="26">
        <f>+'1999'!$N17</f>
        <v>4.95</v>
      </c>
      <c r="M17" s="26">
        <f>+'2000'!$N17</f>
        <v>8.24</v>
      </c>
      <c r="N17" s="26">
        <f>+'2001'!$N17</f>
        <v>4.9000000000000004</v>
      </c>
      <c r="O17" s="26">
        <f>+'2002'!$N17</f>
        <v>5.53</v>
      </c>
      <c r="P17" s="26">
        <f>+'2003'!$N17</f>
        <v>5.47</v>
      </c>
      <c r="Q17" s="26">
        <f>+'2004'!$N17</f>
        <v>5.37</v>
      </c>
      <c r="R17" s="26">
        <f>+'2005'!$N17</f>
        <v>5.84</v>
      </c>
      <c r="S17" s="26">
        <f>+'2006'!$N17</f>
        <v>5.97</v>
      </c>
      <c r="T17" s="26">
        <f>+'2007'!$N17</f>
        <v>7.12</v>
      </c>
      <c r="U17" s="26">
        <f>+'2008'!$N17</f>
        <v>8.26</v>
      </c>
      <c r="V17" s="26">
        <f>+'2009'!$N17</f>
        <v>7.8</v>
      </c>
      <c r="W17" s="26">
        <f>+'2010'!$N17</f>
        <v>1.84</v>
      </c>
      <c r="X17" s="26">
        <f>+'2011'!$N17</f>
        <v>4.49</v>
      </c>
      <c r="Y17" s="26">
        <f>+'2012'!$N17</f>
        <v>7.13</v>
      </c>
      <c r="Z17" s="26">
        <f>+'2013'!$N17</f>
        <v>0.96</v>
      </c>
      <c r="AA17" s="26">
        <f>+'2014'!$N17</f>
        <v>1.1399999999999999</v>
      </c>
      <c r="AB17" s="26">
        <f>+'2015'!$N17</f>
        <v>1.2</v>
      </c>
      <c r="AC17" s="26">
        <f>+'2016'!$N17</f>
        <v>0.99</v>
      </c>
      <c r="AD17" s="31"/>
      <c r="AE17" s="26">
        <f t="shared" si="1"/>
        <v>-0.70882352941176474</v>
      </c>
    </row>
    <row r="18" spans="1:31" x14ac:dyDescent="0.2">
      <c r="A18" s="13" t="s">
        <v>50</v>
      </c>
      <c r="B18" s="6" t="s">
        <v>51</v>
      </c>
      <c r="C18" s="26">
        <f>+'1990'!$N18</f>
        <v>0</v>
      </c>
      <c r="D18" s="26">
        <f>+'1991'!$N18</f>
        <v>0</v>
      </c>
      <c r="E18" s="26">
        <f>+'1992'!$N18</f>
        <v>0</v>
      </c>
      <c r="F18" s="26">
        <f>+'1993'!$N18</f>
        <v>0</v>
      </c>
      <c r="G18" s="26">
        <f>+'1994'!$N18</f>
        <v>0</v>
      </c>
      <c r="H18" s="26">
        <f>+'1995'!$N18</f>
        <v>0</v>
      </c>
      <c r="I18" s="26">
        <f>+'1996'!$N18</f>
        <v>0</v>
      </c>
      <c r="J18" s="26">
        <f>+'1997'!$N18</f>
        <v>0</v>
      </c>
      <c r="K18" s="26">
        <f>+'1998'!$N18</f>
        <v>0</v>
      </c>
      <c r="L18" s="26">
        <f>+'1999'!$N18</f>
        <v>0</v>
      </c>
      <c r="M18" s="26">
        <f>+'2000'!$N18</f>
        <v>0</v>
      </c>
      <c r="N18" s="26">
        <f>+'2001'!$N18</f>
        <v>0</v>
      </c>
      <c r="O18" s="26">
        <f>+'2002'!$N18</f>
        <v>0</v>
      </c>
      <c r="P18" s="26">
        <f>+'2003'!$N18</f>
        <v>0</v>
      </c>
      <c r="Q18" s="26">
        <f>+'2004'!$N18</f>
        <v>0</v>
      </c>
      <c r="R18" s="26">
        <f>+'2005'!$N18</f>
        <v>0</v>
      </c>
      <c r="S18" s="26">
        <f>+'2006'!$N18</f>
        <v>0</v>
      </c>
      <c r="T18" s="26">
        <f>+'2007'!$N18</f>
        <v>0</v>
      </c>
      <c r="U18" s="26">
        <f>+'2008'!$N18</f>
        <v>0</v>
      </c>
      <c r="V18" s="26">
        <f>+'2009'!$N18</f>
        <v>0</v>
      </c>
      <c r="W18" s="26">
        <f>+'2010'!$N18</f>
        <v>0</v>
      </c>
      <c r="X18" s="26">
        <f>+'2011'!$N18</f>
        <v>0</v>
      </c>
      <c r="Y18" s="26">
        <f>+'2012'!$N18</f>
        <v>0</v>
      </c>
      <c r="Z18" s="26">
        <f>+'2013'!$N18</f>
        <v>0</v>
      </c>
      <c r="AA18" s="26">
        <f>+'2014'!$N18</f>
        <v>0</v>
      </c>
      <c r="AB18" s="26">
        <f>+'2015'!$N18</f>
        <v>0</v>
      </c>
      <c r="AC18" s="26">
        <f>+'2016'!$N18</f>
        <v>0</v>
      </c>
      <c r="AD18" s="31"/>
      <c r="AE18" s="26" t="str">
        <f t="shared" si="1"/>
        <v/>
      </c>
    </row>
    <row r="19" spans="1:31" x14ac:dyDescent="0.2">
      <c r="A19" s="13" t="s">
        <v>52</v>
      </c>
      <c r="B19" s="6" t="s">
        <v>53</v>
      </c>
      <c r="C19" s="26">
        <f>+'1990'!$N19</f>
        <v>0</v>
      </c>
      <c r="D19" s="26">
        <f>+'1991'!$N19</f>
        <v>0.56000000000000005</v>
      </c>
      <c r="E19" s="26">
        <f>+'1992'!$N19</f>
        <v>1.96</v>
      </c>
      <c r="F19" s="26">
        <f>+'1993'!$N19</f>
        <v>1.95</v>
      </c>
      <c r="G19" s="26">
        <f>+'1994'!$N19</f>
        <v>1.99</v>
      </c>
      <c r="H19" s="26">
        <f>+'1995'!$N19</f>
        <v>1.43</v>
      </c>
      <c r="I19" s="26">
        <f>+'1996'!$N19</f>
        <v>1.1000000000000001</v>
      </c>
      <c r="J19" s="26">
        <f>+'1997'!$N19</f>
        <v>1.46</v>
      </c>
      <c r="K19" s="26">
        <f>+'1998'!$N19</f>
        <v>1.53</v>
      </c>
      <c r="L19" s="26">
        <f>+'1999'!$N19</f>
        <v>2.2799999999999998</v>
      </c>
      <c r="M19" s="26">
        <f>+'2000'!$N19</f>
        <v>2.44</v>
      </c>
      <c r="N19" s="26">
        <f>+'2001'!$N19</f>
        <v>2.4900000000000002</v>
      </c>
      <c r="O19" s="26">
        <f>+'2002'!$N19</f>
        <v>2.16</v>
      </c>
      <c r="P19" s="26">
        <f>+'2003'!$N19</f>
        <v>2.19</v>
      </c>
      <c r="Q19" s="26">
        <f>+'2004'!$N19</f>
        <v>1.83</v>
      </c>
      <c r="R19" s="26">
        <f>+'2005'!$N19</f>
        <v>6.46</v>
      </c>
      <c r="S19" s="26">
        <f>+'2006'!$N19</f>
        <v>3.09</v>
      </c>
      <c r="T19" s="26">
        <f>+'2007'!$N19</f>
        <v>1.49</v>
      </c>
      <c r="U19" s="26">
        <f>+'2008'!$N19</f>
        <v>1.1599999999999999</v>
      </c>
      <c r="V19" s="26">
        <f>+'2009'!$N19</f>
        <v>0.95</v>
      </c>
      <c r="W19" s="26">
        <f>+'2010'!$N19</f>
        <v>2.41</v>
      </c>
      <c r="X19" s="26">
        <f>+'2011'!$N19</f>
        <v>2.2200000000000002</v>
      </c>
      <c r="Y19" s="26">
        <f>+'2012'!$N19</f>
        <v>4.22</v>
      </c>
      <c r="Z19" s="26">
        <f>+'2013'!$N19</f>
        <v>3.93</v>
      </c>
      <c r="AA19" s="26">
        <f>+'2014'!$N19</f>
        <v>6.69</v>
      </c>
      <c r="AB19" s="26">
        <f>+'2015'!$N19</f>
        <v>4.08</v>
      </c>
      <c r="AC19" s="26">
        <f>+'2016'!$N19</f>
        <v>1.7</v>
      </c>
      <c r="AD19" s="31"/>
      <c r="AE19" s="26" t="str">
        <f t="shared" si="1"/>
        <v/>
      </c>
    </row>
    <row r="20" spans="1:31" x14ac:dyDescent="0.2">
      <c r="A20" s="13" t="s">
        <v>54</v>
      </c>
      <c r="B20" s="6" t="s">
        <v>55</v>
      </c>
      <c r="C20" s="26">
        <f>+'1990'!$N20</f>
        <v>12.26</v>
      </c>
      <c r="D20" s="26">
        <f>+'1991'!$N20</f>
        <v>21.53</v>
      </c>
      <c r="E20" s="26">
        <f>+'1992'!$N20</f>
        <v>10.95</v>
      </c>
      <c r="F20" s="26">
        <f>+'1993'!$N20</f>
        <v>23.93</v>
      </c>
      <c r="G20" s="26">
        <f>+'1994'!$N20</f>
        <v>28.13</v>
      </c>
      <c r="H20" s="26">
        <f>+'1995'!$N20</f>
        <v>29.04</v>
      </c>
      <c r="I20" s="26">
        <f>+'1996'!$N20</f>
        <v>24.2</v>
      </c>
      <c r="J20" s="26">
        <f>+'1997'!$N20</f>
        <v>15.28</v>
      </c>
      <c r="K20" s="26">
        <f>+'1998'!$N20</f>
        <v>15.42</v>
      </c>
      <c r="L20" s="26">
        <f>+'1999'!$N20</f>
        <v>2.75</v>
      </c>
      <c r="M20" s="26">
        <f>+'2000'!$N20</f>
        <v>22.38</v>
      </c>
      <c r="N20" s="26">
        <f>+'2001'!$N20</f>
        <v>17.079999999999998</v>
      </c>
      <c r="O20" s="26">
        <f>+'2002'!$N20</f>
        <v>18.52</v>
      </c>
      <c r="P20" s="26">
        <f>+'2003'!$N20</f>
        <v>15.53</v>
      </c>
      <c r="Q20" s="26">
        <f>+'2004'!$N20</f>
        <v>13.54</v>
      </c>
      <c r="R20" s="26">
        <f>+'2005'!$N20</f>
        <v>17.63</v>
      </c>
      <c r="S20" s="26">
        <f>+'2006'!$N20</f>
        <v>20.8</v>
      </c>
      <c r="T20" s="26">
        <f>+'2007'!$N20</f>
        <v>29.1</v>
      </c>
      <c r="U20" s="26">
        <f>+'2008'!$N20</f>
        <v>28</v>
      </c>
      <c r="V20" s="26">
        <f>+'2009'!$N20</f>
        <v>30</v>
      </c>
      <c r="W20" s="26">
        <f>+'2010'!$N20</f>
        <v>15.99</v>
      </c>
      <c r="X20" s="26">
        <f>+'2011'!$N20</f>
        <v>10.02</v>
      </c>
      <c r="Y20" s="26">
        <f>+'2012'!$N20</f>
        <v>35.25</v>
      </c>
      <c r="Z20" s="26">
        <f>+'2013'!$N20</f>
        <v>19.690000000000001</v>
      </c>
      <c r="AA20" s="26">
        <f>+'2014'!$N20</f>
        <v>25.4</v>
      </c>
      <c r="AB20" s="26">
        <f>+'2015'!$N20</f>
        <v>19.21</v>
      </c>
      <c r="AC20" s="26">
        <f>+'2016'!$N20</f>
        <v>17.71</v>
      </c>
      <c r="AD20" s="31"/>
      <c r="AE20" s="26">
        <f t="shared" si="1"/>
        <v>0.44453507340946175</v>
      </c>
    </row>
    <row r="21" spans="1:31" x14ac:dyDescent="0.2">
      <c r="A21" s="13" t="s">
        <v>56</v>
      </c>
      <c r="B21" s="6" t="s">
        <v>57</v>
      </c>
      <c r="C21" s="26">
        <f>+'1990'!$N21</f>
        <v>3.23</v>
      </c>
      <c r="D21" s="26">
        <f>+'1991'!$N21</f>
        <v>8.1999999999999993</v>
      </c>
      <c r="E21" s="26">
        <f>+'1992'!$N21</f>
        <v>9.41</v>
      </c>
      <c r="F21" s="26">
        <f>+'1993'!$N21</f>
        <v>6.17</v>
      </c>
      <c r="G21" s="26">
        <f>+'1994'!$N21</f>
        <v>9.84</v>
      </c>
      <c r="H21" s="26">
        <f>+'1995'!$N21</f>
        <v>2.62</v>
      </c>
      <c r="I21" s="26">
        <f>+'1996'!$N21</f>
        <v>2.69</v>
      </c>
      <c r="J21" s="26">
        <f>+'1997'!$N21</f>
        <v>2.09</v>
      </c>
      <c r="K21" s="26">
        <f>+'1998'!$N21</f>
        <v>2.17</v>
      </c>
      <c r="L21" s="26">
        <f>+'1999'!$N21</f>
        <v>1.58</v>
      </c>
      <c r="M21" s="26">
        <f>+'2000'!$N21</f>
        <v>2.46</v>
      </c>
      <c r="N21" s="26">
        <f>+'2001'!$N21</f>
        <v>1.53</v>
      </c>
      <c r="O21" s="26">
        <f>+'2002'!$N21</f>
        <v>2.2799999999999998</v>
      </c>
      <c r="P21" s="26">
        <f>+'2003'!$N21</f>
        <v>1.85</v>
      </c>
      <c r="Q21" s="26">
        <f>+'2004'!$N21</f>
        <v>2.2599999999999998</v>
      </c>
      <c r="R21" s="26">
        <f>+'2005'!$N21</f>
        <v>2.2000000000000002</v>
      </c>
      <c r="S21" s="26">
        <f>+'2006'!$N21</f>
        <v>2</v>
      </c>
      <c r="T21" s="26">
        <f>+'2007'!$N21</f>
        <v>1.65</v>
      </c>
      <c r="U21" s="26">
        <f>+'2008'!$N21</f>
        <v>2.44</v>
      </c>
      <c r="V21" s="26">
        <f>+'2009'!$N21</f>
        <v>0.51</v>
      </c>
      <c r="W21" s="26">
        <f>+'2010'!$N21</f>
        <v>0.8</v>
      </c>
      <c r="X21" s="26">
        <f>+'2011'!$N21</f>
        <v>1.19</v>
      </c>
      <c r="Y21" s="26">
        <f>+'2012'!$N21</f>
        <v>2.2799999999999998</v>
      </c>
      <c r="Z21" s="26">
        <f>+'2013'!$N21</f>
        <v>0.91</v>
      </c>
      <c r="AA21" s="26">
        <f>+'2014'!$N21</f>
        <v>0.92</v>
      </c>
      <c r="AB21" s="26">
        <f>+'2015'!$N21</f>
        <v>0.92</v>
      </c>
      <c r="AC21" s="26">
        <f>+'2016'!$N21</f>
        <v>1.02</v>
      </c>
      <c r="AD21" s="31"/>
      <c r="AE21" s="26">
        <f t="shared" si="1"/>
        <v>-0.68421052631578949</v>
      </c>
    </row>
    <row r="22" spans="1:31" x14ac:dyDescent="0.2">
      <c r="A22" s="13" t="s">
        <v>58</v>
      </c>
      <c r="B22" s="6" t="s">
        <v>59</v>
      </c>
      <c r="C22" s="26">
        <f>+'1990'!$N22</f>
        <v>5.65</v>
      </c>
      <c r="D22" s="26">
        <f>+'1991'!$N22</f>
        <v>2.74</v>
      </c>
      <c r="E22" s="26">
        <f>+'1992'!$N22</f>
        <v>3.48</v>
      </c>
      <c r="F22" s="26">
        <f>+'1993'!$N22</f>
        <v>3.44</v>
      </c>
      <c r="G22" s="26">
        <f>+'1994'!$N22</f>
        <v>3.91</v>
      </c>
      <c r="H22" s="26">
        <f>+'1995'!$N22</f>
        <v>4.7</v>
      </c>
      <c r="I22" s="26">
        <f>+'1996'!$N22</f>
        <v>4.7699999999999996</v>
      </c>
      <c r="J22" s="26">
        <f>+'1997'!$N22</f>
        <v>3.66</v>
      </c>
      <c r="K22" s="26">
        <f>+'1998'!$N22</f>
        <v>3.42</v>
      </c>
      <c r="L22" s="26">
        <f>+'1999'!$N22</f>
        <v>2.35</v>
      </c>
      <c r="M22" s="26">
        <f>+'2000'!$N22</f>
        <v>4.53</v>
      </c>
      <c r="N22" s="26">
        <f>+'2001'!$N22</f>
        <v>3.05</v>
      </c>
      <c r="O22" s="26">
        <f>+'2002'!$N22</f>
        <v>2.42</v>
      </c>
      <c r="P22" s="26">
        <f>+'2003'!$N22</f>
        <v>3.05</v>
      </c>
      <c r="Q22" s="26">
        <f>+'2004'!$N22</f>
        <v>5.33</v>
      </c>
      <c r="R22" s="26">
        <f>+'2005'!$N22</f>
        <v>5.0599999999999996</v>
      </c>
      <c r="S22" s="26">
        <f>+'2006'!$N22</f>
        <v>5.56</v>
      </c>
      <c r="T22" s="26">
        <f>+'2007'!$N22</f>
        <v>6.1</v>
      </c>
      <c r="U22" s="26">
        <f>+'2008'!$N22</f>
        <v>5</v>
      </c>
      <c r="V22" s="26">
        <f>+'2009'!$N22</f>
        <v>5.15</v>
      </c>
      <c r="W22" s="26">
        <f>+'2010'!$N22</f>
        <v>3.92</v>
      </c>
      <c r="X22" s="26">
        <f>+'2011'!$N22</f>
        <v>4</v>
      </c>
      <c r="Y22" s="26">
        <f>+'2012'!$N22</f>
        <v>4.8</v>
      </c>
      <c r="Z22" s="26">
        <f>+'2013'!$N22</f>
        <v>3.22</v>
      </c>
      <c r="AA22" s="26">
        <f>+'2014'!$N22</f>
        <v>2.64</v>
      </c>
      <c r="AB22" s="26">
        <f>+'2015'!$N22</f>
        <v>2.5099999999999998</v>
      </c>
      <c r="AC22" s="26">
        <f>+'2016'!$N22</f>
        <v>2.77</v>
      </c>
      <c r="AD22" s="31"/>
      <c r="AE22" s="26">
        <f t="shared" si="1"/>
        <v>-0.50973451327433628</v>
      </c>
    </row>
    <row r="23" spans="1:31" x14ac:dyDescent="0.2">
      <c r="A23" s="13" t="s">
        <v>60</v>
      </c>
      <c r="B23" s="6" t="s">
        <v>61</v>
      </c>
      <c r="C23" s="26">
        <f>+'1990'!$N23</f>
        <v>0</v>
      </c>
      <c r="D23" s="26">
        <f>+'1991'!$N23</f>
        <v>0</v>
      </c>
      <c r="E23" s="26">
        <f>+'1992'!$N23</f>
        <v>0</v>
      </c>
      <c r="F23" s="26">
        <f>+'1993'!$N23</f>
        <v>0</v>
      </c>
      <c r="G23" s="26">
        <f>+'1994'!$N23</f>
        <v>0</v>
      </c>
      <c r="H23" s="26">
        <f>+'1995'!$N23</f>
        <v>0</v>
      </c>
      <c r="I23" s="26">
        <f>+'1996'!$N23</f>
        <v>0</v>
      </c>
      <c r="J23" s="26">
        <f>+'1997'!$N23</f>
        <v>0</v>
      </c>
      <c r="K23" s="26">
        <f>+'1998'!$N23</f>
        <v>0</v>
      </c>
      <c r="L23" s="26">
        <f>+'1999'!$N23</f>
        <v>0</v>
      </c>
      <c r="M23" s="26">
        <f>+'2000'!$N23</f>
        <v>0</v>
      </c>
      <c r="N23" s="26">
        <f>+'2001'!$N23</f>
        <v>0</v>
      </c>
      <c r="O23" s="26">
        <f>+'2002'!$N23</f>
        <v>0</v>
      </c>
      <c r="P23" s="26">
        <f>+'2003'!$N23</f>
        <v>0</v>
      </c>
      <c r="Q23" s="26">
        <f>+'2004'!$N23</f>
        <v>0</v>
      </c>
      <c r="R23" s="26">
        <f>+'2005'!$N23</f>
        <v>0</v>
      </c>
      <c r="S23" s="26">
        <f>+'2006'!$N23</f>
        <v>0</v>
      </c>
      <c r="T23" s="26">
        <f>+'2007'!$N23</f>
        <v>0</v>
      </c>
      <c r="U23" s="26">
        <f>+'2008'!$N23</f>
        <v>0</v>
      </c>
      <c r="V23" s="26">
        <f>+'2009'!$N23</f>
        <v>0</v>
      </c>
      <c r="W23" s="26">
        <f>+'2010'!$N23</f>
        <v>0</v>
      </c>
      <c r="X23" s="26">
        <f>+'2011'!$N23</f>
        <v>0</v>
      </c>
      <c r="Y23" s="26">
        <f>+'2012'!$N23</f>
        <v>0</v>
      </c>
      <c r="Z23" s="26">
        <f>+'2013'!$N23</f>
        <v>0</v>
      </c>
      <c r="AA23" s="26">
        <f>+'2014'!$N23</f>
        <v>0</v>
      </c>
      <c r="AB23" s="26">
        <f>+'2015'!$N23</f>
        <v>0</v>
      </c>
      <c r="AC23" s="26">
        <f>+'2016'!$N23</f>
        <v>0</v>
      </c>
      <c r="AD23" s="31"/>
      <c r="AE23" s="26" t="str">
        <f t="shared" si="1"/>
        <v/>
      </c>
    </row>
    <row r="24" spans="1:31" x14ac:dyDescent="0.2">
      <c r="A24" s="13" t="s">
        <v>62</v>
      </c>
      <c r="B24" s="6" t="s">
        <v>63</v>
      </c>
      <c r="C24" s="26">
        <f>+'1990'!$N24</f>
        <v>0</v>
      </c>
      <c r="D24" s="26">
        <f>+'1991'!$N24</f>
        <v>0</v>
      </c>
      <c r="E24" s="26">
        <f>+'1992'!$N24</f>
        <v>0</v>
      </c>
      <c r="F24" s="26">
        <f>+'1993'!$N24</f>
        <v>0</v>
      </c>
      <c r="G24" s="26">
        <f>+'1994'!$N24</f>
        <v>0</v>
      </c>
      <c r="H24" s="26">
        <f>+'1995'!$N24</f>
        <v>0</v>
      </c>
      <c r="I24" s="26">
        <f>+'1996'!$N24</f>
        <v>0</v>
      </c>
      <c r="J24" s="26">
        <f>+'1997'!$N24</f>
        <v>0</v>
      </c>
      <c r="K24" s="26">
        <f>+'1998'!$N24</f>
        <v>0</v>
      </c>
      <c r="L24" s="26">
        <f>+'1999'!$N24</f>
        <v>0</v>
      </c>
      <c r="M24" s="26">
        <f>+'2000'!$N24</f>
        <v>0</v>
      </c>
      <c r="N24" s="26">
        <f>+'2001'!$N24</f>
        <v>0</v>
      </c>
      <c r="O24" s="26">
        <f>+'2002'!$N24</f>
        <v>0</v>
      </c>
      <c r="P24" s="26">
        <f>+'2003'!$N24</f>
        <v>0</v>
      </c>
      <c r="Q24" s="26">
        <f>+'2004'!$N24</f>
        <v>0</v>
      </c>
      <c r="R24" s="26">
        <f>+'2005'!$N24</f>
        <v>0</v>
      </c>
      <c r="S24" s="26">
        <f>+'2006'!$N24</f>
        <v>0</v>
      </c>
      <c r="T24" s="26">
        <f>+'2007'!$N24</f>
        <v>0</v>
      </c>
      <c r="U24" s="26">
        <f>+'2008'!$N24</f>
        <v>0</v>
      </c>
      <c r="V24" s="26">
        <f>+'2009'!$N24</f>
        <v>0</v>
      </c>
      <c r="W24" s="26">
        <f>+'2010'!$N24</f>
        <v>0</v>
      </c>
      <c r="X24" s="26">
        <f>+'2011'!$N24</f>
        <v>0</v>
      </c>
      <c r="Y24" s="26">
        <f>+'2012'!$N24</f>
        <v>0</v>
      </c>
      <c r="Z24" s="26">
        <f>+'2013'!$N24</f>
        <v>0</v>
      </c>
      <c r="AA24" s="26">
        <f>+'2014'!$N24</f>
        <v>0</v>
      </c>
      <c r="AB24" s="26">
        <f>+'2015'!$N24</f>
        <v>0</v>
      </c>
      <c r="AC24" s="26">
        <f>+'2016'!$N24</f>
        <v>0</v>
      </c>
      <c r="AD24" s="31"/>
      <c r="AE24" s="26" t="str">
        <f t="shared" si="1"/>
        <v/>
      </c>
    </row>
    <row r="25" spans="1:31" x14ac:dyDescent="0.2">
      <c r="A25" s="13" t="s">
        <v>64</v>
      </c>
      <c r="B25" s="6" t="s">
        <v>65</v>
      </c>
      <c r="C25" s="26">
        <f>+'1990'!$N25</f>
        <v>49.11</v>
      </c>
      <c r="D25" s="26">
        <f>+'1991'!$N25</f>
        <v>73.83</v>
      </c>
      <c r="E25" s="26">
        <f>+'1992'!$N25</f>
        <v>79.42</v>
      </c>
      <c r="F25" s="26">
        <f>+'1993'!$N25</f>
        <v>79.3</v>
      </c>
      <c r="G25" s="26">
        <f>+'1994'!$N25</f>
        <v>83.37</v>
      </c>
      <c r="H25" s="26">
        <f>+'1995'!$N25</f>
        <v>84.93</v>
      </c>
      <c r="I25" s="26">
        <f>+'1996'!$N25</f>
        <v>75.010000000000005</v>
      </c>
      <c r="J25" s="26">
        <f>+'1997'!$N25</f>
        <v>56.29</v>
      </c>
      <c r="K25" s="26">
        <f>+'1998'!$N25</f>
        <v>51.35</v>
      </c>
      <c r="L25" s="26">
        <f>+'1999'!$N25</f>
        <v>17.23</v>
      </c>
      <c r="M25" s="26">
        <f>+'2000'!$N25</f>
        <v>69</v>
      </c>
      <c r="N25" s="26">
        <f>+'2001'!$N25</f>
        <v>56.48</v>
      </c>
      <c r="O25" s="26">
        <f>+'2002'!$N25</f>
        <v>52.73</v>
      </c>
      <c r="P25" s="26">
        <f>+'2003'!$N25</f>
        <v>41.72</v>
      </c>
      <c r="Q25" s="26">
        <f>+'2004'!$N25</f>
        <v>42.53</v>
      </c>
      <c r="R25" s="26">
        <f>+'2005'!$N25</f>
        <v>40.97</v>
      </c>
      <c r="S25" s="26">
        <f>+'2006'!$N25</f>
        <v>39.64</v>
      </c>
      <c r="T25" s="26">
        <f>+'2007'!$N25</f>
        <v>51.13</v>
      </c>
      <c r="U25" s="26">
        <f>+'2008'!$N25</f>
        <v>47.07</v>
      </c>
      <c r="V25" s="26">
        <f>+'2009'!$N25</f>
        <v>56.12</v>
      </c>
      <c r="W25" s="26">
        <f>+'2010'!$N25</f>
        <v>66.45</v>
      </c>
      <c r="X25" s="26">
        <f>+'2011'!$N25</f>
        <v>39.76</v>
      </c>
      <c r="Y25" s="26">
        <f>+'2012'!$N25</f>
        <v>44.07</v>
      </c>
      <c r="Z25" s="26">
        <f>+'2013'!$N25</f>
        <v>34.58</v>
      </c>
      <c r="AA25" s="26">
        <f>+'2014'!$N25</f>
        <v>35.590000000000003</v>
      </c>
      <c r="AB25" s="26">
        <f>+'2015'!$N25</f>
        <v>40.130000000000003</v>
      </c>
      <c r="AC25" s="26">
        <f>+'2016'!$N25</f>
        <v>40.08</v>
      </c>
      <c r="AD25" s="31"/>
      <c r="AE25" s="26">
        <f t="shared" si="1"/>
        <v>-0.18387293830177157</v>
      </c>
    </row>
    <row r="26" spans="1:31" x14ac:dyDescent="0.2">
      <c r="A26" s="13" t="s">
        <v>66</v>
      </c>
      <c r="B26" s="6" t="s">
        <v>67</v>
      </c>
      <c r="C26" s="26">
        <f>+'1990'!$N26</f>
        <v>0</v>
      </c>
      <c r="D26" s="26">
        <f>+'1991'!$N26</f>
        <v>0</v>
      </c>
      <c r="E26" s="26">
        <f>+'1992'!$N26</f>
        <v>0</v>
      </c>
      <c r="F26" s="26">
        <f>+'1993'!$N26</f>
        <v>0</v>
      </c>
      <c r="G26" s="26">
        <f>+'1994'!$N26</f>
        <v>0</v>
      </c>
      <c r="H26" s="26">
        <f>+'1995'!$N26</f>
        <v>0</v>
      </c>
      <c r="I26" s="26">
        <f>+'1996'!$N26</f>
        <v>0</v>
      </c>
      <c r="J26" s="26">
        <f>+'1997'!$N26</f>
        <v>0</v>
      </c>
      <c r="K26" s="26">
        <f>+'1998'!$N26</f>
        <v>0</v>
      </c>
      <c r="L26" s="26">
        <f>+'1999'!$N26</f>
        <v>0</v>
      </c>
      <c r="M26" s="26">
        <f>+'2000'!$N26</f>
        <v>0</v>
      </c>
      <c r="N26" s="26">
        <f>+'2001'!$N26</f>
        <v>0</v>
      </c>
      <c r="O26" s="26">
        <f>+'2002'!$N26</f>
        <v>0</v>
      </c>
      <c r="P26" s="26">
        <f>+'2003'!$N26</f>
        <v>0</v>
      </c>
      <c r="Q26" s="26">
        <f>+'2004'!$N26</f>
        <v>0</v>
      </c>
      <c r="R26" s="26">
        <f>+'2005'!$N26</f>
        <v>0</v>
      </c>
      <c r="S26" s="26">
        <f>+'2006'!$N26</f>
        <v>0</v>
      </c>
      <c r="T26" s="26">
        <f>+'2007'!$N26</f>
        <v>0</v>
      </c>
      <c r="U26" s="26">
        <f>+'2008'!$N26</f>
        <v>0</v>
      </c>
      <c r="V26" s="26">
        <f>+'2009'!$N26</f>
        <v>0</v>
      </c>
      <c r="W26" s="26">
        <f>+'2010'!$N26</f>
        <v>0</v>
      </c>
      <c r="X26" s="26">
        <f>+'2011'!$N26</f>
        <v>0</v>
      </c>
      <c r="Y26" s="26">
        <f>+'2012'!$N26</f>
        <v>0</v>
      </c>
      <c r="Z26" s="26">
        <f>+'2013'!$N26</f>
        <v>0</v>
      </c>
      <c r="AA26" s="26">
        <f>+'2014'!$N26</f>
        <v>0</v>
      </c>
      <c r="AB26" s="26">
        <f>+'2015'!$N26</f>
        <v>0</v>
      </c>
      <c r="AC26" s="26">
        <f>+'2016'!$N26</f>
        <v>0</v>
      </c>
      <c r="AD26" s="31"/>
      <c r="AE26" s="26" t="str">
        <f t="shared" si="1"/>
        <v/>
      </c>
    </row>
    <row r="27" spans="1:31" x14ac:dyDescent="0.2">
      <c r="A27" s="13" t="s">
        <v>68</v>
      </c>
      <c r="B27" s="6" t="s">
        <v>69</v>
      </c>
      <c r="C27" s="26">
        <f>+'1990'!$N27</f>
        <v>0</v>
      </c>
      <c r="D27" s="26">
        <f>+'1991'!$N27</f>
        <v>0</v>
      </c>
      <c r="E27" s="26">
        <f>+'1992'!$N27</f>
        <v>0</v>
      </c>
      <c r="F27" s="26">
        <f>+'1993'!$N27</f>
        <v>0</v>
      </c>
      <c r="G27" s="26">
        <f>+'1994'!$N27</f>
        <v>0</v>
      </c>
      <c r="H27" s="26">
        <f>+'1995'!$N27</f>
        <v>0</v>
      </c>
      <c r="I27" s="26">
        <f>+'1996'!$N27</f>
        <v>0</v>
      </c>
      <c r="J27" s="26">
        <f>+'1997'!$N27</f>
        <v>0</v>
      </c>
      <c r="K27" s="26">
        <f>+'1998'!$N27</f>
        <v>0</v>
      </c>
      <c r="L27" s="26">
        <f>+'1999'!$N27</f>
        <v>0</v>
      </c>
      <c r="M27" s="26">
        <f>+'2000'!$N27</f>
        <v>0</v>
      </c>
      <c r="N27" s="26">
        <f>+'2001'!$N27</f>
        <v>0</v>
      </c>
      <c r="O27" s="26">
        <f>+'2002'!$N27</f>
        <v>0</v>
      </c>
      <c r="P27" s="26">
        <f>+'2003'!$N27</f>
        <v>0</v>
      </c>
      <c r="Q27" s="26">
        <f>+'2004'!$N27</f>
        <v>0</v>
      </c>
      <c r="R27" s="26">
        <f>+'2005'!$N27</f>
        <v>0</v>
      </c>
      <c r="S27" s="26">
        <f>+'2006'!$N27</f>
        <v>0</v>
      </c>
      <c r="T27" s="26">
        <f>+'2007'!$N27</f>
        <v>0</v>
      </c>
      <c r="U27" s="26">
        <f>+'2008'!$N27</f>
        <v>0</v>
      </c>
      <c r="V27" s="26">
        <f>+'2009'!$N27</f>
        <v>0</v>
      </c>
      <c r="W27" s="26">
        <f>+'2010'!$N27</f>
        <v>0</v>
      </c>
      <c r="X27" s="26">
        <f>+'2011'!$N27</f>
        <v>0</v>
      </c>
      <c r="Y27" s="26">
        <f>+'2012'!$N27</f>
        <v>0</v>
      </c>
      <c r="Z27" s="26">
        <f>+'2013'!$N27</f>
        <v>0</v>
      </c>
      <c r="AA27" s="26">
        <f>+'2014'!$N27</f>
        <v>0</v>
      </c>
      <c r="AB27" s="26">
        <f>+'2015'!$N27</f>
        <v>0</v>
      </c>
      <c r="AC27" s="26">
        <f>+'2016'!$N27</f>
        <v>0</v>
      </c>
      <c r="AD27" s="31"/>
      <c r="AE27" s="26" t="str">
        <f t="shared" si="1"/>
        <v/>
      </c>
    </row>
    <row r="28" spans="1:31" x14ac:dyDescent="0.2">
      <c r="A28" s="13" t="s">
        <v>70</v>
      </c>
      <c r="B28" s="6" t="s">
        <v>71</v>
      </c>
      <c r="C28" s="26">
        <f>+'1990'!$N28</f>
        <v>0</v>
      </c>
      <c r="D28" s="26">
        <f>+'1991'!$N28</f>
        <v>0</v>
      </c>
      <c r="E28" s="26">
        <f>+'1992'!$N28</f>
        <v>0</v>
      </c>
      <c r="F28" s="26">
        <f>+'1993'!$N28</f>
        <v>0</v>
      </c>
      <c r="G28" s="26">
        <f>+'1994'!$N28</f>
        <v>0</v>
      </c>
      <c r="H28" s="26">
        <f>+'1995'!$N28</f>
        <v>0</v>
      </c>
      <c r="I28" s="26">
        <f>+'1996'!$N28</f>
        <v>0</v>
      </c>
      <c r="J28" s="26">
        <f>+'1997'!$N28</f>
        <v>0</v>
      </c>
      <c r="K28" s="26">
        <f>+'1998'!$N28</f>
        <v>0</v>
      </c>
      <c r="L28" s="26">
        <f>+'1999'!$N28</f>
        <v>0</v>
      </c>
      <c r="M28" s="26">
        <f>+'2000'!$N28</f>
        <v>0</v>
      </c>
      <c r="N28" s="26">
        <f>+'2001'!$N28</f>
        <v>0</v>
      </c>
      <c r="O28" s="26">
        <f>+'2002'!$N28</f>
        <v>0</v>
      </c>
      <c r="P28" s="26">
        <f>+'2003'!$N28</f>
        <v>0</v>
      </c>
      <c r="Q28" s="26">
        <f>+'2004'!$N28</f>
        <v>0</v>
      </c>
      <c r="R28" s="26">
        <f>+'2005'!$N28</f>
        <v>0</v>
      </c>
      <c r="S28" s="26">
        <f>+'2006'!$N28</f>
        <v>0</v>
      </c>
      <c r="T28" s="26">
        <f>+'2007'!$N28</f>
        <v>0</v>
      </c>
      <c r="U28" s="26">
        <f>+'2008'!$N28</f>
        <v>0</v>
      </c>
      <c r="V28" s="26">
        <f>+'2009'!$N28</f>
        <v>0</v>
      </c>
      <c r="W28" s="26">
        <f>+'2010'!$N28</f>
        <v>0</v>
      </c>
      <c r="X28" s="26">
        <f>+'2011'!$N28</f>
        <v>0</v>
      </c>
      <c r="Y28" s="26">
        <f>+'2012'!$N28</f>
        <v>0</v>
      </c>
      <c r="Z28" s="26">
        <f>+'2013'!$N28</f>
        <v>0</v>
      </c>
      <c r="AA28" s="26">
        <f>+'2014'!$N28</f>
        <v>0</v>
      </c>
      <c r="AB28" s="26">
        <f>+'2015'!$N28</f>
        <v>0</v>
      </c>
      <c r="AC28" s="26">
        <f>+'2016'!$N28</f>
        <v>0</v>
      </c>
      <c r="AD28" s="31"/>
      <c r="AE28" s="26" t="str">
        <f t="shared" si="1"/>
        <v/>
      </c>
    </row>
    <row r="29" spans="1:31" x14ac:dyDescent="0.2">
      <c r="A29" s="13" t="s">
        <v>72</v>
      </c>
      <c r="B29" s="6" t="s">
        <v>73</v>
      </c>
      <c r="C29" s="26">
        <f>+'1990'!$N29</f>
        <v>24.45</v>
      </c>
      <c r="D29" s="26">
        <f>+'1991'!$N29</f>
        <v>23.84</v>
      </c>
      <c r="E29" s="26">
        <f>+'1992'!$N29</f>
        <v>42.92</v>
      </c>
      <c r="F29" s="26">
        <f>+'1993'!$N29</f>
        <v>44.91</v>
      </c>
      <c r="G29" s="26">
        <f>+'1994'!$N29</f>
        <v>43.9</v>
      </c>
      <c r="H29" s="26">
        <f>+'1995'!$N29</f>
        <v>56.06</v>
      </c>
      <c r="I29" s="26">
        <f>+'1996'!$N29</f>
        <v>49.83</v>
      </c>
      <c r="J29" s="26">
        <f>+'1997'!$N29</f>
        <v>50.57</v>
      </c>
      <c r="K29" s="26">
        <f>+'1998'!$N29</f>
        <v>38.58</v>
      </c>
      <c r="L29" s="26">
        <f>+'1999'!$N29</f>
        <v>17.21</v>
      </c>
      <c r="M29" s="26">
        <f>+'2000'!$N29</f>
        <v>33.53</v>
      </c>
      <c r="N29" s="26">
        <f>+'2001'!$N29</f>
        <v>37.450000000000003</v>
      </c>
      <c r="O29" s="26">
        <f>+'2002'!$N29</f>
        <v>25.26</v>
      </c>
      <c r="P29" s="26">
        <f>+'2003'!$N29</f>
        <v>40.76</v>
      </c>
      <c r="Q29" s="26">
        <f>+'2004'!$N29</f>
        <v>27.41</v>
      </c>
      <c r="R29" s="26">
        <f>+'2005'!$N29</f>
        <v>29.47</v>
      </c>
      <c r="S29" s="26">
        <f>+'2006'!$N29</f>
        <v>1.76</v>
      </c>
      <c r="T29" s="26">
        <f>+'2007'!$N29</f>
        <v>53.59</v>
      </c>
      <c r="U29" s="26">
        <f>+'2008'!$N29</f>
        <v>53.87</v>
      </c>
      <c r="V29" s="26">
        <f>+'2009'!$N29</f>
        <v>31.31</v>
      </c>
      <c r="W29" s="26">
        <f>+'2010'!$N29</f>
        <v>28.16</v>
      </c>
      <c r="X29" s="26">
        <f>+'2011'!$N29</f>
        <v>37.369999999999997</v>
      </c>
      <c r="Y29" s="26">
        <f>+'2012'!$N29</f>
        <v>40.54</v>
      </c>
      <c r="Z29" s="26">
        <f>+'2013'!$N29</f>
        <v>32.909999999999997</v>
      </c>
      <c r="AA29" s="26">
        <f>+'2014'!$N29</f>
        <v>33.32</v>
      </c>
      <c r="AB29" s="26">
        <f>+'2015'!$N29</f>
        <v>30.85</v>
      </c>
      <c r="AC29" s="26">
        <f>+'2016'!$N29</f>
        <v>24.4</v>
      </c>
      <c r="AD29" s="31"/>
      <c r="AE29" s="26">
        <f t="shared" si="1"/>
        <v>-2.044989775051154E-3</v>
      </c>
    </row>
    <row r="30" spans="1:31" x14ac:dyDescent="0.2">
      <c r="A30" s="13" t="s">
        <v>74</v>
      </c>
      <c r="B30" s="6" t="s">
        <v>75</v>
      </c>
      <c r="C30" s="26">
        <f>+C31+C34+C45+C46+C49</f>
        <v>9.48</v>
      </c>
      <c r="D30" s="26">
        <f>+D31+D34+D45+D46+D49</f>
        <v>51.600000000000009</v>
      </c>
      <c r="E30" s="26">
        <f t="shared" ref="E30:AC30" si="7">+E31+E34+E45+E46+E49</f>
        <v>58.207130048992518</v>
      </c>
      <c r="F30" s="26">
        <f t="shared" si="7"/>
        <v>67.790000000000006</v>
      </c>
      <c r="G30" s="26">
        <f t="shared" si="7"/>
        <v>66.530609010081122</v>
      </c>
      <c r="H30" s="26">
        <f t="shared" si="7"/>
        <v>75.16</v>
      </c>
      <c r="I30" s="26">
        <f t="shared" si="7"/>
        <v>79.900000000000006</v>
      </c>
      <c r="J30" s="26">
        <f t="shared" si="7"/>
        <v>84.48</v>
      </c>
      <c r="K30" s="26">
        <f t="shared" si="7"/>
        <v>91.6</v>
      </c>
      <c r="L30" s="26">
        <f t="shared" si="7"/>
        <v>79.38</v>
      </c>
      <c r="M30" s="26">
        <f t="shared" si="7"/>
        <v>93.02</v>
      </c>
      <c r="N30" s="26">
        <f t="shared" si="7"/>
        <v>80.260000000000005</v>
      </c>
      <c r="O30" s="26">
        <f t="shared" si="7"/>
        <v>147.16000000000003</v>
      </c>
      <c r="P30" s="26">
        <f t="shared" si="7"/>
        <v>82.65</v>
      </c>
      <c r="Q30" s="26">
        <f t="shared" si="7"/>
        <v>162.31</v>
      </c>
      <c r="R30" s="26">
        <f t="shared" si="7"/>
        <v>201.17543465224176</v>
      </c>
      <c r="S30" s="26">
        <f t="shared" si="7"/>
        <v>251.17000000000002</v>
      </c>
      <c r="T30" s="26">
        <f t="shared" si="7"/>
        <v>197.72</v>
      </c>
      <c r="U30" s="26">
        <f t="shared" si="7"/>
        <v>112.34076505454502</v>
      </c>
      <c r="V30" s="26">
        <f t="shared" si="7"/>
        <v>127.82</v>
      </c>
      <c r="W30" s="26">
        <f t="shared" si="7"/>
        <v>96.24</v>
      </c>
      <c r="X30" s="26">
        <f t="shared" si="7"/>
        <v>95.95</v>
      </c>
      <c r="Y30" s="26">
        <f t="shared" si="7"/>
        <v>103.33</v>
      </c>
      <c r="Z30" s="26">
        <f t="shared" si="7"/>
        <v>110.27000000000001</v>
      </c>
      <c r="AA30" s="26">
        <f t="shared" si="7"/>
        <v>107.3</v>
      </c>
      <c r="AB30" s="26">
        <f t="shared" si="7"/>
        <v>105.17</v>
      </c>
      <c r="AC30" s="26">
        <f t="shared" si="7"/>
        <v>113.97</v>
      </c>
      <c r="AD30" s="31"/>
      <c r="AE30" s="26">
        <f t="shared" si="1"/>
        <v>11.022151898734176</v>
      </c>
    </row>
    <row r="31" spans="1:31" x14ac:dyDescent="0.2">
      <c r="A31" s="13" t="s">
        <v>76</v>
      </c>
      <c r="B31" s="6" t="s">
        <v>77</v>
      </c>
      <c r="C31" s="26">
        <f>+C33</f>
        <v>1.04</v>
      </c>
      <c r="D31" s="26">
        <f>+D33</f>
        <v>1.49</v>
      </c>
      <c r="E31" s="26">
        <f t="shared" ref="E31:AC31" si="8">+E33</f>
        <v>2.7</v>
      </c>
      <c r="F31" s="26">
        <f t="shared" si="8"/>
        <v>3.38</v>
      </c>
      <c r="G31" s="26">
        <f t="shared" si="8"/>
        <v>2.72</v>
      </c>
      <c r="H31" s="26">
        <f t="shared" si="8"/>
        <v>2.97</v>
      </c>
      <c r="I31" s="26">
        <f t="shared" si="8"/>
        <v>3.42</v>
      </c>
      <c r="J31" s="26">
        <f t="shared" si="8"/>
        <v>4.62</v>
      </c>
      <c r="K31" s="26">
        <f t="shared" si="8"/>
        <v>4.47</v>
      </c>
      <c r="L31" s="26">
        <f t="shared" si="8"/>
        <v>4.2</v>
      </c>
      <c r="M31" s="26">
        <f t="shared" si="8"/>
        <v>2.86</v>
      </c>
      <c r="N31" s="26">
        <f t="shared" si="8"/>
        <v>3.95</v>
      </c>
      <c r="O31" s="26">
        <f t="shared" si="8"/>
        <v>4.46</v>
      </c>
      <c r="P31" s="26">
        <f t="shared" si="8"/>
        <v>3.49</v>
      </c>
      <c r="Q31" s="26">
        <f t="shared" si="8"/>
        <v>3.23</v>
      </c>
      <c r="R31" s="26">
        <f t="shared" si="8"/>
        <v>4.54</v>
      </c>
      <c r="S31" s="26">
        <f t="shared" si="8"/>
        <v>3.96</v>
      </c>
      <c r="T31" s="26">
        <f t="shared" si="8"/>
        <v>4.29</v>
      </c>
      <c r="U31" s="26">
        <f t="shared" si="8"/>
        <v>5.7</v>
      </c>
      <c r="V31" s="26">
        <f t="shared" si="8"/>
        <v>3.95</v>
      </c>
      <c r="W31" s="26">
        <f t="shared" si="8"/>
        <v>3.47</v>
      </c>
      <c r="X31" s="26">
        <f t="shared" si="8"/>
        <v>3.55</v>
      </c>
      <c r="Y31" s="26">
        <f t="shared" si="8"/>
        <v>6.37</v>
      </c>
      <c r="Z31" s="26">
        <f t="shared" si="8"/>
        <v>5.82</v>
      </c>
      <c r="AA31" s="26">
        <f t="shared" si="8"/>
        <v>5.55</v>
      </c>
      <c r="AB31" s="26">
        <f t="shared" si="8"/>
        <v>7.94</v>
      </c>
      <c r="AC31" s="26">
        <f t="shared" si="8"/>
        <v>7.2</v>
      </c>
      <c r="AD31" s="31"/>
      <c r="AE31" s="26">
        <f t="shared" si="1"/>
        <v>5.9230769230769234</v>
      </c>
    </row>
    <row r="32" spans="1:31" x14ac:dyDescent="0.2">
      <c r="A32" s="13" t="s">
        <v>78</v>
      </c>
      <c r="B32" s="6" t="s">
        <v>79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31"/>
      <c r="AE32" s="26" t="str">
        <f t="shared" si="1"/>
        <v/>
      </c>
    </row>
    <row r="33" spans="1:31" x14ac:dyDescent="0.2">
      <c r="A33" s="13" t="s">
        <v>80</v>
      </c>
      <c r="B33" s="6" t="s">
        <v>81</v>
      </c>
      <c r="C33" s="26">
        <f>+'1990'!$N33</f>
        <v>1.04</v>
      </c>
      <c r="D33" s="26">
        <f>+'1991'!$N33</f>
        <v>1.49</v>
      </c>
      <c r="E33" s="26">
        <f>+'1992'!$N33</f>
        <v>2.7</v>
      </c>
      <c r="F33" s="26">
        <f>+'1993'!$N33</f>
        <v>3.38</v>
      </c>
      <c r="G33" s="26">
        <f>+'1994'!$N33</f>
        <v>2.72</v>
      </c>
      <c r="H33" s="26">
        <f>+'1995'!$N33</f>
        <v>2.97</v>
      </c>
      <c r="I33" s="26">
        <f>+'1996'!$N33</f>
        <v>3.42</v>
      </c>
      <c r="J33" s="26">
        <f>+'1997'!$N33</f>
        <v>4.62</v>
      </c>
      <c r="K33" s="26">
        <f>+'1998'!$N33</f>
        <v>4.47</v>
      </c>
      <c r="L33" s="26">
        <f>+'1999'!$N33</f>
        <v>4.2</v>
      </c>
      <c r="M33" s="26">
        <f>+'2000'!$N33</f>
        <v>2.86</v>
      </c>
      <c r="N33" s="26">
        <f>+'2001'!$N33</f>
        <v>3.95</v>
      </c>
      <c r="O33" s="26">
        <f>+'2002'!$N33</f>
        <v>4.46</v>
      </c>
      <c r="P33" s="26">
        <f>+'2003'!$N33</f>
        <v>3.49</v>
      </c>
      <c r="Q33" s="26">
        <f>+'2004'!$N33</f>
        <v>3.23</v>
      </c>
      <c r="R33" s="26">
        <f>+'2005'!$N33</f>
        <v>4.54</v>
      </c>
      <c r="S33" s="26">
        <f>+'2006'!$N33</f>
        <v>3.96</v>
      </c>
      <c r="T33" s="26">
        <f>+'2007'!$N33</f>
        <v>4.29</v>
      </c>
      <c r="U33" s="26">
        <f>+'2008'!$N33</f>
        <v>5.7</v>
      </c>
      <c r="V33" s="26">
        <f>+'2009'!$N33</f>
        <v>3.95</v>
      </c>
      <c r="W33" s="26">
        <f>+'2010'!$N33</f>
        <v>3.47</v>
      </c>
      <c r="X33" s="26">
        <f>+'2011'!$N33</f>
        <v>3.55</v>
      </c>
      <c r="Y33" s="26">
        <f>+'2012'!$N33</f>
        <v>6.37</v>
      </c>
      <c r="Z33" s="26">
        <f>+'2013'!$N33</f>
        <v>5.82</v>
      </c>
      <c r="AA33" s="26">
        <f>+'2014'!$N33</f>
        <v>5.55</v>
      </c>
      <c r="AB33" s="26">
        <f>+'2015'!$N33</f>
        <v>7.94</v>
      </c>
      <c r="AC33" s="26">
        <f>+'2016'!$N33</f>
        <v>7.2</v>
      </c>
      <c r="AD33" s="31"/>
      <c r="AE33" s="26">
        <f t="shared" si="1"/>
        <v>5.9230769230769234</v>
      </c>
    </row>
    <row r="34" spans="1:31" x14ac:dyDescent="0.2">
      <c r="A34" s="13" t="s">
        <v>82</v>
      </c>
      <c r="B34" s="6" t="s">
        <v>83</v>
      </c>
      <c r="C34" s="26">
        <f>+C35+C38+C41+C42+C43+C44</f>
        <v>4.53</v>
      </c>
      <c r="D34" s="26">
        <f>+D35+D38+D41+D42+D43+D44</f>
        <v>41.34</v>
      </c>
      <c r="E34" s="26">
        <f t="shared" ref="E34:AC34" si="9">+E35+E38+E41+E42+E43+E44</f>
        <v>44.879999999999995</v>
      </c>
      <c r="F34" s="26">
        <f t="shared" si="9"/>
        <v>49.95</v>
      </c>
      <c r="G34" s="26">
        <f t="shared" si="9"/>
        <v>56.400000000000006</v>
      </c>
      <c r="H34" s="26">
        <f t="shared" si="9"/>
        <v>60.78</v>
      </c>
      <c r="I34" s="26">
        <f t="shared" si="9"/>
        <v>67.58</v>
      </c>
      <c r="J34" s="26">
        <f t="shared" si="9"/>
        <v>70.819999999999993</v>
      </c>
      <c r="K34" s="26">
        <f t="shared" si="9"/>
        <v>73.25</v>
      </c>
      <c r="L34" s="26">
        <f t="shared" si="9"/>
        <v>70.47999999999999</v>
      </c>
      <c r="M34" s="26">
        <f t="shared" si="9"/>
        <v>75.44</v>
      </c>
      <c r="N34" s="26">
        <f t="shared" si="9"/>
        <v>70.8</v>
      </c>
      <c r="O34" s="26">
        <f t="shared" si="9"/>
        <v>69.740000000000009</v>
      </c>
      <c r="P34" s="26">
        <f t="shared" si="9"/>
        <v>69.56</v>
      </c>
      <c r="Q34" s="26">
        <f t="shared" si="9"/>
        <v>73.42</v>
      </c>
      <c r="R34" s="26">
        <f t="shared" si="9"/>
        <v>77.47</v>
      </c>
      <c r="S34" s="26">
        <f t="shared" si="9"/>
        <v>64.94</v>
      </c>
      <c r="T34" s="26">
        <f t="shared" si="9"/>
        <v>82.009999999999991</v>
      </c>
      <c r="U34" s="26">
        <f t="shared" si="9"/>
        <v>71.599999999999994</v>
      </c>
      <c r="V34" s="26">
        <f t="shared" si="9"/>
        <v>95.16</v>
      </c>
      <c r="W34" s="26">
        <f t="shared" si="9"/>
        <v>84.33</v>
      </c>
      <c r="X34" s="26">
        <f t="shared" si="9"/>
        <v>79.59</v>
      </c>
      <c r="Y34" s="26">
        <f t="shared" si="9"/>
        <v>81.459999999999994</v>
      </c>
      <c r="Z34" s="26">
        <f t="shared" si="9"/>
        <v>88.08</v>
      </c>
      <c r="AA34" s="26">
        <f t="shared" si="9"/>
        <v>83.960000000000008</v>
      </c>
      <c r="AB34" s="26">
        <f t="shared" si="9"/>
        <v>90</v>
      </c>
      <c r="AC34" s="26">
        <f t="shared" si="9"/>
        <v>95.509999999999991</v>
      </c>
      <c r="AD34" s="31"/>
      <c r="AE34" s="26">
        <f t="shared" si="1"/>
        <v>20.083885209713021</v>
      </c>
    </row>
    <row r="35" spans="1:31" x14ac:dyDescent="0.2">
      <c r="A35" s="13" t="s">
        <v>84</v>
      </c>
      <c r="B35" s="6" t="s">
        <v>85</v>
      </c>
      <c r="C35" s="26">
        <f>+C36+C37</f>
        <v>2.58</v>
      </c>
      <c r="D35" s="26">
        <f>+D36+D37</f>
        <v>28.52</v>
      </c>
      <c r="E35" s="26">
        <f t="shared" ref="E35:AC35" si="10">+E36+E37</f>
        <v>31.2</v>
      </c>
      <c r="F35" s="26">
        <f t="shared" si="10"/>
        <v>33.880000000000003</v>
      </c>
      <c r="G35" s="26">
        <f t="shared" si="10"/>
        <v>20.87</v>
      </c>
      <c r="H35" s="26">
        <f t="shared" si="10"/>
        <v>22.49</v>
      </c>
      <c r="I35" s="26">
        <f t="shared" si="10"/>
        <v>45.7</v>
      </c>
      <c r="J35" s="26">
        <f t="shared" si="10"/>
        <v>47.73</v>
      </c>
      <c r="K35" s="26">
        <f t="shared" si="10"/>
        <v>48.78</v>
      </c>
      <c r="L35" s="26">
        <f t="shared" si="10"/>
        <v>52.01</v>
      </c>
      <c r="M35" s="26">
        <f t="shared" si="10"/>
        <v>49.3</v>
      </c>
      <c r="N35" s="26">
        <f t="shared" si="10"/>
        <v>45.62</v>
      </c>
      <c r="O35" s="26">
        <f t="shared" si="10"/>
        <v>45.07</v>
      </c>
      <c r="P35" s="26">
        <f t="shared" si="10"/>
        <v>44.47</v>
      </c>
      <c r="Q35" s="26">
        <f t="shared" si="10"/>
        <v>45.62</v>
      </c>
      <c r="R35" s="26">
        <f t="shared" si="10"/>
        <v>45.78</v>
      </c>
      <c r="S35" s="26">
        <f t="shared" si="10"/>
        <v>40.67</v>
      </c>
      <c r="T35" s="26">
        <f t="shared" si="10"/>
        <v>48.3</v>
      </c>
      <c r="U35" s="26">
        <f t="shared" si="10"/>
        <v>45.02</v>
      </c>
      <c r="V35" s="26">
        <f t="shared" si="10"/>
        <v>58.17</v>
      </c>
      <c r="W35" s="26">
        <f t="shared" si="10"/>
        <v>50.25</v>
      </c>
      <c r="X35" s="26">
        <f t="shared" si="10"/>
        <v>49.93</v>
      </c>
      <c r="Y35" s="26">
        <f t="shared" si="10"/>
        <v>51.12</v>
      </c>
      <c r="Z35" s="26">
        <f t="shared" si="10"/>
        <v>55.16</v>
      </c>
      <c r="AA35" s="26">
        <f t="shared" si="10"/>
        <v>55.21</v>
      </c>
      <c r="AB35" s="26">
        <f t="shared" si="10"/>
        <v>57.84</v>
      </c>
      <c r="AC35" s="26">
        <f t="shared" si="10"/>
        <v>61.53</v>
      </c>
      <c r="AD35" s="31"/>
      <c r="AE35" s="26">
        <f t="shared" si="1"/>
        <v>22.848837209302324</v>
      </c>
    </row>
    <row r="36" spans="1:31" x14ac:dyDescent="0.2">
      <c r="A36" s="13" t="s">
        <v>86</v>
      </c>
      <c r="B36" s="6" t="s">
        <v>87</v>
      </c>
      <c r="C36" s="26">
        <f>+'1990'!$N36</f>
        <v>2.58</v>
      </c>
      <c r="D36" s="26">
        <f>+'1991'!$N36</f>
        <v>28.52</v>
      </c>
      <c r="E36" s="26">
        <f>+'1992'!$N36</f>
        <v>31.2</v>
      </c>
      <c r="F36" s="26">
        <f>+'1993'!$N36</f>
        <v>33.880000000000003</v>
      </c>
      <c r="G36" s="26">
        <f>+'1994'!$N36</f>
        <v>20.87</v>
      </c>
      <c r="H36" s="26">
        <f>+'1995'!$N36</f>
        <v>22.49</v>
      </c>
      <c r="I36" s="26">
        <f>+'1996'!$N36</f>
        <v>45.7</v>
      </c>
      <c r="J36" s="26">
        <f>+'1997'!$N36</f>
        <v>47.73</v>
      </c>
      <c r="K36" s="26">
        <f>+'1998'!$N36</f>
        <v>48.78</v>
      </c>
      <c r="L36" s="26">
        <f>+'1999'!$N36</f>
        <v>52.01</v>
      </c>
      <c r="M36" s="26">
        <f>+'2000'!$N36</f>
        <v>49.3</v>
      </c>
      <c r="N36" s="26">
        <f>+'2001'!$N36</f>
        <v>45.62</v>
      </c>
      <c r="O36" s="26">
        <f>+'2002'!$N36</f>
        <v>45.07</v>
      </c>
      <c r="P36" s="26">
        <f>+'2003'!$N36</f>
        <v>44.47</v>
      </c>
      <c r="Q36" s="26">
        <f>+'2004'!$N36</f>
        <v>45.62</v>
      </c>
      <c r="R36" s="26">
        <f>+'2005'!$N36</f>
        <v>45.78</v>
      </c>
      <c r="S36" s="26">
        <f>+'2006'!$N36</f>
        <v>40.67</v>
      </c>
      <c r="T36" s="26">
        <f>+'2007'!$N36</f>
        <v>48.3</v>
      </c>
      <c r="U36" s="26">
        <f>+'2008'!$N36</f>
        <v>45.02</v>
      </c>
      <c r="V36" s="26">
        <f>+'2009'!$N36</f>
        <v>58.17</v>
      </c>
      <c r="W36" s="26">
        <f>+'2010'!$N36</f>
        <v>50.25</v>
      </c>
      <c r="X36" s="26">
        <f>+'2011'!$N36</f>
        <v>49.93</v>
      </c>
      <c r="Y36" s="26">
        <f>+'2012'!$N36</f>
        <v>51.12</v>
      </c>
      <c r="Z36" s="26">
        <f>+'2013'!$N36</f>
        <v>55.16</v>
      </c>
      <c r="AA36" s="26">
        <f>+'2014'!$N36</f>
        <v>55.21</v>
      </c>
      <c r="AB36" s="26">
        <f>+'2015'!$N36</f>
        <v>57.84</v>
      </c>
      <c r="AC36" s="26">
        <f>+'2016'!$N36</f>
        <v>61.53</v>
      </c>
      <c r="AD36" s="31"/>
      <c r="AE36" s="26">
        <f t="shared" si="1"/>
        <v>22.848837209302324</v>
      </c>
    </row>
    <row r="37" spans="1:31" x14ac:dyDescent="0.2">
      <c r="A37" s="13" t="s">
        <v>88</v>
      </c>
      <c r="B37" s="6" t="s">
        <v>89</v>
      </c>
      <c r="C37" s="26">
        <f>+'1990'!$N37</f>
        <v>0</v>
      </c>
      <c r="D37" s="26">
        <f>+'1991'!$N37</f>
        <v>0</v>
      </c>
      <c r="E37" s="26">
        <f>+'1992'!$N37</f>
        <v>0</v>
      </c>
      <c r="F37" s="26">
        <f>+'1993'!$N37</f>
        <v>0</v>
      </c>
      <c r="G37" s="26">
        <f>+'1994'!$N37</f>
        <v>0</v>
      </c>
      <c r="H37" s="26">
        <f>+'1995'!$N37</f>
        <v>0</v>
      </c>
      <c r="I37" s="26">
        <f>+'1996'!$N37</f>
        <v>0</v>
      </c>
      <c r="J37" s="26">
        <f>+'1997'!$N37</f>
        <v>0</v>
      </c>
      <c r="K37" s="26">
        <f>+'1998'!$N37</f>
        <v>0</v>
      </c>
      <c r="L37" s="26">
        <f>+'1999'!$N37</f>
        <v>0</v>
      </c>
      <c r="M37" s="26">
        <f>+'2000'!$N37</f>
        <v>0</v>
      </c>
      <c r="N37" s="26">
        <f>+'2001'!$N37</f>
        <v>0</v>
      </c>
      <c r="O37" s="26">
        <f>+'2002'!$N37</f>
        <v>0</v>
      </c>
      <c r="P37" s="26">
        <f>+'2003'!$N37</f>
        <v>0</v>
      </c>
      <c r="Q37" s="26">
        <f>+'2004'!$N37</f>
        <v>0</v>
      </c>
      <c r="R37" s="26">
        <f>+'2005'!$N37</f>
        <v>0</v>
      </c>
      <c r="S37" s="26">
        <f>+'2006'!$N37</f>
        <v>0</v>
      </c>
      <c r="T37" s="26">
        <f>+'2007'!$N37</f>
        <v>0</v>
      </c>
      <c r="U37" s="26">
        <f>+'2008'!$N37</f>
        <v>0</v>
      </c>
      <c r="V37" s="26">
        <f>+'2009'!$N37</f>
        <v>0</v>
      </c>
      <c r="W37" s="26">
        <f>+'2010'!$N37</f>
        <v>0</v>
      </c>
      <c r="X37" s="26">
        <f>+'2011'!$N37</f>
        <v>0</v>
      </c>
      <c r="Y37" s="26">
        <f>+'2012'!$N37</f>
        <v>0</v>
      </c>
      <c r="Z37" s="26">
        <f>+'2013'!$N37</f>
        <v>0</v>
      </c>
      <c r="AA37" s="26">
        <f>+'2014'!$N37</f>
        <v>0</v>
      </c>
      <c r="AB37" s="26">
        <f>+'2015'!$N37</f>
        <v>0</v>
      </c>
      <c r="AC37" s="26">
        <f>+'2016'!$N37</f>
        <v>0</v>
      </c>
      <c r="AD37" s="31"/>
      <c r="AE37" s="26" t="str">
        <f t="shared" si="1"/>
        <v/>
      </c>
    </row>
    <row r="38" spans="1:31" x14ac:dyDescent="0.2">
      <c r="A38" s="13" t="s">
        <v>90</v>
      </c>
      <c r="B38" s="6" t="s">
        <v>91</v>
      </c>
      <c r="C38" s="26">
        <f>+C39+C40</f>
        <v>0</v>
      </c>
      <c r="D38" s="26">
        <f>+D39+D40</f>
        <v>0</v>
      </c>
      <c r="E38" s="26">
        <f t="shared" ref="E38:AC38" si="11">+E39+E40</f>
        <v>0</v>
      </c>
      <c r="F38" s="26">
        <f t="shared" si="11"/>
        <v>0</v>
      </c>
      <c r="G38" s="26">
        <f t="shared" si="11"/>
        <v>0</v>
      </c>
      <c r="H38" s="26">
        <f t="shared" si="11"/>
        <v>0</v>
      </c>
      <c r="I38" s="26">
        <f t="shared" si="11"/>
        <v>0</v>
      </c>
      <c r="J38" s="26">
        <f t="shared" si="11"/>
        <v>0</v>
      </c>
      <c r="K38" s="26">
        <f t="shared" si="11"/>
        <v>0</v>
      </c>
      <c r="L38" s="26">
        <f t="shared" si="11"/>
        <v>0</v>
      </c>
      <c r="M38" s="26">
        <f t="shared" si="11"/>
        <v>0</v>
      </c>
      <c r="N38" s="26">
        <f t="shared" si="11"/>
        <v>0</v>
      </c>
      <c r="O38" s="26">
        <f t="shared" si="11"/>
        <v>0</v>
      </c>
      <c r="P38" s="26">
        <f t="shared" si="11"/>
        <v>0</v>
      </c>
      <c r="Q38" s="26">
        <f t="shared" si="11"/>
        <v>0</v>
      </c>
      <c r="R38" s="26">
        <f t="shared" si="11"/>
        <v>0</v>
      </c>
      <c r="S38" s="26">
        <f t="shared" si="11"/>
        <v>0</v>
      </c>
      <c r="T38" s="26">
        <f t="shared" si="11"/>
        <v>0</v>
      </c>
      <c r="U38" s="26">
        <f t="shared" si="11"/>
        <v>0</v>
      </c>
      <c r="V38" s="26">
        <f t="shared" si="11"/>
        <v>0</v>
      </c>
      <c r="W38" s="26">
        <f t="shared" si="11"/>
        <v>0</v>
      </c>
      <c r="X38" s="26">
        <f t="shared" si="11"/>
        <v>0</v>
      </c>
      <c r="Y38" s="26">
        <f t="shared" si="11"/>
        <v>0</v>
      </c>
      <c r="Z38" s="26">
        <f t="shared" si="11"/>
        <v>0</v>
      </c>
      <c r="AA38" s="26">
        <f t="shared" si="11"/>
        <v>0</v>
      </c>
      <c r="AB38" s="26">
        <f t="shared" si="11"/>
        <v>0</v>
      </c>
      <c r="AC38" s="26">
        <f t="shared" si="11"/>
        <v>0</v>
      </c>
      <c r="AD38" s="31"/>
      <c r="AE38" s="26" t="str">
        <f t="shared" si="1"/>
        <v/>
      </c>
    </row>
    <row r="39" spans="1:31" x14ac:dyDescent="0.2">
      <c r="A39" s="13" t="s">
        <v>92</v>
      </c>
      <c r="B39" s="6" t="s">
        <v>93</v>
      </c>
      <c r="C39" s="26">
        <f>+'1990'!$N39</f>
        <v>0</v>
      </c>
      <c r="D39" s="26">
        <f>+'1991'!$N39</f>
        <v>0</v>
      </c>
      <c r="E39" s="26">
        <f>+'1992'!$N39</f>
        <v>0</v>
      </c>
      <c r="F39" s="26">
        <f>+'1993'!$N39</f>
        <v>0</v>
      </c>
      <c r="G39" s="26">
        <f>+'1994'!$N39</f>
        <v>0</v>
      </c>
      <c r="H39" s="26">
        <f>+'1995'!$N39</f>
        <v>0</v>
      </c>
      <c r="I39" s="26">
        <f>+'1996'!$N39</f>
        <v>0</v>
      </c>
      <c r="J39" s="26">
        <f>+'1997'!$N39</f>
        <v>0</v>
      </c>
      <c r="K39" s="26">
        <f>+'1998'!$N39</f>
        <v>0</v>
      </c>
      <c r="L39" s="26">
        <f>+'1999'!$N39</f>
        <v>0</v>
      </c>
      <c r="M39" s="26">
        <f>+'2000'!$N39</f>
        <v>0</v>
      </c>
      <c r="N39" s="26">
        <f>+'2001'!$N39</f>
        <v>0</v>
      </c>
      <c r="O39" s="26">
        <f>+'2002'!$N39</f>
        <v>0</v>
      </c>
      <c r="P39" s="26">
        <f>+'2003'!$N39</f>
        <v>0</v>
      </c>
      <c r="Q39" s="26">
        <f>+'2004'!$N39</f>
        <v>0</v>
      </c>
      <c r="R39" s="26">
        <f>+'2005'!$N39</f>
        <v>0</v>
      </c>
      <c r="S39" s="26">
        <f>+'2006'!$N39</f>
        <v>0</v>
      </c>
      <c r="T39" s="26">
        <f>+'2007'!$N39</f>
        <v>0</v>
      </c>
      <c r="U39" s="26">
        <f>+'2008'!$N39</f>
        <v>0</v>
      </c>
      <c r="V39" s="26">
        <f>+'2009'!$N39</f>
        <v>0</v>
      </c>
      <c r="W39" s="26">
        <f>+'2010'!$N39</f>
        <v>0</v>
      </c>
      <c r="X39" s="26">
        <f>+'2011'!$N39</f>
        <v>0</v>
      </c>
      <c r="Y39" s="26">
        <f>+'2012'!$N39</f>
        <v>0</v>
      </c>
      <c r="Z39" s="26">
        <f>+'2013'!$N39</f>
        <v>0</v>
      </c>
      <c r="AA39" s="26">
        <f>+'2014'!$N39</f>
        <v>0</v>
      </c>
      <c r="AB39" s="26">
        <f>+'2015'!$N39</f>
        <v>0</v>
      </c>
      <c r="AC39" s="26">
        <f>+'2016'!$N39</f>
        <v>0</v>
      </c>
      <c r="AD39" s="31"/>
      <c r="AE39" s="26" t="str">
        <f t="shared" si="1"/>
        <v/>
      </c>
    </row>
    <row r="40" spans="1:31" x14ac:dyDescent="0.2">
      <c r="A40" s="13" t="s">
        <v>94</v>
      </c>
      <c r="B40" s="6" t="s">
        <v>95</v>
      </c>
      <c r="C40" s="26">
        <f>+'1990'!$N40</f>
        <v>0</v>
      </c>
      <c r="D40" s="26">
        <f>+'1991'!$N40</f>
        <v>0</v>
      </c>
      <c r="E40" s="26">
        <f>+'1992'!$N40</f>
        <v>0</v>
      </c>
      <c r="F40" s="26">
        <f>+'1993'!$N40</f>
        <v>0</v>
      </c>
      <c r="G40" s="26">
        <f>+'1994'!$N40</f>
        <v>0</v>
      </c>
      <c r="H40" s="26">
        <f>+'1995'!$N40</f>
        <v>0</v>
      </c>
      <c r="I40" s="26">
        <f>+'1996'!$N40</f>
        <v>0</v>
      </c>
      <c r="J40" s="26">
        <f>+'1997'!$N40</f>
        <v>0</v>
      </c>
      <c r="K40" s="26">
        <f>+'1998'!$N40</f>
        <v>0</v>
      </c>
      <c r="L40" s="26">
        <f>+'1999'!$N40</f>
        <v>0</v>
      </c>
      <c r="M40" s="26">
        <f>+'2000'!$N40</f>
        <v>0</v>
      </c>
      <c r="N40" s="26">
        <f>+'2001'!$N40</f>
        <v>0</v>
      </c>
      <c r="O40" s="26">
        <f>+'2002'!$N40</f>
        <v>0</v>
      </c>
      <c r="P40" s="26">
        <f>+'2003'!$N40</f>
        <v>0</v>
      </c>
      <c r="Q40" s="26">
        <f>+'2004'!$N40</f>
        <v>0</v>
      </c>
      <c r="R40" s="26">
        <f>+'2005'!$N40</f>
        <v>0</v>
      </c>
      <c r="S40" s="26">
        <f>+'2006'!$N40</f>
        <v>0</v>
      </c>
      <c r="T40" s="26">
        <f>+'2007'!$N40</f>
        <v>0</v>
      </c>
      <c r="U40" s="26">
        <f>+'2008'!$N40</f>
        <v>0</v>
      </c>
      <c r="V40" s="26">
        <f>+'2009'!$N40</f>
        <v>0</v>
      </c>
      <c r="W40" s="26">
        <f>+'2010'!$N40</f>
        <v>0</v>
      </c>
      <c r="X40" s="26">
        <f>+'2011'!$N40</f>
        <v>0</v>
      </c>
      <c r="Y40" s="26">
        <f>+'2012'!$N40</f>
        <v>0</v>
      </c>
      <c r="Z40" s="26">
        <f>+'2013'!$N40</f>
        <v>0</v>
      </c>
      <c r="AA40" s="26">
        <f>+'2014'!$N40</f>
        <v>0</v>
      </c>
      <c r="AB40" s="26">
        <f>+'2015'!$N40</f>
        <v>0</v>
      </c>
      <c r="AC40" s="26">
        <f>+'2016'!$N40</f>
        <v>0</v>
      </c>
      <c r="AD40" s="31"/>
      <c r="AE40" s="26" t="str">
        <f t="shared" si="1"/>
        <v/>
      </c>
    </row>
    <row r="41" spans="1:31" x14ac:dyDescent="0.2">
      <c r="A41" s="13" t="s">
        <v>96</v>
      </c>
      <c r="B41" s="6" t="s">
        <v>97</v>
      </c>
      <c r="C41" s="26">
        <f>+'1990'!$N41</f>
        <v>1.95</v>
      </c>
      <c r="D41" s="26">
        <f>+'1991'!$N41</f>
        <v>12.82</v>
      </c>
      <c r="E41" s="26">
        <f>+'1992'!$N41</f>
        <v>13.68</v>
      </c>
      <c r="F41" s="26">
        <f>+'1993'!$N41</f>
        <v>16.07</v>
      </c>
      <c r="G41" s="26">
        <f>+'1994'!$N41</f>
        <v>35.53</v>
      </c>
      <c r="H41" s="26">
        <f>+'1995'!$N41</f>
        <v>38.29</v>
      </c>
      <c r="I41" s="26">
        <f>+'1996'!$N41</f>
        <v>21.88</v>
      </c>
      <c r="J41" s="26">
        <f>+'1997'!$N41</f>
        <v>23.09</v>
      </c>
      <c r="K41" s="26">
        <f>+'1998'!$N41</f>
        <v>24.47</v>
      </c>
      <c r="L41" s="26">
        <f>+'1999'!$N41</f>
        <v>18.47</v>
      </c>
      <c r="M41" s="26">
        <f>+'2000'!$N41</f>
        <v>26.14</v>
      </c>
      <c r="N41" s="26">
        <f>+'2001'!$N41</f>
        <v>25.18</v>
      </c>
      <c r="O41" s="26">
        <f>+'2002'!$N41</f>
        <v>24.67</v>
      </c>
      <c r="P41" s="26">
        <f>+'2003'!$N41</f>
        <v>25.09</v>
      </c>
      <c r="Q41" s="26">
        <f>+'2004'!$N41</f>
        <v>27.8</v>
      </c>
      <c r="R41" s="26">
        <f>+'2005'!$N41</f>
        <v>31.69</v>
      </c>
      <c r="S41" s="26">
        <f>+'2006'!$N41</f>
        <v>24.27</v>
      </c>
      <c r="T41" s="26">
        <f>+'2007'!$N41</f>
        <v>33.71</v>
      </c>
      <c r="U41" s="26">
        <f>+'2008'!$N41</f>
        <v>26.58</v>
      </c>
      <c r="V41" s="26">
        <f>+'2009'!$N41</f>
        <v>36.99</v>
      </c>
      <c r="W41" s="26">
        <f>+'2010'!$N41</f>
        <v>34.08</v>
      </c>
      <c r="X41" s="26">
        <f>+'2011'!$N41</f>
        <v>29.66</v>
      </c>
      <c r="Y41" s="26">
        <f>+'2012'!$N41</f>
        <v>30.34</v>
      </c>
      <c r="Z41" s="26">
        <f>+'2013'!$N41</f>
        <v>32.92</v>
      </c>
      <c r="AA41" s="26">
        <f>+'2014'!$N41</f>
        <v>28.75</v>
      </c>
      <c r="AB41" s="26">
        <f>+'2015'!$N41</f>
        <v>32.159999999999997</v>
      </c>
      <c r="AC41" s="26">
        <f>+'2016'!$N41</f>
        <v>33.979999999999997</v>
      </c>
      <c r="AD41" s="31"/>
      <c r="AE41" s="26">
        <f t="shared" si="1"/>
        <v>16.425641025641024</v>
      </c>
    </row>
    <row r="42" spans="1:31" x14ac:dyDescent="0.2">
      <c r="A42" s="13" t="s">
        <v>98</v>
      </c>
      <c r="B42" s="6" t="s">
        <v>99</v>
      </c>
      <c r="C42" s="26">
        <f>+'1990'!$N42</f>
        <v>0</v>
      </c>
      <c r="D42" s="26">
        <f>+'1991'!$N42</f>
        <v>0</v>
      </c>
      <c r="E42" s="26">
        <f>+'1992'!$N42</f>
        <v>0</v>
      </c>
      <c r="F42" s="26">
        <f>+'1993'!$N42</f>
        <v>0</v>
      </c>
      <c r="G42" s="26">
        <f>+'1994'!$N42</f>
        <v>0</v>
      </c>
      <c r="H42" s="26">
        <f>+'1995'!$N42</f>
        <v>0</v>
      </c>
      <c r="I42" s="26">
        <f>+'1996'!$N42</f>
        <v>0</v>
      </c>
      <c r="J42" s="26">
        <f>+'1997'!$N42</f>
        <v>0</v>
      </c>
      <c r="K42" s="26">
        <f>+'1998'!$N42</f>
        <v>0</v>
      </c>
      <c r="L42" s="26">
        <f>+'1999'!$N42</f>
        <v>0</v>
      </c>
      <c r="M42" s="26">
        <f>+'2000'!$N42</f>
        <v>0</v>
      </c>
      <c r="N42" s="26">
        <f>+'2001'!$N42</f>
        <v>0</v>
      </c>
      <c r="O42" s="26">
        <f>+'2002'!$N42</f>
        <v>0</v>
      </c>
      <c r="P42" s="26">
        <f>+'2003'!$N42</f>
        <v>0</v>
      </c>
      <c r="Q42" s="26">
        <f>+'2004'!$N42</f>
        <v>0</v>
      </c>
      <c r="R42" s="26">
        <f>+'2005'!$N42</f>
        <v>0</v>
      </c>
      <c r="S42" s="26">
        <f>+'2006'!$N42</f>
        <v>0</v>
      </c>
      <c r="T42" s="26">
        <f>+'2007'!$N42</f>
        <v>0</v>
      </c>
      <c r="U42" s="26">
        <f>+'2008'!$N42</f>
        <v>0</v>
      </c>
      <c r="V42" s="26">
        <f>+'2009'!$N42</f>
        <v>0</v>
      </c>
      <c r="W42" s="26">
        <f>+'2010'!$N42</f>
        <v>0</v>
      </c>
      <c r="X42" s="26">
        <f>+'2011'!$N42</f>
        <v>0</v>
      </c>
      <c r="Y42" s="26">
        <f>+'2012'!$N42</f>
        <v>0</v>
      </c>
      <c r="Z42" s="26">
        <f>+'2013'!$N42</f>
        <v>0</v>
      </c>
      <c r="AA42" s="26">
        <f>+'2014'!$N42</f>
        <v>0</v>
      </c>
      <c r="AB42" s="26">
        <f>+'2015'!$N42</f>
        <v>0</v>
      </c>
      <c r="AC42" s="26">
        <f>+'2016'!$N42</f>
        <v>0</v>
      </c>
      <c r="AD42" s="31"/>
      <c r="AE42" s="26" t="str">
        <f t="shared" si="1"/>
        <v/>
      </c>
    </row>
    <row r="43" spans="1:31" x14ac:dyDescent="0.2">
      <c r="A43" s="13" t="s">
        <v>100</v>
      </c>
      <c r="B43" s="6" t="s">
        <v>101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31"/>
      <c r="AE43" s="26" t="str">
        <f t="shared" si="1"/>
        <v/>
      </c>
    </row>
    <row r="44" spans="1:31" x14ac:dyDescent="0.2">
      <c r="A44" s="13" t="s">
        <v>102</v>
      </c>
      <c r="B44" s="6" t="s">
        <v>103</v>
      </c>
      <c r="C44" s="26">
        <f>+'1990'!$N44</f>
        <v>0</v>
      </c>
      <c r="D44" s="26">
        <f>+'1991'!$N44</f>
        <v>0</v>
      </c>
      <c r="E44" s="26">
        <f>+'1992'!$N44</f>
        <v>0</v>
      </c>
      <c r="F44" s="26">
        <f>+'1993'!$N44</f>
        <v>0</v>
      </c>
      <c r="G44" s="26">
        <f>+'1994'!$N44</f>
        <v>0</v>
      </c>
      <c r="H44" s="26">
        <f>+'1995'!$N44</f>
        <v>0</v>
      </c>
      <c r="I44" s="26">
        <f>+'1996'!$N44</f>
        <v>0</v>
      </c>
      <c r="J44" s="26">
        <f>+'1997'!$N44</f>
        <v>0</v>
      </c>
      <c r="K44" s="26">
        <f>+'1998'!$N44</f>
        <v>0</v>
      </c>
      <c r="L44" s="26">
        <f>+'1999'!$N44</f>
        <v>0</v>
      </c>
      <c r="M44" s="26">
        <f>+'2000'!$N44</f>
        <v>0</v>
      </c>
      <c r="N44" s="26">
        <f>+'2001'!$N44</f>
        <v>0</v>
      </c>
      <c r="O44" s="26">
        <f>+'2002'!$N44</f>
        <v>0</v>
      </c>
      <c r="P44" s="26">
        <f>+'2003'!$N44</f>
        <v>0</v>
      </c>
      <c r="Q44" s="26">
        <f>+'2004'!$N44</f>
        <v>0</v>
      </c>
      <c r="R44" s="26">
        <f>+'2005'!$N44</f>
        <v>0</v>
      </c>
      <c r="S44" s="26">
        <f>+'2006'!$N44</f>
        <v>0</v>
      </c>
      <c r="T44" s="26">
        <f>+'2007'!$N44</f>
        <v>0</v>
      </c>
      <c r="U44" s="26">
        <f>+'2008'!$N44</f>
        <v>0</v>
      </c>
      <c r="V44" s="26">
        <f>+'2009'!$N44</f>
        <v>0</v>
      </c>
      <c r="W44" s="26">
        <f>+'2010'!$N44</f>
        <v>0</v>
      </c>
      <c r="X44" s="26">
        <f>+'2011'!$N44</f>
        <v>0</v>
      </c>
      <c r="Y44" s="26">
        <f>+'2012'!$N44</f>
        <v>0</v>
      </c>
      <c r="Z44" s="26">
        <f>+'2013'!$N44</f>
        <v>0</v>
      </c>
      <c r="AA44" s="26">
        <f>+'2014'!$N44</f>
        <v>0</v>
      </c>
      <c r="AB44" s="26">
        <f>+'2015'!$N44</f>
        <v>0</v>
      </c>
      <c r="AC44" s="26">
        <f>+'2016'!$N44</f>
        <v>0</v>
      </c>
      <c r="AD44" s="31"/>
      <c r="AE44" s="26" t="str">
        <f t="shared" si="1"/>
        <v/>
      </c>
    </row>
    <row r="45" spans="1:31" x14ac:dyDescent="0.2">
      <c r="A45" s="13" t="s">
        <v>104</v>
      </c>
      <c r="B45" s="6" t="s">
        <v>105</v>
      </c>
      <c r="C45" s="26">
        <f>+'1990'!$N45</f>
        <v>0.05</v>
      </c>
      <c r="D45" s="26">
        <f>+'1991'!$N45</f>
        <v>0.32</v>
      </c>
      <c r="E45" s="26">
        <f>+'1992'!$N45</f>
        <v>0.34713004899252115</v>
      </c>
      <c r="F45" s="26">
        <f>+'1993'!$N45</f>
        <v>0.28999999999999998</v>
      </c>
      <c r="G45" s="26">
        <f>+'1994'!$N45</f>
        <v>0.25060901008111247</v>
      </c>
      <c r="H45" s="26">
        <f>+'1995'!$N45</f>
        <v>0.2</v>
      </c>
      <c r="I45" s="26">
        <f>+'1996'!$N45</f>
        <v>0.26</v>
      </c>
      <c r="J45" s="26">
        <f>+'1997'!$N45</f>
        <v>0.23</v>
      </c>
      <c r="K45" s="26">
        <f>+'1998'!$N45</f>
        <v>0.27</v>
      </c>
      <c r="L45" s="26">
        <f>+'1999'!$N45</f>
        <v>0.23</v>
      </c>
      <c r="M45" s="26">
        <f>+'2000'!$N45</f>
        <v>0.3</v>
      </c>
      <c r="N45" s="26">
        <f>+'2001'!$N45</f>
        <v>0.28999999999999998</v>
      </c>
      <c r="O45" s="26">
        <f>+'2002'!$N45</f>
        <v>59.38</v>
      </c>
      <c r="P45" s="26">
        <f>+'2003'!$N45</f>
        <v>0.28000000000000003</v>
      </c>
      <c r="Q45" s="26">
        <f>+'2004'!$N45</f>
        <v>59.24</v>
      </c>
      <c r="R45" s="26">
        <f>+'2005'!$N45</f>
        <v>0.28543465224175713</v>
      </c>
      <c r="S45" s="26">
        <f>+'2006'!$N45</f>
        <v>63.16</v>
      </c>
      <c r="T45" s="26">
        <f>+'2007'!$N45</f>
        <v>67.38</v>
      </c>
      <c r="U45" s="26">
        <f>+'2008'!$N45</f>
        <v>0.58076505454501559</v>
      </c>
      <c r="V45" s="26">
        <f>+'2009'!$N45</f>
        <v>0.77</v>
      </c>
      <c r="W45" s="26">
        <f>+'2010'!$N45</f>
        <v>0.53</v>
      </c>
      <c r="X45" s="26">
        <f>+'2011'!$N45</f>
        <v>0.55000000000000004</v>
      </c>
      <c r="Y45" s="26">
        <f>+'2012'!$N45</f>
        <v>0.56000000000000005</v>
      </c>
      <c r="Z45" s="26">
        <f>+'2013'!$N45</f>
        <v>2.14</v>
      </c>
      <c r="AA45" s="26">
        <f>+'2014'!$N45</f>
        <v>3.74</v>
      </c>
      <c r="AB45" s="26">
        <f>+'2015'!$N45</f>
        <v>0.39</v>
      </c>
      <c r="AC45" s="26">
        <f>+'2016'!$N45</f>
        <v>0.53</v>
      </c>
      <c r="AD45" s="31"/>
      <c r="AE45" s="26">
        <f t="shared" si="1"/>
        <v>9.6</v>
      </c>
    </row>
    <row r="46" spans="1:31" x14ac:dyDescent="0.2">
      <c r="A46" s="13" t="s">
        <v>106</v>
      </c>
      <c r="B46" s="6" t="s">
        <v>107</v>
      </c>
      <c r="C46" s="26">
        <f>+C48</f>
        <v>3.86</v>
      </c>
      <c r="D46" s="26">
        <f>+D48</f>
        <v>8.4499999999999993</v>
      </c>
      <c r="E46" s="26">
        <f t="shared" ref="E46:AC46" si="12">+E48</f>
        <v>10.28</v>
      </c>
      <c r="F46" s="26">
        <f t="shared" si="12"/>
        <v>14.17</v>
      </c>
      <c r="G46" s="26">
        <f t="shared" si="12"/>
        <v>7.16</v>
      </c>
      <c r="H46" s="26">
        <f t="shared" si="12"/>
        <v>11.21</v>
      </c>
      <c r="I46" s="26">
        <f t="shared" si="12"/>
        <v>8.64</v>
      </c>
      <c r="J46" s="26">
        <f t="shared" si="12"/>
        <v>8.81</v>
      </c>
      <c r="K46" s="26">
        <f t="shared" si="12"/>
        <v>13.61</v>
      </c>
      <c r="L46" s="26">
        <f t="shared" si="12"/>
        <v>4.47</v>
      </c>
      <c r="M46" s="26">
        <f t="shared" si="12"/>
        <v>14.42</v>
      </c>
      <c r="N46" s="26">
        <f t="shared" si="12"/>
        <v>5.22</v>
      </c>
      <c r="O46" s="26">
        <f t="shared" si="12"/>
        <v>13.58</v>
      </c>
      <c r="P46" s="26">
        <f t="shared" si="12"/>
        <v>9.32</v>
      </c>
      <c r="Q46" s="26">
        <f t="shared" si="12"/>
        <v>26.42</v>
      </c>
      <c r="R46" s="26">
        <f t="shared" si="12"/>
        <v>118.88</v>
      </c>
      <c r="S46" s="26">
        <f t="shared" si="12"/>
        <v>119.11</v>
      </c>
      <c r="T46" s="26">
        <f t="shared" si="12"/>
        <v>44.04</v>
      </c>
      <c r="U46" s="26">
        <f t="shared" si="12"/>
        <v>34.46</v>
      </c>
      <c r="V46" s="26">
        <f t="shared" si="12"/>
        <v>27.94</v>
      </c>
      <c r="W46" s="26">
        <f t="shared" si="12"/>
        <v>7.91</v>
      </c>
      <c r="X46" s="26">
        <f t="shared" si="12"/>
        <v>12.26</v>
      </c>
      <c r="Y46" s="26">
        <f t="shared" si="12"/>
        <v>14.94</v>
      </c>
      <c r="Z46" s="26">
        <f t="shared" si="12"/>
        <v>14.23</v>
      </c>
      <c r="AA46" s="26">
        <f t="shared" si="12"/>
        <v>14.05</v>
      </c>
      <c r="AB46" s="26">
        <f t="shared" si="12"/>
        <v>6.84</v>
      </c>
      <c r="AC46" s="26">
        <f t="shared" si="12"/>
        <v>10.73</v>
      </c>
      <c r="AD46" s="31"/>
      <c r="AE46" s="26">
        <f t="shared" si="1"/>
        <v>1.77979274611399</v>
      </c>
    </row>
    <row r="47" spans="1:31" x14ac:dyDescent="0.2">
      <c r="A47" s="13" t="s">
        <v>108</v>
      </c>
      <c r="B47" s="6" t="s">
        <v>109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31"/>
      <c r="AE47" s="26" t="str">
        <f t="shared" si="1"/>
        <v/>
      </c>
    </row>
    <row r="48" spans="1:31" x14ac:dyDescent="0.2">
      <c r="A48" s="13" t="s">
        <v>110</v>
      </c>
      <c r="B48" s="6" t="s">
        <v>111</v>
      </c>
      <c r="C48" s="26">
        <f>+'1990'!$N48</f>
        <v>3.86</v>
      </c>
      <c r="D48" s="26">
        <f>+'1991'!$N48</f>
        <v>8.4499999999999993</v>
      </c>
      <c r="E48" s="26">
        <f>+'1992'!$N48</f>
        <v>10.28</v>
      </c>
      <c r="F48" s="26">
        <f>+'1993'!$N48</f>
        <v>14.17</v>
      </c>
      <c r="G48" s="26">
        <f>+'1994'!$N48</f>
        <v>7.16</v>
      </c>
      <c r="H48" s="26">
        <f>+'1995'!$N48</f>
        <v>11.21</v>
      </c>
      <c r="I48" s="26">
        <f>+'1996'!$N48</f>
        <v>8.64</v>
      </c>
      <c r="J48" s="26">
        <f>+'1997'!$N48</f>
        <v>8.81</v>
      </c>
      <c r="K48" s="26">
        <f>+'1998'!$N48</f>
        <v>13.61</v>
      </c>
      <c r="L48" s="26">
        <f>+'1999'!$N48</f>
        <v>4.47</v>
      </c>
      <c r="M48" s="26">
        <f>+'2000'!$N48</f>
        <v>14.42</v>
      </c>
      <c r="N48" s="26">
        <f>+'2001'!$N48</f>
        <v>5.22</v>
      </c>
      <c r="O48" s="26">
        <f>+'2002'!$N48</f>
        <v>13.58</v>
      </c>
      <c r="P48" s="26">
        <f>+'2003'!$N48</f>
        <v>9.32</v>
      </c>
      <c r="Q48" s="26">
        <f>+'2004'!$N48</f>
        <v>26.42</v>
      </c>
      <c r="R48" s="26">
        <f>+'2005'!$N48</f>
        <v>118.88</v>
      </c>
      <c r="S48" s="26">
        <f>+'2006'!$N48</f>
        <v>119.11</v>
      </c>
      <c r="T48" s="26">
        <f>+'2007'!$N48</f>
        <v>44.04</v>
      </c>
      <c r="U48" s="26">
        <f>+'2008'!$N48</f>
        <v>34.46</v>
      </c>
      <c r="V48" s="26">
        <f>+'2009'!$N48</f>
        <v>27.94</v>
      </c>
      <c r="W48" s="26">
        <f>+'2010'!$N48</f>
        <v>7.91</v>
      </c>
      <c r="X48" s="26">
        <f>+'2011'!$N48</f>
        <v>12.26</v>
      </c>
      <c r="Y48" s="26">
        <f>+'2012'!$N48</f>
        <v>14.94</v>
      </c>
      <c r="Z48" s="26">
        <f>+'2013'!$N48</f>
        <v>14.23</v>
      </c>
      <c r="AA48" s="26">
        <f>+'2014'!$N48</f>
        <v>14.05</v>
      </c>
      <c r="AB48" s="26">
        <f>+'2015'!$N48</f>
        <v>6.84</v>
      </c>
      <c r="AC48" s="26">
        <f>+'2016'!$N48</f>
        <v>10.73</v>
      </c>
      <c r="AD48" s="31"/>
      <c r="AE48" s="26">
        <f t="shared" si="1"/>
        <v>1.77979274611399</v>
      </c>
    </row>
    <row r="49" spans="1:31" x14ac:dyDescent="0.2">
      <c r="A49" s="13" t="s">
        <v>112</v>
      </c>
      <c r="B49" s="6" t="s">
        <v>113</v>
      </c>
      <c r="C49" s="26">
        <f>+C50+C51</f>
        <v>0</v>
      </c>
      <c r="D49" s="26">
        <f>+D50+D51</f>
        <v>0</v>
      </c>
      <c r="E49" s="26">
        <f t="shared" ref="E49:AC49" si="13">+E50+E51</f>
        <v>0</v>
      </c>
      <c r="F49" s="26">
        <f t="shared" si="13"/>
        <v>0</v>
      </c>
      <c r="G49" s="26">
        <f t="shared" si="13"/>
        <v>0</v>
      </c>
      <c r="H49" s="26">
        <f t="shared" si="13"/>
        <v>0</v>
      </c>
      <c r="I49" s="26">
        <f t="shared" si="13"/>
        <v>0</v>
      </c>
      <c r="J49" s="26">
        <f t="shared" si="13"/>
        <v>0</v>
      </c>
      <c r="K49" s="26">
        <f t="shared" si="13"/>
        <v>0</v>
      </c>
      <c r="L49" s="26">
        <f t="shared" si="13"/>
        <v>0</v>
      </c>
      <c r="M49" s="26">
        <f t="shared" si="13"/>
        <v>0</v>
      </c>
      <c r="N49" s="26">
        <f t="shared" si="13"/>
        <v>0</v>
      </c>
      <c r="O49" s="26">
        <f t="shared" si="13"/>
        <v>0</v>
      </c>
      <c r="P49" s="26">
        <f t="shared" si="13"/>
        <v>0</v>
      </c>
      <c r="Q49" s="26">
        <f t="shared" si="13"/>
        <v>0</v>
      </c>
      <c r="R49" s="26">
        <f t="shared" si="13"/>
        <v>0</v>
      </c>
      <c r="S49" s="26">
        <f t="shared" si="13"/>
        <v>0</v>
      </c>
      <c r="T49" s="26">
        <f t="shared" si="13"/>
        <v>0</v>
      </c>
      <c r="U49" s="26">
        <f t="shared" si="13"/>
        <v>0</v>
      </c>
      <c r="V49" s="26">
        <f t="shared" si="13"/>
        <v>0</v>
      </c>
      <c r="W49" s="26">
        <f t="shared" si="13"/>
        <v>0</v>
      </c>
      <c r="X49" s="26">
        <f t="shared" si="13"/>
        <v>0</v>
      </c>
      <c r="Y49" s="26">
        <f t="shared" si="13"/>
        <v>0</v>
      </c>
      <c r="Z49" s="26">
        <f t="shared" si="13"/>
        <v>0</v>
      </c>
      <c r="AA49" s="26">
        <f t="shared" si="13"/>
        <v>0</v>
      </c>
      <c r="AB49" s="26">
        <f t="shared" si="13"/>
        <v>0</v>
      </c>
      <c r="AC49" s="26">
        <f t="shared" si="13"/>
        <v>0</v>
      </c>
      <c r="AD49" s="31"/>
      <c r="AE49" s="26" t="str">
        <f t="shared" si="1"/>
        <v/>
      </c>
    </row>
    <row r="50" spans="1:31" x14ac:dyDescent="0.2">
      <c r="A50" s="13" t="s">
        <v>114</v>
      </c>
      <c r="B50" s="6" t="s">
        <v>115</v>
      </c>
      <c r="C50" s="26">
        <f>+'1990'!$N50</f>
        <v>0</v>
      </c>
      <c r="D50" s="26">
        <f>+'1991'!$N50</f>
        <v>0</v>
      </c>
      <c r="E50" s="26">
        <f>+'1992'!$N50</f>
        <v>0</v>
      </c>
      <c r="F50" s="26">
        <f>+'1993'!$N50</f>
        <v>0</v>
      </c>
      <c r="G50" s="26">
        <f>+'1994'!$N50</f>
        <v>0</v>
      </c>
      <c r="H50" s="26">
        <f>+'1995'!$N50</f>
        <v>0</v>
      </c>
      <c r="I50" s="26">
        <f>+'1996'!$N50</f>
        <v>0</v>
      </c>
      <c r="J50" s="26">
        <f>+'1997'!$N50</f>
        <v>0</v>
      </c>
      <c r="K50" s="26">
        <f>+'1998'!$N50</f>
        <v>0</v>
      </c>
      <c r="L50" s="26">
        <f>+'1999'!$N50</f>
        <v>0</v>
      </c>
      <c r="M50" s="26">
        <f>+'2000'!$N50</f>
        <v>0</v>
      </c>
      <c r="N50" s="26">
        <f>+'2001'!$N50</f>
        <v>0</v>
      </c>
      <c r="O50" s="26">
        <f>+'2002'!$N50</f>
        <v>0</v>
      </c>
      <c r="P50" s="26">
        <f>+'2003'!$N50</f>
        <v>0</v>
      </c>
      <c r="Q50" s="26">
        <f>+'2004'!$N50</f>
        <v>0</v>
      </c>
      <c r="R50" s="26">
        <f>+'2005'!$N50</f>
        <v>0</v>
      </c>
      <c r="S50" s="26">
        <f>+'2006'!$N50</f>
        <v>0</v>
      </c>
      <c r="T50" s="26">
        <f>+'2007'!$N50</f>
        <v>0</v>
      </c>
      <c r="U50" s="26">
        <f>+'2008'!$N50</f>
        <v>0</v>
      </c>
      <c r="V50" s="26">
        <f>+'2009'!$N50</f>
        <v>0</v>
      </c>
      <c r="W50" s="26">
        <f>+'2010'!$N50</f>
        <v>0</v>
      </c>
      <c r="X50" s="26">
        <f>+'2011'!$N50</f>
        <v>0</v>
      </c>
      <c r="Y50" s="26">
        <f>+'2012'!$N50</f>
        <v>0</v>
      </c>
      <c r="Z50" s="26">
        <f>+'2013'!$N50</f>
        <v>0</v>
      </c>
      <c r="AA50" s="26">
        <f>+'2014'!$N50</f>
        <v>0</v>
      </c>
      <c r="AB50" s="26">
        <f>+'2015'!$N50</f>
        <v>0</v>
      </c>
      <c r="AC50" s="26">
        <f>+'2016'!$N50</f>
        <v>0</v>
      </c>
      <c r="AD50" s="31"/>
      <c r="AE50" s="26" t="str">
        <f t="shared" si="1"/>
        <v/>
      </c>
    </row>
    <row r="51" spans="1:31" x14ac:dyDescent="0.2">
      <c r="A51" s="13" t="s">
        <v>116</v>
      </c>
      <c r="B51" s="6" t="s">
        <v>117</v>
      </c>
      <c r="C51" s="26">
        <f>+'1990'!$N51</f>
        <v>0</v>
      </c>
      <c r="D51" s="26">
        <f>+'1991'!$N51</f>
        <v>0</v>
      </c>
      <c r="E51" s="26">
        <f>+'1992'!$N51</f>
        <v>0</v>
      </c>
      <c r="F51" s="26">
        <f>+'1993'!$N51</f>
        <v>0</v>
      </c>
      <c r="G51" s="26">
        <f>+'1994'!$N51</f>
        <v>0</v>
      </c>
      <c r="H51" s="26">
        <f>+'1995'!$N51</f>
        <v>0</v>
      </c>
      <c r="I51" s="26">
        <f>+'1996'!$N51</f>
        <v>0</v>
      </c>
      <c r="J51" s="26">
        <f>+'1997'!$N51</f>
        <v>0</v>
      </c>
      <c r="K51" s="26">
        <f>+'1998'!$N51</f>
        <v>0</v>
      </c>
      <c r="L51" s="26">
        <f>+'1999'!$N51</f>
        <v>0</v>
      </c>
      <c r="M51" s="26">
        <f>+'2000'!$N51</f>
        <v>0</v>
      </c>
      <c r="N51" s="26">
        <f>+'2001'!$N51</f>
        <v>0</v>
      </c>
      <c r="O51" s="26">
        <f>+'2002'!$N51</f>
        <v>0</v>
      </c>
      <c r="P51" s="26">
        <f>+'2003'!$N51</f>
        <v>0</v>
      </c>
      <c r="Q51" s="26">
        <f>+'2004'!$N51</f>
        <v>0</v>
      </c>
      <c r="R51" s="26">
        <f>+'2005'!$N51</f>
        <v>0</v>
      </c>
      <c r="S51" s="26">
        <f>+'2006'!$N51</f>
        <v>0</v>
      </c>
      <c r="T51" s="26">
        <f>+'2007'!$N51</f>
        <v>0</v>
      </c>
      <c r="U51" s="26">
        <f>+'2008'!$N51</f>
        <v>0</v>
      </c>
      <c r="V51" s="26">
        <f>+'2009'!$N51</f>
        <v>0</v>
      </c>
      <c r="W51" s="26">
        <f>+'2010'!$N51</f>
        <v>0</v>
      </c>
      <c r="X51" s="26">
        <f>+'2011'!$N51</f>
        <v>0</v>
      </c>
      <c r="Y51" s="26">
        <f>+'2012'!$N51</f>
        <v>0</v>
      </c>
      <c r="Z51" s="26">
        <f>+'2013'!$N51</f>
        <v>0</v>
      </c>
      <c r="AA51" s="26">
        <f>+'2014'!$N51</f>
        <v>0</v>
      </c>
      <c r="AB51" s="26">
        <f>+'2015'!$N51</f>
        <v>0</v>
      </c>
      <c r="AC51" s="26">
        <f>+'2016'!$N51</f>
        <v>0</v>
      </c>
      <c r="AD51" s="31"/>
      <c r="AE51" s="26" t="str">
        <f t="shared" si="1"/>
        <v/>
      </c>
    </row>
    <row r="52" spans="1:31" x14ac:dyDescent="0.2">
      <c r="A52" s="13" t="s">
        <v>118</v>
      </c>
      <c r="B52" s="6" t="s">
        <v>119</v>
      </c>
      <c r="C52" s="26">
        <f>+C53+C54+C55</f>
        <v>33.11</v>
      </c>
      <c r="D52" s="26">
        <f>+D53+D54+D55</f>
        <v>27.51</v>
      </c>
      <c r="E52" s="26">
        <f t="shared" ref="E52:AC52" si="14">+E53+E54+E55</f>
        <v>31.4</v>
      </c>
      <c r="F52" s="26">
        <f t="shared" si="14"/>
        <v>31.35</v>
      </c>
      <c r="G52" s="26">
        <f t="shared" si="14"/>
        <v>34.54</v>
      </c>
      <c r="H52" s="26">
        <f t="shared" si="14"/>
        <v>33.01</v>
      </c>
      <c r="I52" s="26">
        <f t="shared" si="14"/>
        <v>37.629999999999995</v>
      </c>
      <c r="J52" s="26">
        <f t="shared" si="14"/>
        <v>39.299999999999997</v>
      </c>
      <c r="K52" s="26">
        <f t="shared" si="14"/>
        <v>25.9</v>
      </c>
      <c r="L52" s="26">
        <f t="shared" si="14"/>
        <v>21.1</v>
      </c>
      <c r="M52" s="26">
        <f t="shared" si="14"/>
        <v>34.519999999999996</v>
      </c>
      <c r="N52" s="26">
        <f t="shared" si="14"/>
        <v>31.879999999999995</v>
      </c>
      <c r="O52" s="26">
        <f t="shared" si="14"/>
        <v>32.9</v>
      </c>
      <c r="P52" s="26">
        <f t="shared" si="14"/>
        <v>27.16</v>
      </c>
      <c r="Q52" s="26">
        <f t="shared" si="14"/>
        <v>31.240000000000002</v>
      </c>
      <c r="R52" s="26">
        <f t="shared" si="14"/>
        <v>26.4</v>
      </c>
      <c r="S52" s="26">
        <f t="shared" si="14"/>
        <v>25.16</v>
      </c>
      <c r="T52" s="26">
        <f t="shared" si="14"/>
        <v>28.970000000000002</v>
      </c>
      <c r="U52" s="26">
        <f t="shared" si="14"/>
        <v>33.97</v>
      </c>
      <c r="V52" s="26">
        <f t="shared" si="14"/>
        <v>37.26</v>
      </c>
      <c r="W52" s="26">
        <f t="shared" si="14"/>
        <v>43.31</v>
      </c>
      <c r="X52" s="26">
        <f t="shared" si="14"/>
        <v>42.92</v>
      </c>
      <c r="Y52" s="26">
        <f t="shared" si="14"/>
        <v>36.069999999999993</v>
      </c>
      <c r="Z52" s="26">
        <f t="shared" si="14"/>
        <v>29.33</v>
      </c>
      <c r="AA52" s="26">
        <f t="shared" si="14"/>
        <v>28.07</v>
      </c>
      <c r="AB52" s="26">
        <f t="shared" si="14"/>
        <v>30.41</v>
      </c>
      <c r="AC52" s="26">
        <f t="shared" si="14"/>
        <v>34.79</v>
      </c>
      <c r="AD52" s="31"/>
      <c r="AE52" s="26">
        <f t="shared" si="1"/>
        <v>5.0739957716701894E-2</v>
      </c>
    </row>
    <row r="53" spans="1:31" x14ac:dyDescent="0.2">
      <c r="A53" s="13" t="s">
        <v>120</v>
      </c>
      <c r="B53" s="6" t="s">
        <v>121</v>
      </c>
      <c r="C53" s="26">
        <f>+'1990'!$N53</f>
        <v>3.44</v>
      </c>
      <c r="D53" s="26">
        <f>+'1991'!$N53</f>
        <v>2.2999999999999998</v>
      </c>
      <c r="E53" s="26">
        <f>+'1992'!$N53</f>
        <v>2.72</v>
      </c>
      <c r="F53" s="26">
        <f>+'1993'!$N53</f>
        <v>1.55</v>
      </c>
      <c r="G53" s="26">
        <f>+'1994'!$N53</f>
        <v>3.04</v>
      </c>
      <c r="H53" s="26">
        <f>+'1995'!$N53</f>
        <v>3.13</v>
      </c>
      <c r="I53" s="26">
        <f>+'1996'!$N53</f>
        <v>2.93</v>
      </c>
      <c r="J53" s="26">
        <f>+'1997'!$N53</f>
        <v>9.6</v>
      </c>
      <c r="K53" s="26">
        <f>+'1998'!$N53</f>
        <v>3.14</v>
      </c>
      <c r="L53" s="26">
        <f>+'1999'!$N53</f>
        <v>2.71</v>
      </c>
      <c r="M53" s="26">
        <f>+'2000'!$N53</f>
        <v>3.54</v>
      </c>
      <c r="N53" s="26">
        <f>+'2001'!$N53</f>
        <v>3.24</v>
      </c>
      <c r="O53" s="26">
        <f>+'2002'!$N53</f>
        <v>3.26</v>
      </c>
      <c r="P53" s="26">
        <f>+'2003'!$N53</f>
        <v>3.98</v>
      </c>
      <c r="Q53" s="26">
        <f>+'2004'!$N53</f>
        <v>5.26</v>
      </c>
      <c r="R53" s="26">
        <f>+'2005'!$N53</f>
        <v>4.66</v>
      </c>
      <c r="S53" s="26">
        <f>+'2006'!$N53</f>
        <v>5.07</v>
      </c>
      <c r="T53" s="26">
        <f>+'2007'!$N53</f>
        <v>7.35</v>
      </c>
      <c r="U53" s="26">
        <f>+'2008'!$N53</f>
        <v>11.49</v>
      </c>
      <c r="V53" s="26">
        <f>+'2009'!$N53</f>
        <v>10.74</v>
      </c>
      <c r="W53" s="26">
        <f>+'2010'!$N53</f>
        <v>12.03</v>
      </c>
      <c r="X53" s="26">
        <f>+'2011'!$N53</f>
        <v>12.54</v>
      </c>
      <c r="Y53" s="26">
        <f>+'2012'!$N53</f>
        <v>12.62</v>
      </c>
      <c r="Z53" s="26">
        <f>+'2013'!$N53</f>
        <v>7.77</v>
      </c>
      <c r="AA53" s="26">
        <f>+'2014'!$N53</f>
        <v>8.5</v>
      </c>
      <c r="AB53" s="26">
        <f>+'2015'!$N53</f>
        <v>7.55</v>
      </c>
      <c r="AC53" s="26">
        <f>+'2016'!$N53</f>
        <v>10.11</v>
      </c>
      <c r="AD53" s="31"/>
      <c r="AE53" s="26">
        <f t="shared" si="1"/>
        <v>1.9389534883720931</v>
      </c>
    </row>
    <row r="54" spans="1:31" x14ac:dyDescent="0.2">
      <c r="A54" s="13" t="s">
        <v>122</v>
      </c>
      <c r="B54" s="6" t="s">
        <v>123</v>
      </c>
      <c r="C54" s="26">
        <f>+'1990'!$N54</f>
        <v>21.22</v>
      </c>
      <c r="D54" s="26">
        <f>+'1991'!$N54</f>
        <v>14.05</v>
      </c>
      <c r="E54" s="26">
        <f>+'1992'!$N54</f>
        <v>16.63</v>
      </c>
      <c r="F54" s="26">
        <f>+'1993'!$N54</f>
        <v>18.18</v>
      </c>
      <c r="G54" s="26">
        <f>+'1994'!$N54</f>
        <v>18.739999999999998</v>
      </c>
      <c r="H54" s="26">
        <f>+'1995'!$N54</f>
        <v>19.32</v>
      </c>
      <c r="I54" s="26">
        <f>+'1996'!$N54</f>
        <v>18.05</v>
      </c>
      <c r="J54" s="26">
        <f>+'1997'!$N54</f>
        <v>16.7</v>
      </c>
      <c r="K54" s="26">
        <f>+'1998'!$N54</f>
        <v>15.11</v>
      </c>
      <c r="L54" s="26">
        <f>+'1999'!$N54</f>
        <v>16.45</v>
      </c>
      <c r="M54" s="26">
        <f>+'2000'!$N54</f>
        <v>17.03</v>
      </c>
      <c r="N54" s="26">
        <f>+'2001'!$N54</f>
        <v>17.45</v>
      </c>
      <c r="O54" s="26">
        <f>+'2002'!$N54</f>
        <v>16.32</v>
      </c>
      <c r="P54" s="26">
        <f>+'2003'!$N54</f>
        <v>14.32</v>
      </c>
      <c r="Q54" s="26">
        <f>+'2004'!$N54</f>
        <v>15.33</v>
      </c>
      <c r="R54" s="26">
        <f>+'2005'!$N54</f>
        <v>14.79</v>
      </c>
      <c r="S54" s="26">
        <f>+'2006'!$N54</f>
        <v>14.71</v>
      </c>
      <c r="T54" s="26">
        <f>+'2007'!$N54</f>
        <v>16.18</v>
      </c>
      <c r="U54" s="26">
        <f>+'2008'!$N54</f>
        <v>15.1</v>
      </c>
      <c r="V54" s="26">
        <f>+'2009'!$N54</f>
        <v>16.27</v>
      </c>
      <c r="W54" s="26">
        <f>+'2010'!$N54</f>
        <v>16.54</v>
      </c>
      <c r="X54" s="26">
        <f>+'2011'!$N54</f>
        <v>16.73</v>
      </c>
      <c r="Y54" s="26">
        <f>+'2012'!$N54</f>
        <v>16.61</v>
      </c>
      <c r="Z54" s="26">
        <f>+'2013'!$N54</f>
        <v>17.29</v>
      </c>
      <c r="AA54" s="26">
        <f>+'2014'!$N54</f>
        <v>15.98</v>
      </c>
      <c r="AB54" s="26">
        <f>+'2015'!$N54</f>
        <v>16.89</v>
      </c>
      <c r="AC54" s="26">
        <f>+'2016'!$N54</f>
        <v>17.48</v>
      </c>
      <c r="AD54" s="31"/>
      <c r="AE54" s="26">
        <f t="shared" si="1"/>
        <v>-0.17624882186616392</v>
      </c>
    </row>
    <row r="55" spans="1:31" x14ac:dyDescent="0.2">
      <c r="A55" s="13" t="s">
        <v>124</v>
      </c>
      <c r="B55" s="6" t="s">
        <v>125</v>
      </c>
      <c r="C55" s="26">
        <f>+C56+C57+C58</f>
        <v>8.4499999999999993</v>
      </c>
      <c r="D55" s="26">
        <f>+D56+D57+D58</f>
        <v>11.16</v>
      </c>
      <c r="E55" s="26">
        <f t="shared" ref="E55:AC55" si="15">+E56+E57+E58</f>
        <v>12.05</v>
      </c>
      <c r="F55" s="26">
        <f t="shared" si="15"/>
        <v>11.62</v>
      </c>
      <c r="G55" s="26">
        <f t="shared" si="15"/>
        <v>12.76</v>
      </c>
      <c r="H55" s="26">
        <f t="shared" si="15"/>
        <v>10.56</v>
      </c>
      <c r="I55" s="26">
        <f t="shared" si="15"/>
        <v>16.649999999999999</v>
      </c>
      <c r="J55" s="26">
        <f t="shared" si="15"/>
        <v>13</v>
      </c>
      <c r="K55" s="26">
        <f t="shared" si="15"/>
        <v>7.65</v>
      </c>
      <c r="L55" s="26">
        <f t="shared" si="15"/>
        <v>1.94</v>
      </c>
      <c r="M55" s="26">
        <f t="shared" si="15"/>
        <v>13.95</v>
      </c>
      <c r="N55" s="26">
        <f t="shared" si="15"/>
        <v>11.19</v>
      </c>
      <c r="O55" s="26">
        <f t="shared" si="15"/>
        <v>13.32</v>
      </c>
      <c r="P55" s="26">
        <f t="shared" si="15"/>
        <v>8.86</v>
      </c>
      <c r="Q55" s="26">
        <f t="shared" si="15"/>
        <v>10.65</v>
      </c>
      <c r="R55" s="26">
        <f t="shared" si="15"/>
        <v>6.95</v>
      </c>
      <c r="S55" s="26">
        <f t="shared" si="15"/>
        <v>5.38</v>
      </c>
      <c r="T55" s="26">
        <f t="shared" si="15"/>
        <v>5.44</v>
      </c>
      <c r="U55" s="26">
        <f t="shared" si="15"/>
        <v>7.38</v>
      </c>
      <c r="V55" s="26">
        <f t="shared" si="15"/>
        <v>10.25</v>
      </c>
      <c r="W55" s="26">
        <f t="shared" si="15"/>
        <v>14.74</v>
      </c>
      <c r="X55" s="26">
        <f t="shared" si="15"/>
        <v>13.65</v>
      </c>
      <c r="Y55" s="26">
        <f t="shared" si="15"/>
        <v>6.84</v>
      </c>
      <c r="Z55" s="26">
        <f t="shared" si="15"/>
        <v>4.2699999999999996</v>
      </c>
      <c r="AA55" s="26">
        <f t="shared" si="15"/>
        <v>3.59</v>
      </c>
      <c r="AB55" s="26">
        <f t="shared" si="15"/>
        <v>5.97</v>
      </c>
      <c r="AC55" s="26">
        <f t="shared" si="15"/>
        <v>7.2</v>
      </c>
      <c r="AD55" s="31"/>
      <c r="AE55" s="26">
        <f t="shared" si="1"/>
        <v>-0.14792899408284013</v>
      </c>
    </row>
    <row r="56" spans="1:31" x14ac:dyDescent="0.2">
      <c r="A56" s="13" t="s">
        <v>126</v>
      </c>
      <c r="B56" s="6" t="s">
        <v>127</v>
      </c>
      <c r="C56" s="26">
        <f>+'1990'!$N56</f>
        <v>0</v>
      </c>
      <c r="D56" s="26">
        <f>+'1991'!$N56</f>
        <v>0</v>
      </c>
      <c r="E56" s="26">
        <f>+'1992'!$N56</f>
        <v>0</v>
      </c>
      <c r="F56" s="26">
        <f>+'1993'!$N56</f>
        <v>0</v>
      </c>
      <c r="G56" s="26">
        <f>+'1994'!$N56</f>
        <v>0</v>
      </c>
      <c r="H56" s="26">
        <f>+'1995'!$N56</f>
        <v>0</v>
      </c>
      <c r="I56" s="26">
        <f>+'1996'!$N56</f>
        <v>0</v>
      </c>
      <c r="J56" s="26">
        <f>+'1997'!$N56</f>
        <v>0</v>
      </c>
      <c r="K56" s="26">
        <f>+'1998'!$N56</f>
        <v>0</v>
      </c>
      <c r="L56" s="26">
        <f>+'1999'!$N56</f>
        <v>0</v>
      </c>
      <c r="M56" s="26">
        <f>+'2000'!$N56</f>
        <v>0</v>
      </c>
      <c r="N56" s="26">
        <f>+'2001'!$N56</f>
        <v>0</v>
      </c>
      <c r="O56" s="26">
        <f>+'2002'!$N56</f>
        <v>0</v>
      </c>
      <c r="P56" s="26">
        <f>+'2003'!$N56</f>
        <v>0</v>
      </c>
      <c r="Q56" s="26">
        <f>+'2004'!$N56</f>
        <v>0</v>
      </c>
      <c r="R56" s="26">
        <f>+'2005'!$N56</f>
        <v>0</v>
      </c>
      <c r="S56" s="26">
        <f>+'2006'!$N56</f>
        <v>0</v>
      </c>
      <c r="T56" s="26">
        <f>+'2007'!$N56</f>
        <v>0</v>
      </c>
      <c r="U56" s="26">
        <f>+'2008'!$N56</f>
        <v>0</v>
      </c>
      <c r="V56" s="26">
        <f>+'2009'!$N56</f>
        <v>0</v>
      </c>
      <c r="W56" s="26">
        <f>+'2010'!$N56</f>
        <v>0</v>
      </c>
      <c r="X56" s="26">
        <f>+'2011'!$N56</f>
        <v>0</v>
      </c>
      <c r="Y56" s="26">
        <f>+'2012'!$N56</f>
        <v>0</v>
      </c>
      <c r="Z56" s="26">
        <f>+'2013'!$N56</f>
        <v>0</v>
      </c>
      <c r="AA56" s="26">
        <f>+'2014'!$N56</f>
        <v>0</v>
      </c>
      <c r="AB56" s="26">
        <f>+'2015'!$N56</f>
        <v>0</v>
      </c>
      <c r="AC56" s="26">
        <f>+'2016'!$N56</f>
        <v>0</v>
      </c>
      <c r="AD56" s="31"/>
      <c r="AE56" s="26" t="str">
        <f t="shared" si="1"/>
        <v/>
      </c>
    </row>
    <row r="57" spans="1:31" x14ac:dyDescent="0.2">
      <c r="A57" s="13" t="s">
        <v>128</v>
      </c>
      <c r="B57" s="6" t="s">
        <v>129</v>
      </c>
      <c r="C57" s="26">
        <f>+'1990'!$N57</f>
        <v>0</v>
      </c>
      <c r="D57" s="26">
        <f>+'1991'!$N57</f>
        <v>0</v>
      </c>
      <c r="E57" s="26">
        <f>+'1992'!$N57</f>
        <v>0</v>
      </c>
      <c r="F57" s="26">
        <f>+'1993'!$N57</f>
        <v>0</v>
      </c>
      <c r="G57" s="26">
        <f>+'1994'!$N57</f>
        <v>0</v>
      </c>
      <c r="H57" s="26">
        <f>+'1995'!$N57</f>
        <v>0</v>
      </c>
      <c r="I57" s="26">
        <f>+'1996'!$N57</f>
        <v>0</v>
      </c>
      <c r="J57" s="26">
        <f>+'1997'!$N57</f>
        <v>0</v>
      </c>
      <c r="K57" s="26">
        <f>+'1998'!$N57</f>
        <v>0</v>
      </c>
      <c r="L57" s="26">
        <f>+'1999'!$N57</f>
        <v>0</v>
      </c>
      <c r="M57" s="26">
        <f>+'2000'!$N57</f>
        <v>0</v>
      </c>
      <c r="N57" s="26">
        <f>+'2001'!$N57</f>
        <v>0</v>
      </c>
      <c r="O57" s="26">
        <f>+'2002'!$N57</f>
        <v>0</v>
      </c>
      <c r="P57" s="26">
        <f>+'2003'!$N57</f>
        <v>0</v>
      </c>
      <c r="Q57" s="26">
        <f>+'2004'!$N57</f>
        <v>0</v>
      </c>
      <c r="R57" s="26">
        <f>+'2005'!$N57</f>
        <v>0</v>
      </c>
      <c r="S57" s="26">
        <f>+'2006'!$N57</f>
        <v>0</v>
      </c>
      <c r="T57" s="26">
        <f>+'2007'!$N57</f>
        <v>0</v>
      </c>
      <c r="U57" s="26">
        <f>+'2008'!$N57</f>
        <v>0</v>
      </c>
      <c r="V57" s="26">
        <f>+'2009'!$N57</f>
        <v>0</v>
      </c>
      <c r="W57" s="26">
        <f>+'2010'!$N57</f>
        <v>0</v>
      </c>
      <c r="X57" s="26">
        <f>+'2011'!$N57</f>
        <v>0</v>
      </c>
      <c r="Y57" s="26">
        <f>+'2012'!$N57</f>
        <v>0</v>
      </c>
      <c r="Z57" s="26">
        <f>+'2013'!$N57</f>
        <v>0</v>
      </c>
      <c r="AA57" s="26">
        <f>+'2014'!$N57</f>
        <v>0</v>
      </c>
      <c r="AB57" s="26">
        <f>+'2015'!$N57</f>
        <v>0</v>
      </c>
      <c r="AC57" s="26">
        <f>+'2016'!$N57</f>
        <v>0</v>
      </c>
      <c r="AD57" s="31"/>
      <c r="AE57" s="26" t="str">
        <f t="shared" si="1"/>
        <v/>
      </c>
    </row>
    <row r="58" spans="1:31" x14ac:dyDescent="0.2">
      <c r="A58" s="13" t="s">
        <v>130</v>
      </c>
      <c r="B58" s="6" t="s">
        <v>131</v>
      </c>
      <c r="C58" s="26">
        <f>+'1990'!$N58</f>
        <v>8.4499999999999993</v>
      </c>
      <c r="D58" s="26">
        <f>+'1991'!$N58</f>
        <v>11.16</v>
      </c>
      <c r="E58" s="26">
        <f>+'1992'!$N58</f>
        <v>12.05</v>
      </c>
      <c r="F58" s="26">
        <f>+'1993'!$N58</f>
        <v>11.62</v>
      </c>
      <c r="G58" s="26">
        <f>+'1994'!$N58</f>
        <v>12.76</v>
      </c>
      <c r="H58" s="26">
        <f>+'1995'!$N58</f>
        <v>10.56</v>
      </c>
      <c r="I58" s="26">
        <f>+'1996'!$N58</f>
        <v>16.649999999999999</v>
      </c>
      <c r="J58" s="26">
        <f>+'1997'!$N58</f>
        <v>13</v>
      </c>
      <c r="K58" s="26">
        <f>+'1998'!$N58</f>
        <v>7.65</v>
      </c>
      <c r="L58" s="26">
        <f>+'1999'!$N58</f>
        <v>1.94</v>
      </c>
      <c r="M58" s="26">
        <f>+'2000'!$N58</f>
        <v>13.95</v>
      </c>
      <c r="N58" s="26">
        <f>+'2001'!$N58</f>
        <v>11.19</v>
      </c>
      <c r="O58" s="26">
        <f>+'2002'!$N58</f>
        <v>13.32</v>
      </c>
      <c r="P58" s="26">
        <f>+'2003'!$N58</f>
        <v>8.86</v>
      </c>
      <c r="Q58" s="26">
        <f>+'2004'!$N58</f>
        <v>10.65</v>
      </c>
      <c r="R58" s="26">
        <f>+'2005'!$N58</f>
        <v>6.95</v>
      </c>
      <c r="S58" s="26">
        <f>+'2006'!$N58</f>
        <v>5.38</v>
      </c>
      <c r="T58" s="26">
        <f>+'2007'!$N58</f>
        <v>5.44</v>
      </c>
      <c r="U58" s="26">
        <f>+'2008'!$N58</f>
        <v>7.38</v>
      </c>
      <c r="V58" s="26">
        <f>+'2009'!$N58</f>
        <v>10.25</v>
      </c>
      <c r="W58" s="26">
        <f>+'2010'!$N58</f>
        <v>14.74</v>
      </c>
      <c r="X58" s="26">
        <f>+'2011'!$N58</f>
        <v>13.65</v>
      </c>
      <c r="Y58" s="26">
        <f>+'2012'!$N58</f>
        <v>6.84</v>
      </c>
      <c r="Z58" s="26">
        <f>+'2013'!$N58</f>
        <v>4.2699999999999996</v>
      </c>
      <c r="AA58" s="26">
        <f>+'2014'!$N58</f>
        <v>3.59</v>
      </c>
      <c r="AB58" s="26">
        <f>+'2015'!$N58</f>
        <v>5.97</v>
      </c>
      <c r="AC58" s="26">
        <f>+'2016'!$N58</f>
        <v>7.2</v>
      </c>
      <c r="AD58" s="31"/>
      <c r="AE58" s="26">
        <f t="shared" si="1"/>
        <v>-0.14792899408284013</v>
      </c>
    </row>
    <row r="59" spans="1:31" x14ac:dyDescent="0.2">
      <c r="A59" s="13" t="s">
        <v>132</v>
      </c>
      <c r="B59" s="6" t="s">
        <v>133</v>
      </c>
      <c r="C59" s="26">
        <f>+C60+C61</f>
        <v>0</v>
      </c>
      <c r="D59" s="26">
        <f>+D60+D61</f>
        <v>0</v>
      </c>
      <c r="E59" s="26">
        <f t="shared" ref="E59:AC59" si="16">+E60+E61</f>
        <v>0</v>
      </c>
      <c r="F59" s="26">
        <f t="shared" si="16"/>
        <v>0</v>
      </c>
      <c r="G59" s="26">
        <f t="shared" si="16"/>
        <v>0</v>
      </c>
      <c r="H59" s="26">
        <f t="shared" si="16"/>
        <v>0</v>
      </c>
      <c r="I59" s="26">
        <f t="shared" si="16"/>
        <v>0</v>
      </c>
      <c r="J59" s="26">
        <f t="shared" si="16"/>
        <v>0</v>
      </c>
      <c r="K59" s="26">
        <f t="shared" si="16"/>
        <v>0</v>
      </c>
      <c r="L59" s="26">
        <f t="shared" si="16"/>
        <v>0</v>
      </c>
      <c r="M59" s="26">
        <f t="shared" si="16"/>
        <v>0</v>
      </c>
      <c r="N59" s="26">
        <f t="shared" si="16"/>
        <v>0</v>
      </c>
      <c r="O59" s="26">
        <f t="shared" si="16"/>
        <v>0</v>
      </c>
      <c r="P59" s="26">
        <f t="shared" si="16"/>
        <v>0</v>
      </c>
      <c r="Q59" s="26">
        <f t="shared" si="16"/>
        <v>0</v>
      </c>
      <c r="R59" s="26">
        <f t="shared" si="16"/>
        <v>0</v>
      </c>
      <c r="S59" s="26">
        <f t="shared" si="16"/>
        <v>0</v>
      </c>
      <c r="T59" s="26">
        <f t="shared" si="16"/>
        <v>0</v>
      </c>
      <c r="U59" s="26">
        <f t="shared" si="16"/>
        <v>0</v>
      </c>
      <c r="V59" s="26">
        <f t="shared" si="16"/>
        <v>0</v>
      </c>
      <c r="W59" s="26">
        <f t="shared" si="16"/>
        <v>0</v>
      </c>
      <c r="X59" s="26">
        <f t="shared" si="16"/>
        <v>0</v>
      </c>
      <c r="Y59" s="26">
        <f t="shared" si="16"/>
        <v>0</v>
      </c>
      <c r="Z59" s="26">
        <f t="shared" si="16"/>
        <v>0</v>
      </c>
      <c r="AA59" s="26">
        <f t="shared" si="16"/>
        <v>0</v>
      </c>
      <c r="AB59" s="26">
        <f t="shared" si="16"/>
        <v>0</v>
      </c>
      <c r="AC59" s="26">
        <f t="shared" si="16"/>
        <v>0</v>
      </c>
      <c r="AD59" s="31"/>
      <c r="AE59" s="26" t="str">
        <f t="shared" si="1"/>
        <v/>
      </c>
    </row>
    <row r="60" spans="1:31" x14ac:dyDescent="0.2">
      <c r="A60" s="13" t="s">
        <v>134</v>
      </c>
      <c r="B60" s="6" t="s">
        <v>127</v>
      </c>
      <c r="C60" s="26">
        <f>+'1990'!$N60</f>
        <v>0</v>
      </c>
      <c r="D60" s="26">
        <f>+'1991'!$N60</f>
        <v>0</v>
      </c>
      <c r="E60" s="26">
        <f>+'1992'!$N60</f>
        <v>0</v>
      </c>
      <c r="F60" s="26">
        <f>+'1993'!$N60</f>
        <v>0</v>
      </c>
      <c r="G60" s="26">
        <f>+'1994'!$N60</f>
        <v>0</v>
      </c>
      <c r="H60" s="26">
        <f>+'1995'!$N60</f>
        <v>0</v>
      </c>
      <c r="I60" s="26">
        <f>+'1996'!$N60</f>
        <v>0</v>
      </c>
      <c r="J60" s="26">
        <f>+'1997'!$N60</f>
        <v>0</v>
      </c>
      <c r="K60" s="26">
        <f>+'1998'!$N60</f>
        <v>0</v>
      </c>
      <c r="L60" s="26">
        <f>+'1999'!$N60</f>
        <v>0</v>
      </c>
      <c r="M60" s="26">
        <f>+'2000'!$N60</f>
        <v>0</v>
      </c>
      <c r="N60" s="26">
        <f>+'2001'!$N60</f>
        <v>0</v>
      </c>
      <c r="O60" s="26">
        <f>+'2002'!$N60</f>
        <v>0</v>
      </c>
      <c r="P60" s="26">
        <f>+'2003'!$N60</f>
        <v>0</v>
      </c>
      <c r="Q60" s="26">
        <f>+'2004'!$N60</f>
        <v>0</v>
      </c>
      <c r="R60" s="26">
        <f>+'2005'!$N60</f>
        <v>0</v>
      </c>
      <c r="S60" s="26">
        <f>+'2006'!$N60</f>
        <v>0</v>
      </c>
      <c r="T60" s="26">
        <f>+'2007'!$N60</f>
        <v>0</v>
      </c>
      <c r="U60" s="26">
        <f>+'2008'!$N60</f>
        <v>0</v>
      </c>
      <c r="V60" s="26">
        <f>+'2009'!$N60</f>
        <v>0</v>
      </c>
      <c r="W60" s="26">
        <f>+'2010'!$N60</f>
        <v>0</v>
      </c>
      <c r="X60" s="26">
        <f>+'2011'!$N60</f>
        <v>0</v>
      </c>
      <c r="Y60" s="26">
        <f>+'2012'!$N60</f>
        <v>0</v>
      </c>
      <c r="Z60" s="26">
        <f>+'2013'!$N60</f>
        <v>0</v>
      </c>
      <c r="AA60" s="26">
        <f>+'2014'!$N60</f>
        <v>0</v>
      </c>
      <c r="AB60" s="26">
        <f>+'2015'!$N60</f>
        <v>0</v>
      </c>
      <c r="AC60" s="26">
        <f>+'2016'!$N60</f>
        <v>0</v>
      </c>
      <c r="AD60" s="31"/>
      <c r="AE60" s="26" t="str">
        <f t="shared" si="1"/>
        <v/>
      </c>
    </row>
    <row r="61" spans="1:31" x14ac:dyDescent="0.2">
      <c r="A61" s="13" t="s">
        <v>135</v>
      </c>
      <c r="B61" s="6" t="s">
        <v>136</v>
      </c>
      <c r="C61" s="26">
        <f>+C62+C63+C64</f>
        <v>0</v>
      </c>
      <c r="D61" s="26">
        <f>+D62+D63+D64</f>
        <v>0</v>
      </c>
      <c r="E61" s="26">
        <f t="shared" ref="E61:AC61" si="17">+E62+E63+E64</f>
        <v>0</v>
      </c>
      <c r="F61" s="26">
        <f t="shared" si="17"/>
        <v>0</v>
      </c>
      <c r="G61" s="26">
        <f t="shared" si="17"/>
        <v>0</v>
      </c>
      <c r="H61" s="26">
        <f t="shared" si="17"/>
        <v>0</v>
      </c>
      <c r="I61" s="26">
        <f t="shared" si="17"/>
        <v>0</v>
      </c>
      <c r="J61" s="26">
        <f t="shared" si="17"/>
        <v>0</v>
      </c>
      <c r="K61" s="26">
        <f t="shared" si="17"/>
        <v>0</v>
      </c>
      <c r="L61" s="26">
        <f t="shared" si="17"/>
        <v>0</v>
      </c>
      <c r="M61" s="26">
        <f t="shared" si="17"/>
        <v>0</v>
      </c>
      <c r="N61" s="26">
        <f t="shared" si="17"/>
        <v>0</v>
      </c>
      <c r="O61" s="26">
        <f t="shared" si="17"/>
        <v>0</v>
      </c>
      <c r="P61" s="26">
        <f t="shared" si="17"/>
        <v>0</v>
      </c>
      <c r="Q61" s="26">
        <f t="shared" si="17"/>
        <v>0</v>
      </c>
      <c r="R61" s="26">
        <f t="shared" si="17"/>
        <v>0</v>
      </c>
      <c r="S61" s="26">
        <f t="shared" si="17"/>
        <v>0</v>
      </c>
      <c r="T61" s="26">
        <f t="shared" si="17"/>
        <v>0</v>
      </c>
      <c r="U61" s="26">
        <f t="shared" si="17"/>
        <v>0</v>
      </c>
      <c r="V61" s="26">
        <f t="shared" si="17"/>
        <v>0</v>
      </c>
      <c r="W61" s="26">
        <f t="shared" si="17"/>
        <v>0</v>
      </c>
      <c r="X61" s="26">
        <f t="shared" si="17"/>
        <v>0</v>
      </c>
      <c r="Y61" s="26">
        <f t="shared" si="17"/>
        <v>0</v>
      </c>
      <c r="Z61" s="26">
        <f t="shared" si="17"/>
        <v>0</v>
      </c>
      <c r="AA61" s="26">
        <f t="shared" si="17"/>
        <v>0</v>
      </c>
      <c r="AB61" s="26">
        <f t="shared" si="17"/>
        <v>0</v>
      </c>
      <c r="AC61" s="26">
        <f t="shared" si="17"/>
        <v>0</v>
      </c>
      <c r="AD61" s="31"/>
      <c r="AE61" s="26" t="str">
        <f t="shared" si="1"/>
        <v/>
      </c>
    </row>
    <row r="62" spans="1:31" x14ac:dyDescent="0.2">
      <c r="A62" s="13" t="s">
        <v>137</v>
      </c>
      <c r="B62" s="6" t="s">
        <v>138</v>
      </c>
      <c r="C62" s="26">
        <f>+'1990'!$N62</f>
        <v>0</v>
      </c>
      <c r="D62" s="26">
        <f>+'1991'!$N62</f>
        <v>0</v>
      </c>
      <c r="E62" s="26">
        <f>+'1992'!$N62</f>
        <v>0</v>
      </c>
      <c r="F62" s="26">
        <f>+'1993'!$N62</f>
        <v>0</v>
      </c>
      <c r="G62" s="26">
        <f>+'1994'!$N62</f>
        <v>0</v>
      </c>
      <c r="H62" s="26">
        <f>+'1995'!$N62</f>
        <v>0</v>
      </c>
      <c r="I62" s="26">
        <f>+'1996'!$N62</f>
        <v>0</v>
      </c>
      <c r="J62" s="26">
        <f>+'1997'!$N62</f>
        <v>0</v>
      </c>
      <c r="K62" s="26">
        <f>+'1998'!$N62</f>
        <v>0</v>
      </c>
      <c r="L62" s="26">
        <f>+'1999'!$N62</f>
        <v>0</v>
      </c>
      <c r="M62" s="26">
        <f>+'2000'!$N62</f>
        <v>0</v>
      </c>
      <c r="N62" s="26">
        <f>+'2001'!$N62</f>
        <v>0</v>
      </c>
      <c r="O62" s="26">
        <f>+'2002'!$N62</f>
        <v>0</v>
      </c>
      <c r="P62" s="26">
        <f>+'2003'!$N62</f>
        <v>0</v>
      </c>
      <c r="Q62" s="26">
        <f>+'2004'!$N62</f>
        <v>0</v>
      </c>
      <c r="R62" s="26">
        <f>+'2005'!$N62</f>
        <v>0</v>
      </c>
      <c r="S62" s="26">
        <f>+'2006'!$N62</f>
        <v>0</v>
      </c>
      <c r="T62" s="26">
        <f>+'2007'!$N62</f>
        <v>0</v>
      </c>
      <c r="U62" s="26">
        <f>+'2008'!$N62</f>
        <v>0</v>
      </c>
      <c r="V62" s="26">
        <f>+'2009'!$N62</f>
        <v>0</v>
      </c>
      <c r="W62" s="26">
        <f>+'2010'!$N62</f>
        <v>0</v>
      </c>
      <c r="X62" s="26">
        <f>+'2011'!$N62</f>
        <v>0</v>
      </c>
      <c r="Y62" s="26">
        <f>+'2012'!$N62</f>
        <v>0</v>
      </c>
      <c r="Z62" s="26">
        <f>+'2013'!$N62</f>
        <v>0</v>
      </c>
      <c r="AA62" s="26">
        <f>+'2014'!$N62</f>
        <v>0</v>
      </c>
      <c r="AB62" s="26">
        <f>+'2015'!$N62</f>
        <v>0</v>
      </c>
      <c r="AC62" s="26">
        <f>+'2016'!$N62</f>
        <v>0</v>
      </c>
      <c r="AD62" s="31"/>
      <c r="AE62" s="26" t="str">
        <f t="shared" si="1"/>
        <v/>
      </c>
    </row>
    <row r="63" spans="1:31" x14ac:dyDescent="0.2">
      <c r="A63" s="13" t="s">
        <v>139</v>
      </c>
      <c r="B63" s="6" t="s">
        <v>140</v>
      </c>
      <c r="C63" s="26">
        <f>+'1990'!$N63</f>
        <v>0</v>
      </c>
      <c r="D63" s="26">
        <f>+'1991'!$N63</f>
        <v>0</v>
      </c>
      <c r="E63" s="26">
        <f>+'1992'!$N63</f>
        <v>0</v>
      </c>
      <c r="F63" s="26">
        <f>+'1993'!$N63</f>
        <v>0</v>
      </c>
      <c r="G63" s="26">
        <f>+'1994'!$N63</f>
        <v>0</v>
      </c>
      <c r="H63" s="26">
        <f>+'1995'!$N63</f>
        <v>0</v>
      </c>
      <c r="I63" s="26">
        <f>+'1996'!$N63</f>
        <v>0</v>
      </c>
      <c r="J63" s="26">
        <f>+'1997'!$N63</f>
        <v>0</v>
      </c>
      <c r="K63" s="26">
        <f>+'1998'!$N63</f>
        <v>0</v>
      </c>
      <c r="L63" s="26">
        <f>+'1999'!$N63</f>
        <v>0</v>
      </c>
      <c r="M63" s="26">
        <f>+'2000'!$N63</f>
        <v>0</v>
      </c>
      <c r="N63" s="26">
        <f>+'2001'!$N63</f>
        <v>0</v>
      </c>
      <c r="O63" s="26">
        <f>+'2002'!$N63</f>
        <v>0</v>
      </c>
      <c r="P63" s="26">
        <f>+'2003'!$N63</f>
        <v>0</v>
      </c>
      <c r="Q63" s="26">
        <f>+'2004'!$N63</f>
        <v>0</v>
      </c>
      <c r="R63" s="26">
        <f>+'2005'!$N63</f>
        <v>0</v>
      </c>
      <c r="S63" s="26">
        <f>+'2006'!$N63</f>
        <v>0</v>
      </c>
      <c r="T63" s="26">
        <f>+'2007'!$N63</f>
        <v>0</v>
      </c>
      <c r="U63" s="26">
        <f>+'2008'!$N63</f>
        <v>0</v>
      </c>
      <c r="V63" s="26">
        <f>+'2009'!$N63</f>
        <v>0</v>
      </c>
      <c r="W63" s="26">
        <f>+'2010'!$N63</f>
        <v>0</v>
      </c>
      <c r="X63" s="26">
        <f>+'2011'!$N63</f>
        <v>0</v>
      </c>
      <c r="Y63" s="26">
        <f>+'2012'!$N63</f>
        <v>0</v>
      </c>
      <c r="Z63" s="26">
        <f>+'2013'!$N63</f>
        <v>0</v>
      </c>
      <c r="AA63" s="26">
        <f>+'2014'!$N63</f>
        <v>0</v>
      </c>
      <c r="AB63" s="26">
        <f>+'2015'!$N63</f>
        <v>0</v>
      </c>
      <c r="AC63" s="26">
        <f>+'2016'!$N63</f>
        <v>0</v>
      </c>
      <c r="AD63" s="31"/>
      <c r="AE63" s="26" t="str">
        <f t="shared" si="1"/>
        <v/>
      </c>
    </row>
    <row r="64" spans="1:31" x14ac:dyDescent="0.2">
      <c r="A64" s="13" t="s">
        <v>141</v>
      </c>
      <c r="B64" s="6" t="s">
        <v>142</v>
      </c>
      <c r="C64" s="26">
        <f>+'1990'!$N64</f>
        <v>0</v>
      </c>
      <c r="D64" s="26">
        <f>+'1991'!$N64</f>
        <v>0</v>
      </c>
      <c r="E64" s="26">
        <f>+'1992'!$N64</f>
        <v>0</v>
      </c>
      <c r="F64" s="26">
        <f>+'1993'!$N64</f>
        <v>0</v>
      </c>
      <c r="G64" s="26">
        <f>+'1994'!$N64</f>
        <v>0</v>
      </c>
      <c r="H64" s="26">
        <f>+'1995'!$N64</f>
        <v>0</v>
      </c>
      <c r="I64" s="26">
        <f>+'1996'!$N64</f>
        <v>0</v>
      </c>
      <c r="J64" s="26">
        <f>+'1997'!$N64</f>
        <v>0</v>
      </c>
      <c r="K64" s="26">
        <f>+'1998'!$N64</f>
        <v>0</v>
      </c>
      <c r="L64" s="26">
        <f>+'1999'!$N64</f>
        <v>0</v>
      </c>
      <c r="M64" s="26">
        <f>+'2000'!$N64</f>
        <v>0</v>
      </c>
      <c r="N64" s="26">
        <f>+'2001'!$N64</f>
        <v>0</v>
      </c>
      <c r="O64" s="26">
        <f>+'2002'!$N64</f>
        <v>0</v>
      </c>
      <c r="P64" s="26">
        <f>+'2003'!$N64</f>
        <v>0</v>
      </c>
      <c r="Q64" s="26">
        <f>+'2004'!$N64</f>
        <v>0</v>
      </c>
      <c r="R64" s="26">
        <f>+'2005'!$N64</f>
        <v>0</v>
      </c>
      <c r="S64" s="26">
        <f>+'2006'!$N64</f>
        <v>0</v>
      </c>
      <c r="T64" s="26">
        <f>+'2007'!$N64</f>
        <v>0</v>
      </c>
      <c r="U64" s="26">
        <f>+'2008'!$N64</f>
        <v>0</v>
      </c>
      <c r="V64" s="26">
        <f>+'2009'!$N64</f>
        <v>0</v>
      </c>
      <c r="W64" s="26">
        <f>+'2010'!$N64</f>
        <v>0</v>
      </c>
      <c r="X64" s="26">
        <f>+'2011'!$N64</f>
        <v>0</v>
      </c>
      <c r="Y64" s="26">
        <f>+'2012'!$N64</f>
        <v>0</v>
      </c>
      <c r="Z64" s="26">
        <f>+'2013'!$N64</f>
        <v>0</v>
      </c>
      <c r="AA64" s="26">
        <f>+'2014'!$N64</f>
        <v>0</v>
      </c>
      <c r="AB64" s="26">
        <f>+'2015'!$N64</f>
        <v>0</v>
      </c>
      <c r="AC64" s="26">
        <f>+'2016'!$N64</f>
        <v>0</v>
      </c>
      <c r="AD64" s="31"/>
      <c r="AE64" s="26" t="str">
        <f t="shared" si="1"/>
        <v/>
      </c>
    </row>
    <row r="65" spans="1:31" x14ac:dyDescent="0.2">
      <c r="A65" s="13" t="s">
        <v>143</v>
      </c>
      <c r="B65" s="6" t="s">
        <v>144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31"/>
      <c r="AE65" s="26" t="str">
        <f t="shared" si="1"/>
        <v/>
      </c>
    </row>
    <row r="66" spans="1:31" x14ac:dyDescent="0.2">
      <c r="A66" s="13" t="s">
        <v>145</v>
      </c>
      <c r="B66" s="6" t="s">
        <v>146</v>
      </c>
      <c r="C66" s="26">
        <f>+C67+C79+C100</f>
        <v>0</v>
      </c>
      <c r="D66" s="26">
        <f>+D67+D79+D100</f>
        <v>0</v>
      </c>
      <c r="E66" s="26">
        <f t="shared" ref="E66:AC66" si="18">+E67+E79+E100</f>
        <v>0</v>
      </c>
      <c r="F66" s="26">
        <f t="shared" si="18"/>
        <v>0</v>
      </c>
      <c r="G66" s="26">
        <f t="shared" si="18"/>
        <v>0</v>
      </c>
      <c r="H66" s="26">
        <f t="shared" si="18"/>
        <v>0</v>
      </c>
      <c r="I66" s="26">
        <f t="shared" si="18"/>
        <v>0</v>
      </c>
      <c r="J66" s="26">
        <f t="shared" si="18"/>
        <v>0</v>
      </c>
      <c r="K66" s="26">
        <f t="shared" si="18"/>
        <v>0</v>
      </c>
      <c r="L66" s="26">
        <f t="shared" si="18"/>
        <v>0</v>
      </c>
      <c r="M66" s="26">
        <f t="shared" si="18"/>
        <v>0</v>
      </c>
      <c r="N66" s="26">
        <f t="shared" si="18"/>
        <v>0</v>
      </c>
      <c r="O66" s="26">
        <f t="shared" si="18"/>
        <v>0</v>
      </c>
      <c r="P66" s="26">
        <f t="shared" si="18"/>
        <v>0</v>
      </c>
      <c r="Q66" s="26">
        <f t="shared" si="18"/>
        <v>0</v>
      </c>
      <c r="R66" s="26">
        <f t="shared" si="18"/>
        <v>0</v>
      </c>
      <c r="S66" s="26">
        <f t="shared" si="18"/>
        <v>0</v>
      </c>
      <c r="T66" s="26">
        <f t="shared" si="18"/>
        <v>0</v>
      </c>
      <c r="U66" s="26">
        <f t="shared" si="18"/>
        <v>0</v>
      </c>
      <c r="V66" s="26">
        <f t="shared" si="18"/>
        <v>0</v>
      </c>
      <c r="W66" s="26">
        <f t="shared" si="18"/>
        <v>0</v>
      </c>
      <c r="X66" s="26">
        <f t="shared" si="18"/>
        <v>0</v>
      </c>
      <c r="Y66" s="26">
        <f t="shared" si="18"/>
        <v>0</v>
      </c>
      <c r="Z66" s="26">
        <f t="shared" si="18"/>
        <v>0</v>
      </c>
      <c r="AA66" s="26">
        <f t="shared" si="18"/>
        <v>0</v>
      </c>
      <c r="AB66" s="26">
        <f t="shared" si="18"/>
        <v>0</v>
      </c>
      <c r="AC66" s="26">
        <f t="shared" si="18"/>
        <v>0</v>
      </c>
      <c r="AD66" s="31"/>
      <c r="AE66" s="26" t="str">
        <f t="shared" si="1"/>
        <v/>
      </c>
    </row>
    <row r="67" spans="1:31" x14ac:dyDescent="0.2">
      <c r="A67" s="13" t="s">
        <v>147</v>
      </c>
      <c r="B67" s="6" t="s">
        <v>148</v>
      </c>
      <c r="C67" s="26">
        <f>+C68+C77+C78</f>
        <v>0</v>
      </c>
      <c r="D67" s="26">
        <f t="shared" ref="D67:AC67" si="19">+D68+D77+D78</f>
        <v>0</v>
      </c>
      <c r="E67" s="26">
        <f t="shared" si="19"/>
        <v>0</v>
      </c>
      <c r="F67" s="26">
        <f t="shared" si="19"/>
        <v>0</v>
      </c>
      <c r="G67" s="26">
        <f t="shared" si="19"/>
        <v>0</v>
      </c>
      <c r="H67" s="26">
        <f t="shared" si="19"/>
        <v>0</v>
      </c>
      <c r="I67" s="26">
        <f t="shared" si="19"/>
        <v>0</v>
      </c>
      <c r="J67" s="26">
        <f t="shared" si="19"/>
        <v>0</v>
      </c>
      <c r="K67" s="26">
        <f t="shared" si="19"/>
        <v>0</v>
      </c>
      <c r="L67" s="26">
        <f t="shared" si="19"/>
        <v>0</v>
      </c>
      <c r="M67" s="26">
        <f t="shared" si="19"/>
        <v>0</v>
      </c>
      <c r="N67" s="26">
        <f t="shared" si="19"/>
        <v>0</v>
      </c>
      <c r="O67" s="26">
        <f t="shared" si="19"/>
        <v>0</v>
      </c>
      <c r="P67" s="26">
        <f t="shared" si="19"/>
        <v>0</v>
      </c>
      <c r="Q67" s="26">
        <f t="shared" si="19"/>
        <v>0</v>
      </c>
      <c r="R67" s="26">
        <f t="shared" si="19"/>
        <v>0</v>
      </c>
      <c r="S67" s="26">
        <f t="shared" si="19"/>
        <v>0</v>
      </c>
      <c r="T67" s="26">
        <f t="shared" si="19"/>
        <v>0</v>
      </c>
      <c r="U67" s="26">
        <f t="shared" si="19"/>
        <v>0</v>
      </c>
      <c r="V67" s="26">
        <f t="shared" si="19"/>
        <v>0</v>
      </c>
      <c r="W67" s="26">
        <f t="shared" si="19"/>
        <v>0</v>
      </c>
      <c r="X67" s="26">
        <f t="shared" si="19"/>
        <v>0</v>
      </c>
      <c r="Y67" s="26">
        <f t="shared" si="19"/>
        <v>0</v>
      </c>
      <c r="Z67" s="26">
        <f t="shared" si="19"/>
        <v>0</v>
      </c>
      <c r="AA67" s="26">
        <f t="shared" si="19"/>
        <v>0</v>
      </c>
      <c r="AB67" s="26">
        <f t="shared" si="19"/>
        <v>0</v>
      </c>
      <c r="AC67" s="26">
        <f t="shared" si="19"/>
        <v>0</v>
      </c>
      <c r="AD67" s="31"/>
      <c r="AE67" s="26" t="str">
        <f t="shared" si="1"/>
        <v/>
      </c>
    </row>
    <row r="68" spans="1:31" x14ac:dyDescent="0.2">
      <c r="A68" s="13" t="s">
        <v>149</v>
      </c>
      <c r="B68" s="6" t="s">
        <v>150</v>
      </c>
      <c r="C68" s="26">
        <f>+C69+C74</f>
        <v>0</v>
      </c>
      <c r="D68" s="26">
        <f>+D69+D74</f>
        <v>0</v>
      </c>
      <c r="E68" s="26">
        <f t="shared" ref="E68:AC68" si="20">+E69+E74</f>
        <v>0</v>
      </c>
      <c r="F68" s="26">
        <f t="shared" si="20"/>
        <v>0</v>
      </c>
      <c r="G68" s="26">
        <f t="shared" si="20"/>
        <v>0</v>
      </c>
      <c r="H68" s="26">
        <f t="shared" si="20"/>
        <v>0</v>
      </c>
      <c r="I68" s="26">
        <f t="shared" si="20"/>
        <v>0</v>
      </c>
      <c r="J68" s="26">
        <f t="shared" si="20"/>
        <v>0</v>
      </c>
      <c r="K68" s="26">
        <f t="shared" si="20"/>
        <v>0</v>
      </c>
      <c r="L68" s="26">
        <f t="shared" si="20"/>
        <v>0</v>
      </c>
      <c r="M68" s="26">
        <f t="shared" si="20"/>
        <v>0</v>
      </c>
      <c r="N68" s="26">
        <f t="shared" si="20"/>
        <v>0</v>
      </c>
      <c r="O68" s="26">
        <f t="shared" si="20"/>
        <v>0</v>
      </c>
      <c r="P68" s="26">
        <f t="shared" si="20"/>
        <v>0</v>
      </c>
      <c r="Q68" s="26">
        <f t="shared" si="20"/>
        <v>0</v>
      </c>
      <c r="R68" s="26">
        <f t="shared" si="20"/>
        <v>0</v>
      </c>
      <c r="S68" s="26">
        <f t="shared" si="20"/>
        <v>0</v>
      </c>
      <c r="T68" s="26">
        <f t="shared" si="20"/>
        <v>0</v>
      </c>
      <c r="U68" s="26">
        <f t="shared" si="20"/>
        <v>0</v>
      </c>
      <c r="V68" s="26">
        <f t="shared" si="20"/>
        <v>0</v>
      </c>
      <c r="W68" s="26">
        <f t="shared" si="20"/>
        <v>0</v>
      </c>
      <c r="X68" s="26">
        <f t="shared" si="20"/>
        <v>0</v>
      </c>
      <c r="Y68" s="26">
        <f t="shared" si="20"/>
        <v>0</v>
      </c>
      <c r="Z68" s="26">
        <f t="shared" si="20"/>
        <v>0</v>
      </c>
      <c r="AA68" s="26">
        <f t="shared" si="20"/>
        <v>0</v>
      </c>
      <c r="AB68" s="26">
        <f t="shared" si="20"/>
        <v>0</v>
      </c>
      <c r="AC68" s="26">
        <f t="shared" si="20"/>
        <v>0</v>
      </c>
      <c r="AD68" s="31"/>
      <c r="AE68" s="26" t="str">
        <f t="shared" si="1"/>
        <v/>
      </c>
    </row>
    <row r="69" spans="1:31" x14ac:dyDescent="0.2">
      <c r="A69" s="13" t="s">
        <v>151</v>
      </c>
      <c r="B69" s="6" t="s">
        <v>152</v>
      </c>
      <c r="C69" s="26">
        <f>+C70+C71+C72+C73</f>
        <v>0</v>
      </c>
      <c r="D69" s="26">
        <f>+D70+D71+D72+D73</f>
        <v>0</v>
      </c>
      <c r="E69" s="26">
        <f t="shared" ref="E69:AC69" si="21">+E70+E71+E72+E73</f>
        <v>0</v>
      </c>
      <c r="F69" s="26">
        <f t="shared" si="21"/>
        <v>0</v>
      </c>
      <c r="G69" s="26">
        <f t="shared" si="21"/>
        <v>0</v>
      </c>
      <c r="H69" s="26">
        <f t="shared" si="21"/>
        <v>0</v>
      </c>
      <c r="I69" s="26">
        <f t="shared" si="21"/>
        <v>0</v>
      </c>
      <c r="J69" s="26">
        <f t="shared" si="21"/>
        <v>0</v>
      </c>
      <c r="K69" s="26">
        <f t="shared" si="21"/>
        <v>0</v>
      </c>
      <c r="L69" s="26">
        <f t="shared" si="21"/>
        <v>0</v>
      </c>
      <c r="M69" s="26">
        <f t="shared" si="21"/>
        <v>0</v>
      </c>
      <c r="N69" s="26">
        <f t="shared" si="21"/>
        <v>0</v>
      </c>
      <c r="O69" s="26">
        <f t="shared" si="21"/>
        <v>0</v>
      </c>
      <c r="P69" s="26">
        <f t="shared" si="21"/>
        <v>0</v>
      </c>
      <c r="Q69" s="26">
        <f t="shared" si="21"/>
        <v>0</v>
      </c>
      <c r="R69" s="26">
        <f t="shared" si="21"/>
        <v>0</v>
      </c>
      <c r="S69" s="26">
        <f t="shared" si="21"/>
        <v>0</v>
      </c>
      <c r="T69" s="26">
        <f t="shared" si="21"/>
        <v>0</v>
      </c>
      <c r="U69" s="26">
        <f t="shared" si="21"/>
        <v>0</v>
      </c>
      <c r="V69" s="26">
        <f t="shared" si="21"/>
        <v>0</v>
      </c>
      <c r="W69" s="26">
        <f t="shared" si="21"/>
        <v>0</v>
      </c>
      <c r="X69" s="26">
        <f t="shared" si="21"/>
        <v>0</v>
      </c>
      <c r="Y69" s="26">
        <f t="shared" si="21"/>
        <v>0</v>
      </c>
      <c r="Z69" s="26">
        <f t="shared" si="21"/>
        <v>0</v>
      </c>
      <c r="AA69" s="26">
        <f t="shared" si="21"/>
        <v>0</v>
      </c>
      <c r="AB69" s="26">
        <f t="shared" si="21"/>
        <v>0</v>
      </c>
      <c r="AC69" s="26">
        <f t="shared" si="21"/>
        <v>0</v>
      </c>
      <c r="AD69" s="31"/>
      <c r="AE69" s="26" t="str">
        <f t="shared" ref="AE69:AE109" si="22">+IF(C69=0,"",IF(C69&lt;0,IF(AC69&lt;0,(AC69-C69)/C69,(AC69-C69)/ABS(C69)),(AC69-C69)/C69))</f>
        <v/>
      </c>
    </row>
    <row r="70" spans="1:31" x14ac:dyDescent="0.2">
      <c r="A70" s="13" t="s">
        <v>153</v>
      </c>
      <c r="B70" s="6" t="s">
        <v>154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31"/>
      <c r="AE70" s="26" t="str">
        <f t="shared" si="22"/>
        <v/>
      </c>
    </row>
    <row r="71" spans="1:31" x14ac:dyDescent="0.2">
      <c r="A71" s="13" t="s">
        <v>155</v>
      </c>
      <c r="B71" s="6" t="s">
        <v>156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31"/>
      <c r="AE71" s="26" t="str">
        <f t="shared" si="22"/>
        <v/>
      </c>
    </row>
    <row r="72" spans="1:31" x14ac:dyDescent="0.2">
      <c r="A72" s="13" t="s">
        <v>157</v>
      </c>
      <c r="B72" s="6" t="s">
        <v>158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31"/>
      <c r="AE72" s="26" t="str">
        <f t="shared" si="22"/>
        <v/>
      </c>
    </row>
    <row r="73" spans="1:31" x14ac:dyDescent="0.2">
      <c r="A73" s="13" t="s">
        <v>159</v>
      </c>
      <c r="B73" s="6" t="s">
        <v>160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31"/>
      <c r="AE73" s="26" t="str">
        <f t="shared" si="22"/>
        <v/>
      </c>
    </row>
    <row r="74" spans="1:31" x14ac:dyDescent="0.2">
      <c r="A74" s="13" t="s">
        <v>161</v>
      </c>
      <c r="B74" s="6" t="s">
        <v>162</v>
      </c>
      <c r="C74" s="26">
        <f>+C75+C76</f>
        <v>0</v>
      </c>
      <c r="D74" s="26">
        <f>+D75+D76</f>
        <v>0</v>
      </c>
      <c r="E74" s="26">
        <f t="shared" ref="E74:AC74" si="23">+E75+E76</f>
        <v>0</v>
      </c>
      <c r="F74" s="26">
        <f t="shared" si="23"/>
        <v>0</v>
      </c>
      <c r="G74" s="26">
        <f t="shared" si="23"/>
        <v>0</v>
      </c>
      <c r="H74" s="26">
        <f t="shared" si="23"/>
        <v>0</v>
      </c>
      <c r="I74" s="26">
        <f t="shared" si="23"/>
        <v>0</v>
      </c>
      <c r="J74" s="26">
        <f t="shared" si="23"/>
        <v>0</v>
      </c>
      <c r="K74" s="26">
        <f t="shared" si="23"/>
        <v>0</v>
      </c>
      <c r="L74" s="26">
        <f t="shared" si="23"/>
        <v>0</v>
      </c>
      <c r="M74" s="26">
        <f t="shared" si="23"/>
        <v>0</v>
      </c>
      <c r="N74" s="26">
        <f t="shared" si="23"/>
        <v>0</v>
      </c>
      <c r="O74" s="26">
        <f t="shared" si="23"/>
        <v>0</v>
      </c>
      <c r="P74" s="26">
        <f t="shared" si="23"/>
        <v>0</v>
      </c>
      <c r="Q74" s="26">
        <f t="shared" si="23"/>
        <v>0</v>
      </c>
      <c r="R74" s="26">
        <f t="shared" si="23"/>
        <v>0</v>
      </c>
      <c r="S74" s="26">
        <f t="shared" si="23"/>
        <v>0</v>
      </c>
      <c r="T74" s="26">
        <f t="shared" si="23"/>
        <v>0</v>
      </c>
      <c r="U74" s="26">
        <f t="shared" si="23"/>
        <v>0</v>
      </c>
      <c r="V74" s="26">
        <f t="shared" si="23"/>
        <v>0</v>
      </c>
      <c r="W74" s="26">
        <f t="shared" si="23"/>
        <v>0</v>
      </c>
      <c r="X74" s="26">
        <f t="shared" si="23"/>
        <v>0</v>
      </c>
      <c r="Y74" s="26">
        <f t="shared" si="23"/>
        <v>0</v>
      </c>
      <c r="Z74" s="26">
        <f t="shared" si="23"/>
        <v>0</v>
      </c>
      <c r="AA74" s="26">
        <f t="shared" si="23"/>
        <v>0</v>
      </c>
      <c r="AB74" s="26">
        <f t="shared" si="23"/>
        <v>0</v>
      </c>
      <c r="AC74" s="26">
        <f t="shared" si="23"/>
        <v>0</v>
      </c>
      <c r="AD74" s="31"/>
      <c r="AE74" s="26" t="str">
        <f t="shared" si="22"/>
        <v/>
      </c>
    </row>
    <row r="75" spans="1:31" x14ac:dyDescent="0.2">
      <c r="A75" s="13" t="s">
        <v>163</v>
      </c>
      <c r="B75" s="6" t="s">
        <v>154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31"/>
      <c r="AE75" s="26" t="str">
        <f t="shared" si="22"/>
        <v/>
      </c>
    </row>
    <row r="76" spans="1:31" x14ac:dyDescent="0.2">
      <c r="A76" s="13" t="s">
        <v>164</v>
      </c>
      <c r="B76" s="6" t="s">
        <v>156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31"/>
      <c r="AE76" s="26" t="str">
        <f t="shared" si="22"/>
        <v/>
      </c>
    </row>
    <row r="77" spans="1:31" x14ac:dyDescent="0.2">
      <c r="A77" s="13" t="s">
        <v>165</v>
      </c>
      <c r="B77" s="6" t="s">
        <v>166</v>
      </c>
      <c r="C77" s="26">
        <f>+'1990'!$N77</f>
        <v>0</v>
      </c>
      <c r="D77" s="26">
        <f>+'1991'!$N77</f>
        <v>0</v>
      </c>
      <c r="E77" s="26">
        <f>+'1992'!$N77</f>
        <v>0</v>
      </c>
      <c r="F77" s="26">
        <f>+'1993'!$N77</f>
        <v>0</v>
      </c>
      <c r="G77" s="26">
        <f>+'1994'!$N77</f>
        <v>0</v>
      </c>
      <c r="H77" s="26">
        <f>+'1995'!$N77</f>
        <v>0</v>
      </c>
      <c r="I77" s="26">
        <f>+'1996'!$N77</f>
        <v>0</v>
      </c>
      <c r="J77" s="26">
        <f>+'1997'!$N77</f>
        <v>0</v>
      </c>
      <c r="K77" s="26">
        <f>+'1998'!$N77</f>
        <v>0</v>
      </c>
      <c r="L77" s="26">
        <f>+'1999'!$N77</f>
        <v>0</v>
      </c>
      <c r="M77" s="26">
        <f>+'2000'!$N77</f>
        <v>0</v>
      </c>
      <c r="N77" s="26">
        <f>+'2001'!$N77</f>
        <v>0</v>
      </c>
      <c r="O77" s="26">
        <f>+'2002'!$N77</f>
        <v>0</v>
      </c>
      <c r="P77" s="26">
        <f>+'2003'!$N77</f>
        <v>0</v>
      </c>
      <c r="Q77" s="26">
        <f>+'2004'!$N77</f>
        <v>0</v>
      </c>
      <c r="R77" s="26">
        <f>+'2005'!$N77</f>
        <v>0</v>
      </c>
      <c r="S77" s="26">
        <f>+'2006'!$N77</f>
        <v>0</v>
      </c>
      <c r="T77" s="26">
        <f>+'2007'!$N77</f>
        <v>0</v>
      </c>
      <c r="U77" s="26">
        <f>+'2008'!$N77</f>
        <v>0</v>
      </c>
      <c r="V77" s="26">
        <f>+'2009'!$N77</f>
        <v>0</v>
      </c>
      <c r="W77" s="26">
        <f>+'2010'!$N77</f>
        <v>0</v>
      </c>
      <c r="X77" s="26">
        <f>+'2011'!$N77</f>
        <v>0</v>
      </c>
      <c r="Y77" s="26">
        <f>+'2012'!$N77</f>
        <v>0</v>
      </c>
      <c r="Z77" s="26">
        <f>+'2013'!$N77</f>
        <v>0</v>
      </c>
      <c r="AA77" s="26">
        <f>+'2014'!$N77</f>
        <v>0</v>
      </c>
      <c r="AB77" s="26">
        <f>+'2015'!$N77</f>
        <v>0</v>
      </c>
      <c r="AC77" s="26">
        <f>+'2016'!$N77</f>
        <v>0</v>
      </c>
      <c r="AD77" s="31"/>
      <c r="AE77" s="26" t="str">
        <f t="shared" si="22"/>
        <v/>
      </c>
    </row>
    <row r="78" spans="1:31" x14ac:dyDescent="0.2">
      <c r="A78" s="13" t="s">
        <v>244</v>
      </c>
      <c r="B78" s="6" t="s">
        <v>187</v>
      </c>
      <c r="C78" s="26">
        <f>+'1990'!$N78</f>
        <v>0</v>
      </c>
      <c r="D78" s="26">
        <f>+'1990'!$N78</f>
        <v>0</v>
      </c>
      <c r="E78" s="26">
        <f>+'1990'!$N78</f>
        <v>0</v>
      </c>
      <c r="F78" s="26">
        <f>+'1990'!$N78</f>
        <v>0</v>
      </c>
      <c r="G78" s="26">
        <f>+'1990'!$N78</f>
        <v>0</v>
      </c>
      <c r="H78" s="26">
        <f>+'1990'!$N78</f>
        <v>0</v>
      </c>
      <c r="I78" s="26">
        <f>+'1990'!$N78</f>
        <v>0</v>
      </c>
      <c r="J78" s="26">
        <f>+'1990'!$N78</f>
        <v>0</v>
      </c>
      <c r="K78" s="26">
        <f>+'1990'!$N78</f>
        <v>0</v>
      </c>
      <c r="L78" s="26">
        <f>+'1990'!$N78</f>
        <v>0</v>
      </c>
      <c r="M78" s="26">
        <f>+'1990'!$N78</f>
        <v>0</v>
      </c>
      <c r="N78" s="26">
        <f>+'1990'!$N78</f>
        <v>0</v>
      </c>
      <c r="O78" s="26">
        <f>+'1990'!$N78</f>
        <v>0</v>
      </c>
      <c r="P78" s="26">
        <f>+'1990'!$N78</f>
        <v>0</v>
      </c>
      <c r="Q78" s="26">
        <f>+'1990'!$N78</f>
        <v>0</v>
      </c>
      <c r="R78" s="26">
        <f>+'1990'!$N78</f>
        <v>0</v>
      </c>
      <c r="S78" s="26">
        <f>+'1990'!$N78</f>
        <v>0</v>
      </c>
      <c r="T78" s="26">
        <f>+'1990'!$N78</f>
        <v>0</v>
      </c>
      <c r="U78" s="26">
        <f>+'1990'!$N78</f>
        <v>0</v>
      </c>
      <c r="V78" s="26">
        <f>+'1990'!$N78</f>
        <v>0</v>
      </c>
      <c r="W78" s="26">
        <f>+'1990'!$N78</f>
        <v>0</v>
      </c>
      <c r="X78" s="26">
        <f>+'1990'!$N78</f>
        <v>0</v>
      </c>
      <c r="Y78" s="26">
        <f>+'1990'!$N78</f>
        <v>0</v>
      </c>
      <c r="Z78" s="26">
        <f>+'1990'!$N78</f>
        <v>0</v>
      </c>
      <c r="AA78" s="26">
        <f>+'1990'!$N78</f>
        <v>0</v>
      </c>
      <c r="AB78" s="26">
        <f>+'1990'!$N78</f>
        <v>0</v>
      </c>
      <c r="AC78" s="26">
        <f>+'1990'!$N78</f>
        <v>0</v>
      </c>
      <c r="AD78" s="31"/>
      <c r="AE78" s="26" t="str">
        <f t="shared" si="22"/>
        <v/>
      </c>
    </row>
    <row r="79" spans="1:31" x14ac:dyDescent="0.2">
      <c r="A79" s="13" t="s">
        <v>167</v>
      </c>
      <c r="B79" s="6" t="s">
        <v>168</v>
      </c>
      <c r="C79" s="26">
        <f>+C80+C90</f>
        <v>0</v>
      </c>
      <c r="D79" s="26">
        <f>+D80+D90</f>
        <v>0</v>
      </c>
      <c r="E79" s="26">
        <f t="shared" ref="E79:AC79" si="24">+E80+E90</f>
        <v>0</v>
      </c>
      <c r="F79" s="26">
        <f t="shared" si="24"/>
        <v>0</v>
      </c>
      <c r="G79" s="26">
        <f t="shared" si="24"/>
        <v>0</v>
      </c>
      <c r="H79" s="26">
        <f t="shared" si="24"/>
        <v>0</v>
      </c>
      <c r="I79" s="26">
        <f t="shared" si="24"/>
        <v>0</v>
      </c>
      <c r="J79" s="26">
        <f t="shared" si="24"/>
        <v>0</v>
      </c>
      <c r="K79" s="26">
        <f t="shared" si="24"/>
        <v>0</v>
      </c>
      <c r="L79" s="26">
        <f t="shared" si="24"/>
        <v>0</v>
      </c>
      <c r="M79" s="26">
        <f t="shared" si="24"/>
        <v>0</v>
      </c>
      <c r="N79" s="26">
        <f t="shared" si="24"/>
        <v>0</v>
      </c>
      <c r="O79" s="26">
        <f t="shared" si="24"/>
        <v>0</v>
      </c>
      <c r="P79" s="26">
        <f t="shared" si="24"/>
        <v>0</v>
      </c>
      <c r="Q79" s="26">
        <f t="shared" si="24"/>
        <v>0</v>
      </c>
      <c r="R79" s="26">
        <f t="shared" si="24"/>
        <v>0</v>
      </c>
      <c r="S79" s="26">
        <f t="shared" si="24"/>
        <v>0</v>
      </c>
      <c r="T79" s="26">
        <f t="shared" si="24"/>
        <v>0</v>
      </c>
      <c r="U79" s="26">
        <f t="shared" si="24"/>
        <v>0</v>
      </c>
      <c r="V79" s="26">
        <f t="shared" si="24"/>
        <v>0</v>
      </c>
      <c r="W79" s="26">
        <f t="shared" si="24"/>
        <v>0</v>
      </c>
      <c r="X79" s="26">
        <f t="shared" si="24"/>
        <v>0</v>
      </c>
      <c r="Y79" s="26">
        <f t="shared" si="24"/>
        <v>0</v>
      </c>
      <c r="Z79" s="26">
        <f t="shared" si="24"/>
        <v>0</v>
      </c>
      <c r="AA79" s="26">
        <f t="shared" si="24"/>
        <v>0</v>
      </c>
      <c r="AB79" s="26">
        <f t="shared" si="24"/>
        <v>0</v>
      </c>
      <c r="AC79" s="26">
        <f t="shared" si="24"/>
        <v>0</v>
      </c>
      <c r="AD79" s="31"/>
      <c r="AE79" s="26" t="str">
        <f t="shared" si="22"/>
        <v/>
      </c>
    </row>
    <row r="80" spans="1:31" x14ac:dyDescent="0.2">
      <c r="A80" s="13" t="s">
        <v>169</v>
      </c>
      <c r="B80" s="6" t="s">
        <v>170</v>
      </c>
      <c r="C80" s="26">
        <f>+C81+C82+C83</f>
        <v>0</v>
      </c>
      <c r="D80" s="26">
        <f>+D81+D82+D83</f>
        <v>0</v>
      </c>
      <c r="E80" s="26">
        <f t="shared" ref="E80:AC80" si="25">+E81+E82+E83</f>
        <v>0</v>
      </c>
      <c r="F80" s="26">
        <f t="shared" si="25"/>
        <v>0</v>
      </c>
      <c r="G80" s="26">
        <f t="shared" si="25"/>
        <v>0</v>
      </c>
      <c r="H80" s="26">
        <f t="shared" si="25"/>
        <v>0</v>
      </c>
      <c r="I80" s="26">
        <f t="shared" si="25"/>
        <v>0</v>
      </c>
      <c r="J80" s="26">
        <f t="shared" si="25"/>
        <v>0</v>
      </c>
      <c r="K80" s="26">
        <f t="shared" si="25"/>
        <v>0</v>
      </c>
      <c r="L80" s="26">
        <f t="shared" si="25"/>
        <v>0</v>
      </c>
      <c r="M80" s="26">
        <f t="shared" si="25"/>
        <v>0</v>
      </c>
      <c r="N80" s="26">
        <f t="shared" si="25"/>
        <v>0</v>
      </c>
      <c r="O80" s="26">
        <f t="shared" si="25"/>
        <v>0</v>
      </c>
      <c r="P80" s="26">
        <f t="shared" si="25"/>
        <v>0</v>
      </c>
      <c r="Q80" s="26">
        <f t="shared" si="25"/>
        <v>0</v>
      </c>
      <c r="R80" s="26">
        <f t="shared" si="25"/>
        <v>0</v>
      </c>
      <c r="S80" s="26">
        <f t="shared" si="25"/>
        <v>0</v>
      </c>
      <c r="T80" s="26">
        <f t="shared" si="25"/>
        <v>0</v>
      </c>
      <c r="U80" s="26">
        <f t="shared" si="25"/>
        <v>0</v>
      </c>
      <c r="V80" s="26">
        <f t="shared" si="25"/>
        <v>0</v>
      </c>
      <c r="W80" s="26">
        <f t="shared" si="25"/>
        <v>0</v>
      </c>
      <c r="X80" s="26">
        <f t="shared" si="25"/>
        <v>0</v>
      </c>
      <c r="Y80" s="26">
        <f t="shared" si="25"/>
        <v>0</v>
      </c>
      <c r="Z80" s="26">
        <f t="shared" si="25"/>
        <v>0</v>
      </c>
      <c r="AA80" s="26">
        <f t="shared" si="25"/>
        <v>0</v>
      </c>
      <c r="AB80" s="26">
        <f t="shared" si="25"/>
        <v>0</v>
      </c>
      <c r="AC80" s="26">
        <f t="shared" si="25"/>
        <v>0</v>
      </c>
      <c r="AD80" s="31"/>
      <c r="AE80" s="26" t="str">
        <f t="shared" si="22"/>
        <v/>
      </c>
    </row>
    <row r="81" spans="1:31" x14ac:dyDescent="0.2">
      <c r="A81" s="13" t="s">
        <v>171</v>
      </c>
      <c r="B81" s="6" t="s">
        <v>172</v>
      </c>
      <c r="C81" s="26">
        <f>+'1990'!$N81</f>
        <v>0</v>
      </c>
      <c r="D81" s="26">
        <f>+'1991'!$N81</f>
        <v>0</v>
      </c>
      <c r="E81" s="26">
        <f>+'1992'!$N81</f>
        <v>0</v>
      </c>
      <c r="F81" s="26">
        <f>+'1993'!$N81</f>
        <v>0</v>
      </c>
      <c r="G81" s="26">
        <f>+'1994'!$N81</f>
        <v>0</v>
      </c>
      <c r="H81" s="26">
        <f>+'1995'!$N81</f>
        <v>0</v>
      </c>
      <c r="I81" s="26">
        <f>+'1996'!$N81</f>
        <v>0</v>
      </c>
      <c r="J81" s="26">
        <f>+'1997'!$N81</f>
        <v>0</v>
      </c>
      <c r="K81" s="26">
        <f>+'1998'!$N81</f>
        <v>0</v>
      </c>
      <c r="L81" s="26">
        <f>+'1999'!$N81</f>
        <v>0</v>
      </c>
      <c r="M81" s="26">
        <f>+'2000'!$N81</f>
        <v>0</v>
      </c>
      <c r="N81" s="26">
        <f>+'2001'!$N81</f>
        <v>0</v>
      </c>
      <c r="O81" s="26">
        <f>+'2002'!$N81</f>
        <v>0</v>
      </c>
      <c r="P81" s="26">
        <f>+'2003'!$N81</f>
        <v>0</v>
      </c>
      <c r="Q81" s="26">
        <f>+'2004'!$N81</f>
        <v>0</v>
      </c>
      <c r="R81" s="26">
        <f>+'2005'!$N81</f>
        <v>0</v>
      </c>
      <c r="S81" s="26">
        <f>+'2006'!$N81</f>
        <v>0</v>
      </c>
      <c r="T81" s="26">
        <f>+'2007'!$N81</f>
        <v>0</v>
      </c>
      <c r="U81" s="26">
        <f>+'2008'!$N81</f>
        <v>0</v>
      </c>
      <c r="V81" s="26">
        <f>+'2009'!$N81</f>
        <v>0</v>
      </c>
      <c r="W81" s="26">
        <f>+'2010'!$N81</f>
        <v>0</v>
      </c>
      <c r="X81" s="26">
        <f>+'2011'!$N81</f>
        <v>0</v>
      </c>
      <c r="Y81" s="26">
        <f>+'2012'!$N81</f>
        <v>0</v>
      </c>
      <c r="Z81" s="26">
        <f>+'2013'!$N81</f>
        <v>0</v>
      </c>
      <c r="AA81" s="26">
        <f>+'2014'!$N81</f>
        <v>0</v>
      </c>
      <c r="AB81" s="26">
        <f>+'2015'!$N81</f>
        <v>0</v>
      </c>
      <c r="AC81" s="26">
        <f>+'2016'!$N81</f>
        <v>0</v>
      </c>
      <c r="AD81" s="31"/>
      <c r="AE81" s="26" t="str">
        <f t="shared" si="22"/>
        <v/>
      </c>
    </row>
    <row r="82" spans="1:31" x14ac:dyDescent="0.2">
      <c r="A82" s="13" t="s">
        <v>173</v>
      </c>
      <c r="B82" s="6" t="s">
        <v>174</v>
      </c>
      <c r="C82" s="26">
        <f>+'1990'!$N82</f>
        <v>0</v>
      </c>
      <c r="D82" s="26">
        <f>+'1991'!$N82</f>
        <v>0</v>
      </c>
      <c r="E82" s="26">
        <f>+'1992'!$N82</f>
        <v>0</v>
      </c>
      <c r="F82" s="26">
        <f>+'1993'!$N82</f>
        <v>0</v>
      </c>
      <c r="G82" s="26">
        <f>+'1994'!$N82</f>
        <v>0</v>
      </c>
      <c r="H82" s="26">
        <f>+'1995'!$N82</f>
        <v>0</v>
      </c>
      <c r="I82" s="26">
        <f>+'1996'!$N82</f>
        <v>0</v>
      </c>
      <c r="J82" s="26">
        <f>+'1997'!$N82</f>
        <v>0</v>
      </c>
      <c r="K82" s="26">
        <f>+'1998'!$N82</f>
        <v>0</v>
      </c>
      <c r="L82" s="26">
        <f>+'1999'!$N82</f>
        <v>0</v>
      </c>
      <c r="M82" s="26">
        <f>+'2000'!$N82</f>
        <v>0</v>
      </c>
      <c r="N82" s="26">
        <f>+'2001'!$N82</f>
        <v>0</v>
      </c>
      <c r="O82" s="26">
        <f>+'2002'!$N82</f>
        <v>0</v>
      </c>
      <c r="P82" s="26">
        <f>+'2003'!$N82</f>
        <v>0</v>
      </c>
      <c r="Q82" s="26">
        <f>+'2004'!$N82</f>
        <v>0</v>
      </c>
      <c r="R82" s="26">
        <f>+'2005'!$N82</f>
        <v>0</v>
      </c>
      <c r="S82" s="26">
        <f>+'2006'!$N82</f>
        <v>0</v>
      </c>
      <c r="T82" s="26">
        <f>+'2007'!$N82</f>
        <v>0</v>
      </c>
      <c r="U82" s="26">
        <f>+'2008'!$N82</f>
        <v>0</v>
      </c>
      <c r="V82" s="26">
        <f>+'2009'!$N82</f>
        <v>0</v>
      </c>
      <c r="W82" s="26">
        <f>+'2010'!$N82</f>
        <v>0</v>
      </c>
      <c r="X82" s="26">
        <f>+'2011'!$N82</f>
        <v>0</v>
      </c>
      <c r="Y82" s="26">
        <f>+'2012'!$N82</f>
        <v>0</v>
      </c>
      <c r="Z82" s="26">
        <f>+'2013'!$N82</f>
        <v>0</v>
      </c>
      <c r="AA82" s="26">
        <f>+'2014'!$N82</f>
        <v>0</v>
      </c>
      <c r="AB82" s="26">
        <f>+'2015'!$N82</f>
        <v>0</v>
      </c>
      <c r="AC82" s="26">
        <f>+'2016'!$N82</f>
        <v>0</v>
      </c>
      <c r="AD82" s="31"/>
      <c r="AE82" s="26" t="str">
        <f t="shared" si="22"/>
        <v/>
      </c>
    </row>
    <row r="83" spans="1:31" x14ac:dyDescent="0.2">
      <c r="A83" s="13" t="s">
        <v>175</v>
      </c>
      <c r="B83" s="6" t="s">
        <v>176</v>
      </c>
      <c r="C83" s="26">
        <f>+C84+C85+C86+C87+C88+C89</f>
        <v>0</v>
      </c>
      <c r="D83" s="26">
        <f>+D84+D85+D86+D87+D88+D89</f>
        <v>0</v>
      </c>
      <c r="E83" s="26">
        <f t="shared" ref="E83:AC83" si="26">+E84+E85+E86+E87+E88+E89</f>
        <v>0</v>
      </c>
      <c r="F83" s="26">
        <f t="shared" si="26"/>
        <v>0</v>
      </c>
      <c r="G83" s="26">
        <f t="shared" si="26"/>
        <v>0</v>
      </c>
      <c r="H83" s="26">
        <f t="shared" si="26"/>
        <v>0</v>
      </c>
      <c r="I83" s="26">
        <f t="shared" si="26"/>
        <v>0</v>
      </c>
      <c r="J83" s="26">
        <f t="shared" si="26"/>
        <v>0</v>
      </c>
      <c r="K83" s="26">
        <f t="shared" si="26"/>
        <v>0</v>
      </c>
      <c r="L83" s="26">
        <f t="shared" si="26"/>
        <v>0</v>
      </c>
      <c r="M83" s="26">
        <f t="shared" si="26"/>
        <v>0</v>
      </c>
      <c r="N83" s="26">
        <f t="shared" si="26"/>
        <v>0</v>
      </c>
      <c r="O83" s="26">
        <f t="shared" si="26"/>
        <v>0</v>
      </c>
      <c r="P83" s="26">
        <f t="shared" si="26"/>
        <v>0</v>
      </c>
      <c r="Q83" s="26">
        <f t="shared" si="26"/>
        <v>0</v>
      </c>
      <c r="R83" s="26">
        <f t="shared" si="26"/>
        <v>0</v>
      </c>
      <c r="S83" s="26">
        <f t="shared" si="26"/>
        <v>0</v>
      </c>
      <c r="T83" s="26">
        <f t="shared" si="26"/>
        <v>0</v>
      </c>
      <c r="U83" s="26">
        <f t="shared" si="26"/>
        <v>0</v>
      </c>
      <c r="V83" s="26">
        <f t="shared" si="26"/>
        <v>0</v>
      </c>
      <c r="W83" s="26">
        <f t="shared" si="26"/>
        <v>0</v>
      </c>
      <c r="X83" s="26">
        <f t="shared" si="26"/>
        <v>0</v>
      </c>
      <c r="Y83" s="26">
        <f t="shared" si="26"/>
        <v>0</v>
      </c>
      <c r="Z83" s="26">
        <f t="shared" si="26"/>
        <v>0</v>
      </c>
      <c r="AA83" s="26">
        <f t="shared" si="26"/>
        <v>0</v>
      </c>
      <c r="AB83" s="26">
        <f t="shared" si="26"/>
        <v>0</v>
      </c>
      <c r="AC83" s="26">
        <f t="shared" si="26"/>
        <v>0</v>
      </c>
      <c r="AD83" s="31"/>
      <c r="AE83" s="26" t="str">
        <f t="shared" si="22"/>
        <v/>
      </c>
    </row>
    <row r="84" spans="1:31" x14ac:dyDescent="0.2">
      <c r="A84" s="13" t="s">
        <v>177</v>
      </c>
      <c r="B84" s="6" t="s">
        <v>178</v>
      </c>
      <c r="C84" s="26">
        <f>+'1990'!$N84</f>
        <v>0</v>
      </c>
      <c r="D84" s="26">
        <f>+'1991'!$N84</f>
        <v>0</v>
      </c>
      <c r="E84" s="26">
        <f>+'1992'!$N84</f>
        <v>0</v>
      </c>
      <c r="F84" s="26">
        <f>+'1993'!$N84</f>
        <v>0</v>
      </c>
      <c r="G84" s="26">
        <f>+'1994'!$N84</f>
        <v>0</v>
      </c>
      <c r="H84" s="26">
        <f>+'1995'!$N84</f>
        <v>0</v>
      </c>
      <c r="I84" s="26">
        <f>+'1996'!$N84</f>
        <v>0</v>
      </c>
      <c r="J84" s="26">
        <f>+'1997'!$N84</f>
        <v>0</v>
      </c>
      <c r="K84" s="26">
        <f>+'1998'!$N84</f>
        <v>0</v>
      </c>
      <c r="L84" s="26">
        <f>+'1999'!$N84</f>
        <v>0</v>
      </c>
      <c r="M84" s="26">
        <f>+'2000'!$N84</f>
        <v>0</v>
      </c>
      <c r="N84" s="26">
        <f>+'2001'!$N84</f>
        <v>0</v>
      </c>
      <c r="O84" s="26">
        <f>+'2002'!$N84</f>
        <v>0</v>
      </c>
      <c r="P84" s="26">
        <f>+'2003'!$N84</f>
        <v>0</v>
      </c>
      <c r="Q84" s="26">
        <f>+'2004'!$N84</f>
        <v>0</v>
      </c>
      <c r="R84" s="26">
        <f>+'2005'!$N84</f>
        <v>0</v>
      </c>
      <c r="S84" s="26">
        <f>+'2006'!$N84</f>
        <v>0</v>
      </c>
      <c r="T84" s="26">
        <f>+'2007'!$N84</f>
        <v>0</v>
      </c>
      <c r="U84" s="26">
        <f>+'2008'!$N84</f>
        <v>0</v>
      </c>
      <c r="V84" s="26">
        <f>+'2009'!$N84</f>
        <v>0</v>
      </c>
      <c r="W84" s="26">
        <f>+'2010'!$N84</f>
        <v>0</v>
      </c>
      <c r="X84" s="26">
        <f>+'2011'!$N84</f>
        <v>0</v>
      </c>
      <c r="Y84" s="26">
        <f>+'2012'!$N84</f>
        <v>0</v>
      </c>
      <c r="Z84" s="26">
        <f>+'2013'!$N84</f>
        <v>0</v>
      </c>
      <c r="AA84" s="26">
        <f>+'2014'!$N84</f>
        <v>0</v>
      </c>
      <c r="AB84" s="26">
        <f>+'2015'!$N84</f>
        <v>0</v>
      </c>
      <c r="AC84" s="26">
        <f>+'2016'!$N84</f>
        <v>0</v>
      </c>
      <c r="AD84" s="31"/>
      <c r="AE84" s="26" t="str">
        <f t="shared" si="22"/>
        <v/>
      </c>
    </row>
    <row r="85" spans="1:31" x14ac:dyDescent="0.2">
      <c r="A85" s="13" t="s">
        <v>179</v>
      </c>
      <c r="B85" s="6" t="s">
        <v>180</v>
      </c>
      <c r="C85" s="26">
        <f>+'1990'!$N85</f>
        <v>0</v>
      </c>
      <c r="D85" s="26">
        <f>+'1991'!$N85</f>
        <v>0</v>
      </c>
      <c r="E85" s="26">
        <f>+'1992'!$N85</f>
        <v>0</v>
      </c>
      <c r="F85" s="26">
        <f>+'1993'!$N85</f>
        <v>0</v>
      </c>
      <c r="G85" s="26">
        <f>+'1994'!$N85</f>
        <v>0</v>
      </c>
      <c r="H85" s="26">
        <f>+'1995'!$N85</f>
        <v>0</v>
      </c>
      <c r="I85" s="26">
        <f>+'1996'!$N85</f>
        <v>0</v>
      </c>
      <c r="J85" s="26">
        <f>+'1997'!$N85</f>
        <v>0</v>
      </c>
      <c r="K85" s="26">
        <f>+'1998'!$N85</f>
        <v>0</v>
      </c>
      <c r="L85" s="26">
        <f>+'1999'!$N85</f>
        <v>0</v>
      </c>
      <c r="M85" s="26">
        <f>+'2000'!$N85</f>
        <v>0</v>
      </c>
      <c r="N85" s="26">
        <f>+'2001'!$N85</f>
        <v>0</v>
      </c>
      <c r="O85" s="26">
        <f>+'2002'!$N85</f>
        <v>0</v>
      </c>
      <c r="P85" s="26">
        <f>+'2003'!$N85</f>
        <v>0</v>
      </c>
      <c r="Q85" s="26">
        <f>+'2004'!$N85</f>
        <v>0</v>
      </c>
      <c r="R85" s="26">
        <f>+'2005'!$N85</f>
        <v>0</v>
      </c>
      <c r="S85" s="26">
        <f>+'2006'!$N85</f>
        <v>0</v>
      </c>
      <c r="T85" s="26">
        <f>+'2007'!$N85</f>
        <v>0</v>
      </c>
      <c r="U85" s="26">
        <f>+'2008'!$N85</f>
        <v>0</v>
      </c>
      <c r="V85" s="26">
        <f>+'2009'!$N85</f>
        <v>0</v>
      </c>
      <c r="W85" s="26">
        <f>+'2010'!$N85</f>
        <v>0</v>
      </c>
      <c r="X85" s="26">
        <f>+'2011'!$N85</f>
        <v>0</v>
      </c>
      <c r="Y85" s="26">
        <f>+'2012'!$N85</f>
        <v>0</v>
      </c>
      <c r="Z85" s="26">
        <f>+'2013'!$N85</f>
        <v>0</v>
      </c>
      <c r="AA85" s="26">
        <f>+'2014'!$N85</f>
        <v>0</v>
      </c>
      <c r="AB85" s="26">
        <f>+'2015'!$N85</f>
        <v>0</v>
      </c>
      <c r="AC85" s="26">
        <f>+'2016'!$N85</f>
        <v>0</v>
      </c>
      <c r="AD85" s="31"/>
      <c r="AE85" s="26" t="str">
        <f t="shared" si="22"/>
        <v/>
      </c>
    </row>
    <row r="86" spans="1:31" x14ac:dyDescent="0.2">
      <c r="A86" s="13" t="s">
        <v>181</v>
      </c>
      <c r="B86" s="6" t="s">
        <v>75</v>
      </c>
      <c r="C86" s="26">
        <f>+'1990'!$N86</f>
        <v>0</v>
      </c>
      <c r="D86" s="26">
        <f>+'1991'!$N86</f>
        <v>0</v>
      </c>
      <c r="E86" s="26">
        <f>+'1992'!$N86</f>
        <v>0</v>
      </c>
      <c r="F86" s="26">
        <f>+'1993'!$N86</f>
        <v>0</v>
      </c>
      <c r="G86" s="26">
        <f>+'1994'!$N86</f>
        <v>0</v>
      </c>
      <c r="H86" s="26">
        <f>+'1995'!$N86</f>
        <v>0</v>
      </c>
      <c r="I86" s="26">
        <f>+'1996'!$N86</f>
        <v>0</v>
      </c>
      <c r="J86" s="26">
        <f>+'1997'!$N86</f>
        <v>0</v>
      </c>
      <c r="K86" s="26">
        <f>+'1998'!$N86</f>
        <v>0</v>
      </c>
      <c r="L86" s="26">
        <f>+'1999'!$N86</f>
        <v>0</v>
      </c>
      <c r="M86" s="26">
        <f>+'2000'!$N86</f>
        <v>0</v>
      </c>
      <c r="N86" s="26">
        <f>+'2001'!$N86</f>
        <v>0</v>
      </c>
      <c r="O86" s="26">
        <f>+'2002'!$N86</f>
        <v>0</v>
      </c>
      <c r="P86" s="26">
        <f>+'2003'!$N86</f>
        <v>0</v>
      </c>
      <c r="Q86" s="26">
        <f>+'2004'!$N86</f>
        <v>0</v>
      </c>
      <c r="R86" s="26">
        <f>+'2005'!$N86</f>
        <v>0</v>
      </c>
      <c r="S86" s="26">
        <f>+'2006'!$N86</f>
        <v>0</v>
      </c>
      <c r="T86" s="26">
        <f>+'2007'!$N86</f>
        <v>0</v>
      </c>
      <c r="U86" s="26">
        <f>+'2008'!$N86</f>
        <v>0</v>
      </c>
      <c r="V86" s="26">
        <f>+'2009'!$N86</f>
        <v>0</v>
      </c>
      <c r="W86" s="26">
        <f>+'2010'!$N86</f>
        <v>0</v>
      </c>
      <c r="X86" s="26">
        <f>+'2011'!$N86</f>
        <v>0</v>
      </c>
      <c r="Y86" s="26">
        <f>+'2012'!$N86</f>
        <v>0</v>
      </c>
      <c r="Z86" s="26">
        <f>+'2013'!$N86</f>
        <v>0</v>
      </c>
      <c r="AA86" s="26">
        <f>+'2014'!$N86</f>
        <v>0</v>
      </c>
      <c r="AB86" s="26">
        <f>+'2015'!$N86</f>
        <v>0</v>
      </c>
      <c r="AC86" s="26">
        <f>+'2016'!$N86</f>
        <v>0</v>
      </c>
      <c r="AD86" s="31"/>
      <c r="AE86" s="26" t="str">
        <f t="shared" si="22"/>
        <v/>
      </c>
    </row>
    <row r="87" spans="1:31" x14ac:dyDescent="0.2">
      <c r="A87" s="13" t="s">
        <v>182</v>
      </c>
      <c r="B87" s="6" t="s">
        <v>183</v>
      </c>
      <c r="C87" s="26">
        <f>+'1990'!$N87</f>
        <v>0</v>
      </c>
      <c r="D87" s="26">
        <f>+'1991'!$N87</f>
        <v>0</v>
      </c>
      <c r="E87" s="26">
        <f>+'1992'!$N87</f>
        <v>0</v>
      </c>
      <c r="F87" s="26">
        <f>+'1993'!$N87</f>
        <v>0</v>
      </c>
      <c r="G87" s="26">
        <f>+'1994'!$N87</f>
        <v>0</v>
      </c>
      <c r="H87" s="26">
        <f>+'1995'!$N87</f>
        <v>0</v>
      </c>
      <c r="I87" s="26">
        <f>+'1996'!$N87</f>
        <v>0</v>
      </c>
      <c r="J87" s="26">
        <f>+'1997'!$N87</f>
        <v>0</v>
      </c>
      <c r="K87" s="26">
        <f>+'1998'!$N87</f>
        <v>0</v>
      </c>
      <c r="L87" s="26">
        <f>+'1999'!$N87</f>
        <v>0</v>
      </c>
      <c r="M87" s="26">
        <f>+'2000'!$N87</f>
        <v>0</v>
      </c>
      <c r="N87" s="26">
        <f>+'2001'!$N87</f>
        <v>0</v>
      </c>
      <c r="O87" s="26">
        <f>+'2002'!$N87</f>
        <v>0</v>
      </c>
      <c r="P87" s="26">
        <f>+'2003'!$N87</f>
        <v>0</v>
      </c>
      <c r="Q87" s="26">
        <f>+'2004'!$N87</f>
        <v>0</v>
      </c>
      <c r="R87" s="26">
        <f>+'2005'!$N87</f>
        <v>0</v>
      </c>
      <c r="S87" s="26">
        <f>+'2006'!$N87</f>
        <v>0</v>
      </c>
      <c r="T87" s="26">
        <f>+'2007'!$N87</f>
        <v>0</v>
      </c>
      <c r="U87" s="26">
        <f>+'2008'!$N87</f>
        <v>0</v>
      </c>
      <c r="V87" s="26">
        <f>+'2009'!$N87</f>
        <v>0</v>
      </c>
      <c r="W87" s="26">
        <f>+'2010'!$N87</f>
        <v>0</v>
      </c>
      <c r="X87" s="26">
        <f>+'2011'!$N87</f>
        <v>0</v>
      </c>
      <c r="Y87" s="26">
        <f>+'2012'!$N87</f>
        <v>0</v>
      </c>
      <c r="Z87" s="26">
        <f>+'2013'!$N87</f>
        <v>0</v>
      </c>
      <c r="AA87" s="26">
        <f>+'2014'!$N87</f>
        <v>0</v>
      </c>
      <c r="AB87" s="26">
        <f>+'2015'!$N87</f>
        <v>0</v>
      </c>
      <c r="AC87" s="26">
        <f>+'2016'!$N87</f>
        <v>0</v>
      </c>
      <c r="AD87" s="31"/>
      <c r="AE87" s="26" t="str">
        <f t="shared" si="22"/>
        <v/>
      </c>
    </row>
    <row r="88" spans="1:31" x14ac:dyDescent="0.2">
      <c r="A88" s="13" t="s">
        <v>184</v>
      </c>
      <c r="B88" s="6" t="s">
        <v>185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31"/>
      <c r="AE88" s="26" t="str">
        <f t="shared" si="22"/>
        <v/>
      </c>
    </row>
    <row r="89" spans="1:31" x14ac:dyDescent="0.2">
      <c r="A89" s="13" t="s">
        <v>186</v>
      </c>
      <c r="B89" s="6" t="s">
        <v>187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31"/>
      <c r="AE89" s="26" t="str">
        <f t="shared" si="22"/>
        <v/>
      </c>
    </row>
    <row r="90" spans="1:31" x14ac:dyDescent="0.2">
      <c r="A90" s="13" t="s">
        <v>188</v>
      </c>
      <c r="B90" s="6" t="s">
        <v>189</v>
      </c>
      <c r="C90" s="26">
        <f>+C91+C92+C93</f>
        <v>0</v>
      </c>
      <c r="D90" s="26">
        <f>+D91+D92+D93</f>
        <v>0</v>
      </c>
      <c r="E90" s="26">
        <f t="shared" ref="E90:AC90" si="27">+E91+E92+E93</f>
        <v>0</v>
      </c>
      <c r="F90" s="26">
        <f t="shared" si="27"/>
        <v>0</v>
      </c>
      <c r="G90" s="26">
        <f t="shared" si="27"/>
        <v>0</v>
      </c>
      <c r="H90" s="26">
        <f t="shared" si="27"/>
        <v>0</v>
      </c>
      <c r="I90" s="26">
        <f t="shared" si="27"/>
        <v>0</v>
      </c>
      <c r="J90" s="26">
        <f t="shared" si="27"/>
        <v>0</v>
      </c>
      <c r="K90" s="26">
        <f t="shared" si="27"/>
        <v>0</v>
      </c>
      <c r="L90" s="26">
        <f t="shared" si="27"/>
        <v>0</v>
      </c>
      <c r="M90" s="26">
        <f t="shared" si="27"/>
        <v>0</v>
      </c>
      <c r="N90" s="26">
        <f t="shared" si="27"/>
        <v>0</v>
      </c>
      <c r="O90" s="26">
        <f t="shared" si="27"/>
        <v>0</v>
      </c>
      <c r="P90" s="26">
        <f t="shared" si="27"/>
        <v>0</v>
      </c>
      <c r="Q90" s="26">
        <f t="shared" si="27"/>
        <v>0</v>
      </c>
      <c r="R90" s="26">
        <f t="shared" si="27"/>
        <v>0</v>
      </c>
      <c r="S90" s="26">
        <f t="shared" si="27"/>
        <v>0</v>
      </c>
      <c r="T90" s="26">
        <f t="shared" si="27"/>
        <v>0</v>
      </c>
      <c r="U90" s="26">
        <f t="shared" si="27"/>
        <v>0</v>
      </c>
      <c r="V90" s="26">
        <f t="shared" si="27"/>
        <v>0</v>
      </c>
      <c r="W90" s="26">
        <f t="shared" si="27"/>
        <v>0</v>
      </c>
      <c r="X90" s="26">
        <f t="shared" si="27"/>
        <v>0</v>
      </c>
      <c r="Y90" s="26">
        <f t="shared" si="27"/>
        <v>0</v>
      </c>
      <c r="Z90" s="26">
        <f t="shared" si="27"/>
        <v>0</v>
      </c>
      <c r="AA90" s="26">
        <f t="shared" si="27"/>
        <v>0</v>
      </c>
      <c r="AB90" s="26">
        <f t="shared" si="27"/>
        <v>0</v>
      </c>
      <c r="AC90" s="26">
        <f t="shared" si="27"/>
        <v>0</v>
      </c>
      <c r="AD90" s="31"/>
      <c r="AE90" s="26" t="str">
        <f t="shared" si="22"/>
        <v/>
      </c>
    </row>
    <row r="91" spans="1:31" x14ac:dyDescent="0.2">
      <c r="A91" s="13" t="s">
        <v>190</v>
      </c>
      <c r="B91" s="6" t="s">
        <v>172</v>
      </c>
      <c r="C91" s="26">
        <f>+'1990'!$N91</f>
        <v>0</v>
      </c>
      <c r="D91" s="26">
        <f>+'1991'!$N91</f>
        <v>0</v>
      </c>
      <c r="E91" s="26">
        <f>+'1992'!$N91</f>
        <v>0</v>
      </c>
      <c r="F91" s="26">
        <f>+'1993'!$N91</f>
        <v>0</v>
      </c>
      <c r="G91" s="26">
        <f>+'1994'!$N91</f>
        <v>0</v>
      </c>
      <c r="H91" s="26">
        <f>+'1995'!$N91</f>
        <v>0</v>
      </c>
      <c r="I91" s="26">
        <f>+'1996'!$N91</f>
        <v>0</v>
      </c>
      <c r="J91" s="26">
        <f>+'1997'!$N91</f>
        <v>0</v>
      </c>
      <c r="K91" s="26">
        <f>+'1998'!$N91</f>
        <v>0</v>
      </c>
      <c r="L91" s="26">
        <f>+'1999'!$N91</f>
        <v>0</v>
      </c>
      <c r="M91" s="26">
        <f>+'2000'!$N91</f>
        <v>0</v>
      </c>
      <c r="N91" s="26">
        <f>+'2001'!$N91</f>
        <v>0</v>
      </c>
      <c r="O91" s="26">
        <f>+'2002'!$N91</f>
        <v>0</v>
      </c>
      <c r="P91" s="26">
        <f>+'2003'!$N91</f>
        <v>0</v>
      </c>
      <c r="Q91" s="26">
        <f>+'2004'!$N91</f>
        <v>0</v>
      </c>
      <c r="R91" s="26">
        <f>+'2005'!$N91</f>
        <v>0</v>
      </c>
      <c r="S91" s="26">
        <f>+'2006'!$N91</f>
        <v>0</v>
      </c>
      <c r="T91" s="26">
        <f>+'2007'!$N91</f>
        <v>0</v>
      </c>
      <c r="U91" s="26">
        <f>+'2008'!$N91</f>
        <v>0</v>
      </c>
      <c r="V91" s="26">
        <f>+'2009'!$N91</f>
        <v>0</v>
      </c>
      <c r="W91" s="26">
        <f>+'2010'!$N91</f>
        <v>0</v>
      </c>
      <c r="X91" s="26">
        <f>+'2011'!$N91</f>
        <v>0</v>
      </c>
      <c r="Y91" s="26">
        <f>+'2012'!$N91</f>
        <v>0</v>
      </c>
      <c r="Z91" s="26">
        <f>+'2013'!$N91</f>
        <v>0</v>
      </c>
      <c r="AA91" s="26">
        <f>+'2014'!$N91</f>
        <v>0</v>
      </c>
      <c r="AB91" s="26">
        <f>+'2015'!$N91</f>
        <v>0</v>
      </c>
      <c r="AC91" s="26">
        <f>+'2016'!$N91</f>
        <v>0</v>
      </c>
      <c r="AD91" s="31"/>
      <c r="AE91" s="26" t="str">
        <f t="shared" si="22"/>
        <v/>
      </c>
    </row>
    <row r="92" spans="1:31" x14ac:dyDescent="0.2">
      <c r="A92" s="13" t="s">
        <v>191</v>
      </c>
      <c r="B92" s="6" t="s">
        <v>174</v>
      </c>
      <c r="C92" s="26">
        <f>+'1990'!$N92</f>
        <v>0</v>
      </c>
      <c r="D92" s="26">
        <f>+'1991'!$N92</f>
        <v>0</v>
      </c>
      <c r="E92" s="26">
        <f>+'1992'!$N92</f>
        <v>0</v>
      </c>
      <c r="F92" s="26">
        <f>+'1993'!$N92</f>
        <v>0</v>
      </c>
      <c r="G92" s="26">
        <f>+'1994'!$N92</f>
        <v>0</v>
      </c>
      <c r="H92" s="26">
        <f>+'1995'!$N92</f>
        <v>0</v>
      </c>
      <c r="I92" s="26">
        <f>+'1996'!$N92</f>
        <v>0</v>
      </c>
      <c r="J92" s="26">
        <f>+'1997'!$N92</f>
        <v>0</v>
      </c>
      <c r="K92" s="26">
        <f>+'1998'!$N92</f>
        <v>0</v>
      </c>
      <c r="L92" s="26">
        <f>+'1999'!$N92</f>
        <v>0</v>
      </c>
      <c r="M92" s="26">
        <f>+'2000'!$N92</f>
        <v>0</v>
      </c>
      <c r="N92" s="26">
        <f>+'2001'!$N92</f>
        <v>0</v>
      </c>
      <c r="O92" s="26">
        <f>+'2002'!$N92</f>
        <v>0</v>
      </c>
      <c r="P92" s="26">
        <f>+'2003'!$N92</f>
        <v>0</v>
      </c>
      <c r="Q92" s="26">
        <f>+'2004'!$N92</f>
        <v>0</v>
      </c>
      <c r="R92" s="26">
        <f>+'2005'!$N92</f>
        <v>0</v>
      </c>
      <c r="S92" s="26">
        <f>+'2006'!$N92</f>
        <v>0</v>
      </c>
      <c r="T92" s="26">
        <f>+'2007'!$N92</f>
        <v>0</v>
      </c>
      <c r="U92" s="26">
        <f>+'2008'!$N92</f>
        <v>0</v>
      </c>
      <c r="V92" s="26">
        <f>+'2009'!$N92</f>
        <v>0</v>
      </c>
      <c r="W92" s="26">
        <f>+'2010'!$N92</f>
        <v>0</v>
      </c>
      <c r="X92" s="26">
        <f>+'2011'!$N92</f>
        <v>0</v>
      </c>
      <c r="Y92" s="26">
        <f>+'2012'!$N92</f>
        <v>0</v>
      </c>
      <c r="Z92" s="26">
        <f>+'2013'!$N92</f>
        <v>0</v>
      </c>
      <c r="AA92" s="26">
        <f>+'2014'!$N92</f>
        <v>0</v>
      </c>
      <c r="AB92" s="26">
        <f>+'2015'!$N92</f>
        <v>0</v>
      </c>
      <c r="AC92" s="26">
        <f>+'2016'!$N92</f>
        <v>0</v>
      </c>
      <c r="AD92" s="31"/>
      <c r="AE92" s="26" t="str">
        <f t="shared" si="22"/>
        <v/>
      </c>
    </row>
    <row r="93" spans="1:31" x14ac:dyDescent="0.2">
      <c r="A93" s="13" t="s">
        <v>192</v>
      </c>
      <c r="B93" s="6" t="s">
        <v>176</v>
      </c>
      <c r="C93" s="26">
        <f>+C94+C95+C96+C97+C98+C99</f>
        <v>0</v>
      </c>
      <c r="D93" s="26">
        <f>+D94+D95+D96+D97+D98+D99</f>
        <v>0</v>
      </c>
      <c r="E93" s="26">
        <f t="shared" ref="E93:AC93" si="28">+E94+E95+E96+E97+E98+E99</f>
        <v>0</v>
      </c>
      <c r="F93" s="26">
        <f t="shared" si="28"/>
        <v>0</v>
      </c>
      <c r="G93" s="26">
        <f t="shared" si="28"/>
        <v>0</v>
      </c>
      <c r="H93" s="26">
        <f t="shared" si="28"/>
        <v>0</v>
      </c>
      <c r="I93" s="26">
        <f t="shared" si="28"/>
        <v>0</v>
      </c>
      <c r="J93" s="26">
        <f t="shared" si="28"/>
        <v>0</v>
      </c>
      <c r="K93" s="26">
        <f t="shared" si="28"/>
        <v>0</v>
      </c>
      <c r="L93" s="26">
        <f t="shared" si="28"/>
        <v>0</v>
      </c>
      <c r="M93" s="26">
        <f t="shared" si="28"/>
        <v>0</v>
      </c>
      <c r="N93" s="26">
        <f t="shared" si="28"/>
        <v>0</v>
      </c>
      <c r="O93" s="26">
        <f t="shared" si="28"/>
        <v>0</v>
      </c>
      <c r="P93" s="26">
        <f t="shared" si="28"/>
        <v>0</v>
      </c>
      <c r="Q93" s="26">
        <f t="shared" si="28"/>
        <v>0</v>
      </c>
      <c r="R93" s="26">
        <f t="shared" si="28"/>
        <v>0</v>
      </c>
      <c r="S93" s="26">
        <f t="shared" si="28"/>
        <v>0</v>
      </c>
      <c r="T93" s="26">
        <f t="shared" si="28"/>
        <v>0</v>
      </c>
      <c r="U93" s="26">
        <f t="shared" si="28"/>
        <v>0</v>
      </c>
      <c r="V93" s="26">
        <f t="shared" si="28"/>
        <v>0</v>
      </c>
      <c r="W93" s="26">
        <f t="shared" si="28"/>
        <v>0</v>
      </c>
      <c r="X93" s="26">
        <f t="shared" si="28"/>
        <v>0</v>
      </c>
      <c r="Y93" s="26">
        <f t="shared" si="28"/>
        <v>0</v>
      </c>
      <c r="Z93" s="26">
        <f t="shared" si="28"/>
        <v>0</v>
      </c>
      <c r="AA93" s="26">
        <f t="shared" si="28"/>
        <v>0</v>
      </c>
      <c r="AB93" s="26">
        <f t="shared" si="28"/>
        <v>0</v>
      </c>
      <c r="AC93" s="26">
        <f t="shared" si="28"/>
        <v>0</v>
      </c>
      <c r="AD93" s="31"/>
      <c r="AE93" s="26" t="str">
        <f t="shared" si="22"/>
        <v/>
      </c>
    </row>
    <row r="94" spans="1:31" x14ac:dyDescent="0.2">
      <c r="A94" s="13" t="s">
        <v>193</v>
      </c>
      <c r="B94" s="6" t="s">
        <v>178</v>
      </c>
      <c r="C94" s="26">
        <f>+'1990'!$N94</f>
        <v>0</v>
      </c>
      <c r="D94" s="26">
        <f>+'1991'!$N94</f>
        <v>0</v>
      </c>
      <c r="E94" s="26">
        <f>+'1992'!$N94</f>
        <v>0</v>
      </c>
      <c r="F94" s="26">
        <f>+'1993'!$N94</f>
        <v>0</v>
      </c>
      <c r="G94" s="26">
        <f>+'1994'!$N94</f>
        <v>0</v>
      </c>
      <c r="H94" s="26">
        <f>+'1995'!$N94</f>
        <v>0</v>
      </c>
      <c r="I94" s="26">
        <f>+'1996'!$N94</f>
        <v>0</v>
      </c>
      <c r="J94" s="26">
        <f>+'1997'!$N94</f>
        <v>0</v>
      </c>
      <c r="K94" s="26">
        <f>+'1998'!$N94</f>
        <v>0</v>
      </c>
      <c r="L94" s="26">
        <f>+'1999'!$N94</f>
        <v>0</v>
      </c>
      <c r="M94" s="26">
        <f>+'2000'!$N94</f>
        <v>0</v>
      </c>
      <c r="N94" s="26">
        <f>+'2001'!$N94</f>
        <v>0</v>
      </c>
      <c r="O94" s="26">
        <f>+'2002'!$N94</f>
        <v>0</v>
      </c>
      <c r="P94" s="26">
        <f>+'2003'!$N94</f>
        <v>0</v>
      </c>
      <c r="Q94" s="26">
        <f>+'2004'!$N94</f>
        <v>0</v>
      </c>
      <c r="R94" s="26">
        <f>+'2005'!$N94</f>
        <v>0</v>
      </c>
      <c r="S94" s="26">
        <f>+'2006'!$N94</f>
        <v>0</v>
      </c>
      <c r="T94" s="26">
        <f>+'2007'!$N94</f>
        <v>0</v>
      </c>
      <c r="U94" s="26">
        <f>+'2008'!$N94</f>
        <v>0</v>
      </c>
      <c r="V94" s="26">
        <f>+'2009'!$N94</f>
        <v>0</v>
      </c>
      <c r="W94" s="26">
        <f>+'2010'!$N94</f>
        <v>0</v>
      </c>
      <c r="X94" s="26">
        <f>+'2011'!$N94</f>
        <v>0</v>
      </c>
      <c r="Y94" s="26">
        <f>+'2012'!$N94</f>
        <v>0</v>
      </c>
      <c r="Z94" s="26">
        <f>+'2013'!$N94</f>
        <v>0</v>
      </c>
      <c r="AA94" s="26">
        <f>+'2014'!$N94</f>
        <v>0</v>
      </c>
      <c r="AB94" s="26">
        <f>+'2015'!$N94</f>
        <v>0</v>
      </c>
      <c r="AC94" s="26">
        <f>+'2016'!$N94</f>
        <v>0</v>
      </c>
      <c r="AD94" s="31"/>
      <c r="AE94" s="26" t="str">
        <f t="shared" si="22"/>
        <v/>
      </c>
    </row>
    <row r="95" spans="1:31" x14ac:dyDescent="0.2">
      <c r="A95" s="13" t="s">
        <v>194</v>
      </c>
      <c r="B95" s="6" t="s">
        <v>180</v>
      </c>
      <c r="C95" s="26">
        <f>+'1990'!$N95</f>
        <v>0</v>
      </c>
      <c r="D95" s="26">
        <f>+'1991'!$N95</f>
        <v>0</v>
      </c>
      <c r="E95" s="26">
        <f>+'1992'!$N95</f>
        <v>0</v>
      </c>
      <c r="F95" s="26">
        <f>+'1993'!$N95</f>
        <v>0</v>
      </c>
      <c r="G95" s="26">
        <f>+'1994'!$N95</f>
        <v>0</v>
      </c>
      <c r="H95" s="26">
        <f>+'1995'!$N95</f>
        <v>0</v>
      </c>
      <c r="I95" s="26">
        <f>+'1996'!$N95</f>
        <v>0</v>
      </c>
      <c r="J95" s="26">
        <f>+'1997'!$N95</f>
        <v>0</v>
      </c>
      <c r="K95" s="26">
        <f>+'1998'!$N95</f>
        <v>0</v>
      </c>
      <c r="L95" s="26">
        <f>+'1999'!$N95</f>
        <v>0</v>
      </c>
      <c r="M95" s="26">
        <f>+'2000'!$N95</f>
        <v>0</v>
      </c>
      <c r="N95" s="26">
        <f>+'2001'!$N95</f>
        <v>0</v>
      </c>
      <c r="O95" s="26">
        <f>+'2002'!$N95</f>
        <v>0</v>
      </c>
      <c r="P95" s="26">
        <f>+'2003'!$N95</f>
        <v>0</v>
      </c>
      <c r="Q95" s="26">
        <f>+'2004'!$N95</f>
        <v>0</v>
      </c>
      <c r="R95" s="26">
        <f>+'2005'!$N95</f>
        <v>0</v>
      </c>
      <c r="S95" s="26">
        <f>+'2006'!$N95</f>
        <v>0</v>
      </c>
      <c r="T95" s="26">
        <f>+'2007'!$N95</f>
        <v>0</v>
      </c>
      <c r="U95" s="26">
        <f>+'2008'!$N95</f>
        <v>0</v>
      </c>
      <c r="V95" s="26">
        <f>+'2009'!$N95</f>
        <v>0</v>
      </c>
      <c r="W95" s="26">
        <f>+'2010'!$N95</f>
        <v>0</v>
      </c>
      <c r="X95" s="26">
        <f>+'2011'!$N95</f>
        <v>0</v>
      </c>
      <c r="Y95" s="26">
        <f>+'2012'!$N95</f>
        <v>0</v>
      </c>
      <c r="Z95" s="26">
        <f>+'2013'!$N95</f>
        <v>0</v>
      </c>
      <c r="AA95" s="26">
        <f>+'2014'!$N95</f>
        <v>0</v>
      </c>
      <c r="AB95" s="26">
        <f>+'2015'!$N95</f>
        <v>0</v>
      </c>
      <c r="AC95" s="26">
        <f>+'2016'!$N95</f>
        <v>0</v>
      </c>
      <c r="AD95" s="31"/>
      <c r="AE95" s="26" t="str">
        <f t="shared" si="22"/>
        <v/>
      </c>
    </row>
    <row r="96" spans="1:31" x14ac:dyDescent="0.2">
      <c r="A96" s="13" t="s">
        <v>195</v>
      </c>
      <c r="B96" s="6" t="s">
        <v>196</v>
      </c>
      <c r="C96" s="26">
        <f>+'1990'!$N96</f>
        <v>0</v>
      </c>
      <c r="D96" s="26">
        <f>+'1991'!$N96</f>
        <v>0</v>
      </c>
      <c r="E96" s="26">
        <f>+'1992'!$N96</f>
        <v>0</v>
      </c>
      <c r="F96" s="26">
        <f>+'1993'!$N96</f>
        <v>0</v>
      </c>
      <c r="G96" s="26">
        <f>+'1994'!$N96</f>
        <v>0</v>
      </c>
      <c r="H96" s="26">
        <f>+'1995'!$N96</f>
        <v>0</v>
      </c>
      <c r="I96" s="26">
        <f>+'1996'!$N96</f>
        <v>0</v>
      </c>
      <c r="J96" s="26">
        <f>+'1997'!$N96</f>
        <v>0</v>
      </c>
      <c r="K96" s="26">
        <f>+'1998'!$N96</f>
        <v>0</v>
      </c>
      <c r="L96" s="26">
        <f>+'1999'!$N96</f>
        <v>0</v>
      </c>
      <c r="M96" s="26">
        <f>+'2000'!$N96</f>
        <v>0</v>
      </c>
      <c r="N96" s="26">
        <f>+'2001'!$N96</f>
        <v>0</v>
      </c>
      <c r="O96" s="26">
        <f>+'2002'!$N96</f>
        <v>0</v>
      </c>
      <c r="P96" s="26">
        <f>+'2003'!$N96</f>
        <v>0</v>
      </c>
      <c r="Q96" s="26">
        <f>+'2004'!$N96</f>
        <v>0</v>
      </c>
      <c r="R96" s="26">
        <f>+'2005'!$N96</f>
        <v>0</v>
      </c>
      <c r="S96" s="26">
        <f>+'2006'!$N96</f>
        <v>0</v>
      </c>
      <c r="T96" s="26">
        <f>+'2007'!$N96</f>
        <v>0</v>
      </c>
      <c r="U96" s="26">
        <f>+'2008'!$N96</f>
        <v>0</v>
      </c>
      <c r="V96" s="26">
        <f>+'2009'!$N96</f>
        <v>0</v>
      </c>
      <c r="W96" s="26">
        <f>+'2010'!$N96</f>
        <v>0</v>
      </c>
      <c r="X96" s="26">
        <f>+'2011'!$N96</f>
        <v>0</v>
      </c>
      <c r="Y96" s="26">
        <f>+'2012'!$N96</f>
        <v>0</v>
      </c>
      <c r="Z96" s="26">
        <f>+'2013'!$N96</f>
        <v>0</v>
      </c>
      <c r="AA96" s="26">
        <f>+'2014'!$N96</f>
        <v>0</v>
      </c>
      <c r="AB96" s="26">
        <f>+'2015'!$N96</f>
        <v>0</v>
      </c>
      <c r="AC96" s="26">
        <f>+'2016'!$N96</f>
        <v>0</v>
      </c>
      <c r="AD96" s="31"/>
      <c r="AE96" s="26" t="str">
        <f t="shared" si="22"/>
        <v/>
      </c>
    </row>
    <row r="97" spans="1:31" x14ac:dyDescent="0.2">
      <c r="A97" s="13" t="s">
        <v>197</v>
      </c>
      <c r="B97" s="6" t="s">
        <v>198</v>
      </c>
      <c r="C97" s="26">
        <f>+'1990'!$N97</f>
        <v>0</v>
      </c>
      <c r="D97" s="26">
        <f>+'1991'!$N97</f>
        <v>0</v>
      </c>
      <c r="E97" s="26">
        <f>+'1992'!$N97</f>
        <v>0</v>
      </c>
      <c r="F97" s="26">
        <f>+'1993'!$N97</f>
        <v>0</v>
      </c>
      <c r="G97" s="26">
        <f>+'1994'!$N97</f>
        <v>0</v>
      </c>
      <c r="H97" s="26">
        <f>+'1995'!$N97</f>
        <v>0</v>
      </c>
      <c r="I97" s="26">
        <f>+'1996'!$N97</f>
        <v>0</v>
      </c>
      <c r="J97" s="26">
        <f>+'1997'!$N97</f>
        <v>0</v>
      </c>
      <c r="K97" s="26">
        <f>+'1998'!$N97</f>
        <v>0</v>
      </c>
      <c r="L97" s="26">
        <f>+'1999'!$N97</f>
        <v>0</v>
      </c>
      <c r="M97" s="26">
        <f>+'2000'!$N97</f>
        <v>0</v>
      </c>
      <c r="N97" s="26">
        <f>+'2001'!$N97</f>
        <v>0</v>
      </c>
      <c r="O97" s="26">
        <f>+'2002'!$N97</f>
        <v>0</v>
      </c>
      <c r="P97" s="26">
        <f>+'2003'!$N97</f>
        <v>0</v>
      </c>
      <c r="Q97" s="26">
        <f>+'2004'!$N97</f>
        <v>0</v>
      </c>
      <c r="R97" s="26">
        <f>+'2005'!$N97</f>
        <v>0</v>
      </c>
      <c r="S97" s="26">
        <f>+'2006'!$N97</f>
        <v>0</v>
      </c>
      <c r="T97" s="26">
        <f>+'2007'!$N97</f>
        <v>0</v>
      </c>
      <c r="U97" s="26">
        <f>+'2008'!$N97</f>
        <v>0</v>
      </c>
      <c r="V97" s="26">
        <f>+'2009'!$N97</f>
        <v>0</v>
      </c>
      <c r="W97" s="26">
        <f>+'2010'!$N97</f>
        <v>0</v>
      </c>
      <c r="X97" s="26">
        <f>+'2011'!$N97</f>
        <v>0</v>
      </c>
      <c r="Y97" s="26">
        <f>+'2012'!$N97</f>
        <v>0</v>
      </c>
      <c r="Z97" s="26">
        <f>+'2013'!$N97</f>
        <v>0</v>
      </c>
      <c r="AA97" s="26">
        <f>+'2014'!$N97</f>
        <v>0</v>
      </c>
      <c r="AB97" s="26">
        <f>+'2015'!$N97</f>
        <v>0</v>
      </c>
      <c r="AC97" s="26">
        <f>+'2016'!$N97</f>
        <v>0</v>
      </c>
      <c r="AD97" s="31"/>
      <c r="AE97" s="26" t="str">
        <f t="shared" si="22"/>
        <v/>
      </c>
    </row>
    <row r="98" spans="1:31" x14ac:dyDescent="0.2">
      <c r="A98" s="13" t="s">
        <v>199</v>
      </c>
      <c r="B98" s="6" t="s">
        <v>200</v>
      </c>
      <c r="C98" s="26">
        <f>+'1990'!$N98</f>
        <v>0</v>
      </c>
      <c r="D98" s="26">
        <f>+'1991'!$N98</f>
        <v>0</v>
      </c>
      <c r="E98" s="26">
        <f>+'1992'!$N98</f>
        <v>0</v>
      </c>
      <c r="F98" s="26">
        <f>+'1993'!$N98</f>
        <v>0</v>
      </c>
      <c r="G98" s="26">
        <f>+'1994'!$N98</f>
        <v>0</v>
      </c>
      <c r="H98" s="26">
        <f>+'1995'!$N98</f>
        <v>0</v>
      </c>
      <c r="I98" s="26">
        <f>+'1996'!$N98</f>
        <v>0</v>
      </c>
      <c r="J98" s="26">
        <f>+'1997'!$N98</f>
        <v>0</v>
      </c>
      <c r="K98" s="26">
        <f>+'1998'!$N98</f>
        <v>0</v>
      </c>
      <c r="L98" s="26">
        <f>+'1999'!$N98</f>
        <v>0</v>
      </c>
      <c r="M98" s="26">
        <f>+'2000'!$N98</f>
        <v>0</v>
      </c>
      <c r="N98" s="26">
        <f>+'2001'!$N98</f>
        <v>0</v>
      </c>
      <c r="O98" s="26">
        <f>+'2002'!$N98</f>
        <v>0</v>
      </c>
      <c r="P98" s="26">
        <f>+'2003'!$N98</f>
        <v>0</v>
      </c>
      <c r="Q98" s="26">
        <f>+'2004'!$N98</f>
        <v>0</v>
      </c>
      <c r="R98" s="26">
        <f>+'2005'!$N98</f>
        <v>0</v>
      </c>
      <c r="S98" s="26">
        <f>+'2006'!$N98</f>
        <v>0</v>
      </c>
      <c r="T98" s="26">
        <f>+'2007'!$N98</f>
        <v>0</v>
      </c>
      <c r="U98" s="26">
        <f>+'2008'!$N98</f>
        <v>0</v>
      </c>
      <c r="V98" s="26">
        <f>+'2009'!$N98</f>
        <v>0</v>
      </c>
      <c r="W98" s="26">
        <f>+'2010'!$N98</f>
        <v>0</v>
      </c>
      <c r="X98" s="26">
        <f>+'2011'!$N98</f>
        <v>0</v>
      </c>
      <c r="Y98" s="26">
        <f>+'2012'!$N98</f>
        <v>0</v>
      </c>
      <c r="Z98" s="26">
        <f>+'2013'!$N98</f>
        <v>0</v>
      </c>
      <c r="AA98" s="26">
        <f>+'2014'!$N98</f>
        <v>0</v>
      </c>
      <c r="AB98" s="26">
        <f>+'2015'!$N98</f>
        <v>0</v>
      </c>
      <c r="AC98" s="26">
        <f>+'2016'!$N98</f>
        <v>0</v>
      </c>
      <c r="AD98" s="31"/>
      <c r="AE98" s="26" t="str">
        <f t="shared" si="22"/>
        <v/>
      </c>
    </row>
    <row r="99" spans="1:31" x14ac:dyDescent="0.2">
      <c r="A99" s="13" t="s">
        <v>201</v>
      </c>
      <c r="B99" s="6" t="s">
        <v>187</v>
      </c>
      <c r="C99" s="26">
        <f>+'1990'!$N99</f>
        <v>0</v>
      </c>
      <c r="D99" s="26">
        <f>+'1991'!$N99</f>
        <v>0</v>
      </c>
      <c r="E99" s="26">
        <f>+'1992'!$N99</f>
        <v>0</v>
      </c>
      <c r="F99" s="26">
        <f>+'1993'!$N99</f>
        <v>0</v>
      </c>
      <c r="G99" s="26">
        <f>+'1994'!$N99</f>
        <v>0</v>
      </c>
      <c r="H99" s="26">
        <f>+'1995'!$N99</f>
        <v>0</v>
      </c>
      <c r="I99" s="26">
        <f>+'1996'!$N99</f>
        <v>0</v>
      </c>
      <c r="J99" s="26">
        <f>+'1997'!$N99</f>
        <v>0</v>
      </c>
      <c r="K99" s="26">
        <f>+'1998'!$N99</f>
        <v>0</v>
      </c>
      <c r="L99" s="26">
        <f>+'1999'!$N99</f>
        <v>0</v>
      </c>
      <c r="M99" s="26">
        <f>+'2000'!$N99</f>
        <v>0</v>
      </c>
      <c r="N99" s="26">
        <f>+'2001'!$N99</f>
        <v>0</v>
      </c>
      <c r="O99" s="26">
        <f>+'2002'!$N99</f>
        <v>0</v>
      </c>
      <c r="P99" s="26">
        <f>+'2003'!$N99</f>
        <v>0</v>
      </c>
      <c r="Q99" s="26">
        <f>+'2004'!$N99</f>
        <v>0</v>
      </c>
      <c r="R99" s="26">
        <f>+'2005'!$N99</f>
        <v>0</v>
      </c>
      <c r="S99" s="26">
        <f>+'2006'!$N99</f>
        <v>0</v>
      </c>
      <c r="T99" s="26">
        <f>+'2007'!$N99</f>
        <v>0</v>
      </c>
      <c r="U99" s="26">
        <f>+'2008'!$N99</f>
        <v>0</v>
      </c>
      <c r="V99" s="26">
        <f>+'2009'!$N99</f>
        <v>0</v>
      </c>
      <c r="W99" s="26">
        <f>+'2010'!$N99</f>
        <v>0</v>
      </c>
      <c r="X99" s="26">
        <f>+'2011'!$N99</f>
        <v>0</v>
      </c>
      <c r="Y99" s="26">
        <f>+'2012'!$N99</f>
        <v>0</v>
      </c>
      <c r="Z99" s="26">
        <f>+'2013'!$N99</f>
        <v>0</v>
      </c>
      <c r="AA99" s="26">
        <f>+'2014'!$N99</f>
        <v>0</v>
      </c>
      <c r="AB99" s="26">
        <f>+'2015'!$N99</f>
        <v>0</v>
      </c>
      <c r="AC99" s="26">
        <f>+'2016'!$N99</f>
        <v>0</v>
      </c>
      <c r="AD99" s="31"/>
      <c r="AE99" s="26" t="str">
        <f t="shared" si="22"/>
        <v/>
      </c>
    </row>
    <row r="100" spans="1:31" x14ac:dyDescent="0.2">
      <c r="A100" s="13" t="s">
        <v>202</v>
      </c>
      <c r="B100" s="6" t="s">
        <v>203</v>
      </c>
      <c r="C100" s="26">
        <f>+'1990'!$N100</f>
        <v>0</v>
      </c>
      <c r="D100" s="26">
        <f>+'1991'!$N100</f>
        <v>0</v>
      </c>
      <c r="E100" s="26">
        <f>+'1992'!$N100</f>
        <v>0</v>
      </c>
      <c r="F100" s="26">
        <f>+'1993'!$N100</f>
        <v>0</v>
      </c>
      <c r="G100" s="26">
        <f>+'1994'!$N100</f>
        <v>0</v>
      </c>
      <c r="H100" s="26">
        <f>+'1995'!$N100</f>
        <v>0</v>
      </c>
      <c r="I100" s="26">
        <f>+'1996'!$N100</f>
        <v>0</v>
      </c>
      <c r="J100" s="26">
        <f>+'1997'!$N100</f>
        <v>0</v>
      </c>
      <c r="K100" s="26">
        <f>+'1998'!$N100</f>
        <v>0</v>
      </c>
      <c r="L100" s="26">
        <f>+'1999'!$N100</f>
        <v>0</v>
      </c>
      <c r="M100" s="26">
        <f>+'2000'!$N100</f>
        <v>0</v>
      </c>
      <c r="N100" s="26">
        <f>+'2001'!$N100</f>
        <v>0</v>
      </c>
      <c r="O100" s="26">
        <f>+'2002'!$N100</f>
        <v>0</v>
      </c>
      <c r="P100" s="26">
        <f>+'2003'!$N100</f>
        <v>0</v>
      </c>
      <c r="Q100" s="26">
        <f>+'2004'!$N100</f>
        <v>0</v>
      </c>
      <c r="R100" s="26">
        <f>+'2005'!$N100</f>
        <v>0</v>
      </c>
      <c r="S100" s="26">
        <f>+'2006'!$N100</f>
        <v>0</v>
      </c>
      <c r="T100" s="26">
        <f>+'2007'!$N100</f>
        <v>0</v>
      </c>
      <c r="U100" s="26">
        <f>+'2008'!$N100</f>
        <v>0</v>
      </c>
      <c r="V100" s="26">
        <f>+'2009'!$N100</f>
        <v>0</v>
      </c>
      <c r="W100" s="26">
        <f>+'2010'!$N100</f>
        <v>0</v>
      </c>
      <c r="X100" s="26">
        <f>+'2011'!$N100</f>
        <v>0</v>
      </c>
      <c r="Y100" s="26">
        <f>+'2012'!$N100</f>
        <v>0</v>
      </c>
      <c r="Z100" s="26">
        <f>+'2013'!$N100</f>
        <v>0</v>
      </c>
      <c r="AA100" s="26">
        <f>+'2014'!$N100</f>
        <v>0</v>
      </c>
      <c r="AB100" s="26">
        <f>+'2015'!$N100</f>
        <v>0</v>
      </c>
      <c r="AC100" s="26">
        <f>+'2016'!$N100</f>
        <v>0</v>
      </c>
      <c r="AD100" s="31"/>
      <c r="AE100" s="26" t="str">
        <f t="shared" si="22"/>
        <v/>
      </c>
    </row>
    <row r="101" spans="1:31" x14ac:dyDescent="0.2">
      <c r="A101" s="13" t="s">
        <v>204</v>
      </c>
      <c r="B101" s="6" t="s">
        <v>205</v>
      </c>
      <c r="C101" s="26">
        <f>+C102+C106+C109</f>
        <v>0</v>
      </c>
      <c r="D101" s="26">
        <f>+D102+D106+D109</f>
        <v>0</v>
      </c>
      <c r="E101" s="26">
        <f t="shared" ref="E101:AC101" si="29">+E102+E106+E109</f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9"/>
        <v>0</v>
      </c>
      <c r="J101" s="26">
        <f t="shared" si="29"/>
        <v>0</v>
      </c>
      <c r="K101" s="26">
        <f t="shared" si="29"/>
        <v>0</v>
      </c>
      <c r="L101" s="26">
        <f t="shared" si="29"/>
        <v>0</v>
      </c>
      <c r="M101" s="26">
        <f t="shared" si="29"/>
        <v>0</v>
      </c>
      <c r="N101" s="26">
        <f t="shared" si="29"/>
        <v>0</v>
      </c>
      <c r="O101" s="26">
        <f t="shared" si="29"/>
        <v>0</v>
      </c>
      <c r="P101" s="26">
        <f t="shared" si="29"/>
        <v>0</v>
      </c>
      <c r="Q101" s="26">
        <f t="shared" si="29"/>
        <v>0</v>
      </c>
      <c r="R101" s="26">
        <f t="shared" si="29"/>
        <v>0</v>
      </c>
      <c r="S101" s="26">
        <f t="shared" si="29"/>
        <v>0</v>
      </c>
      <c r="T101" s="26">
        <f t="shared" si="29"/>
        <v>0</v>
      </c>
      <c r="U101" s="26">
        <f t="shared" si="29"/>
        <v>0</v>
      </c>
      <c r="V101" s="26">
        <f t="shared" si="29"/>
        <v>0</v>
      </c>
      <c r="W101" s="26">
        <f t="shared" si="29"/>
        <v>0</v>
      </c>
      <c r="X101" s="26">
        <f t="shared" si="29"/>
        <v>0</v>
      </c>
      <c r="Y101" s="26">
        <f t="shared" si="29"/>
        <v>0</v>
      </c>
      <c r="Z101" s="26">
        <f t="shared" si="29"/>
        <v>0</v>
      </c>
      <c r="AA101" s="26">
        <f t="shared" si="29"/>
        <v>0</v>
      </c>
      <c r="AB101" s="26">
        <f t="shared" si="29"/>
        <v>0</v>
      </c>
      <c r="AC101" s="26">
        <f t="shared" si="29"/>
        <v>0</v>
      </c>
      <c r="AD101" s="31"/>
      <c r="AE101" s="26" t="str">
        <f t="shared" si="22"/>
        <v/>
      </c>
    </row>
    <row r="102" spans="1:31" x14ac:dyDescent="0.2">
      <c r="A102" s="13" t="s">
        <v>206</v>
      </c>
      <c r="B102" s="6" t="s">
        <v>207</v>
      </c>
      <c r="C102" s="26">
        <f>+C103+C104+C105</f>
        <v>0</v>
      </c>
      <c r="D102" s="26">
        <f>+D103+D104+D105</f>
        <v>0</v>
      </c>
      <c r="E102" s="26">
        <f t="shared" ref="E102:AC102" si="30">+E103+E104+E105</f>
        <v>0</v>
      </c>
      <c r="F102" s="26">
        <f t="shared" si="30"/>
        <v>0</v>
      </c>
      <c r="G102" s="26">
        <f t="shared" si="30"/>
        <v>0</v>
      </c>
      <c r="H102" s="26">
        <f t="shared" si="30"/>
        <v>0</v>
      </c>
      <c r="I102" s="26">
        <f t="shared" si="30"/>
        <v>0</v>
      </c>
      <c r="J102" s="26">
        <f t="shared" si="30"/>
        <v>0</v>
      </c>
      <c r="K102" s="26">
        <f t="shared" si="30"/>
        <v>0</v>
      </c>
      <c r="L102" s="26">
        <f t="shared" si="30"/>
        <v>0</v>
      </c>
      <c r="M102" s="26">
        <f t="shared" si="30"/>
        <v>0</v>
      </c>
      <c r="N102" s="26">
        <f t="shared" si="30"/>
        <v>0</v>
      </c>
      <c r="O102" s="26">
        <f t="shared" si="30"/>
        <v>0</v>
      </c>
      <c r="P102" s="26">
        <f t="shared" si="30"/>
        <v>0</v>
      </c>
      <c r="Q102" s="26">
        <f t="shared" si="30"/>
        <v>0</v>
      </c>
      <c r="R102" s="26">
        <f t="shared" si="30"/>
        <v>0</v>
      </c>
      <c r="S102" s="26">
        <f t="shared" si="30"/>
        <v>0</v>
      </c>
      <c r="T102" s="26">
        <f t="shared" si="30"/>
        <v>0</v>
      </c>
      <c r="U102" s="26">
        <f t="shared" si="30"/>
        <v>0</v>
      </c>
      <c r="V102" s="26">
        <f t="shared" si="30"/>
        <v>0</v>
      </c>
      <c r="W102" s="26">
        <f t="shared" si="30"/>
        <v>0</v>
      </c>
      <c r="X102" s="26">
        <f t="shared" si="30"/>
        <v>0</v>
      </c>
      <c r="Y102" s="26">
        <f t="shared" si="30"/>
        <v>0</v>
      </c>
      <c r="Z102" s="26">
        <f t="shared" si="30"/>
        <v>0</v>
      </c>
      <c r="AA102" s="26">
        <f t="shared" si="30"/>
        <v>0</v>
      </c>
      <c r="AB102" s="26">
        <f t="shared" si="30"/>
        <v>0</v>
      </c>
      <c r="AC102" s="26">
        <f t="shared" si="30"/>
        <v>0</v>
      </c>
      <c r="AD102" s="31"/>
      <c r="AE102" s="26" t="str">
        <f t="shared" si="22"/>
        <v/>
      </c>
    </row>
    <row r="103" spans="1:31" x14ac:dyDescent="0.2">
      <c r="A103" s="13" t="s">
        <v>208</v>
      </c>
      <c r="B103" s="6" t="s">
        <v>209</v>
      </c>
      <c r="C103" s="26">
        <f>+'1990'!$N103</f>
        <v>0</v>
      </c>
      <c r="D103" s="26">
        <f>+'1991'!$N103</f>
        <v>0</v>
      </c>
      <c r="E103" s="26">
        <f>+'1992'!$N103</f>
        <v>0</v>
      </c>
      <c r="F103" s="26">
        <f>+'1993'!$N103</f>
        <v>0</v>
      </c>
      <c r="G103" s="26">
        <f>+'1994'!$N103</f>
        <v>0</v>
      </c>
      <c r="H103" s="26">
        <f>+'1995'!$N103</f>
        <v>0</v>
      </c>
      <c r="I103" s="26">
        <f>+'1996'!$N103</f>
        <v>0</v>
      </c>
      <c r="J103" s="26">
        <f>+'1997'!$N103</f>
        <v>0</v>
      </c>
      <c r="K103" s="26">
        <f>+'1998'!$N103</f>
        <v>0</v>
      </c>
      <c r="L103" s="26">
        <f>+'1999'!$N103</f>
        <v>0</v>
      </c>
      <c r="M103" s="26">
        <f>+'2000'!$N103</f>
        <v>0</v>
      </c>
      <c r="N103" s="26">
        <f>+'2001'!$N103</f>
        <v>0</v>
      </c>
      <c r="O103" s="26">
        <f>+'2002'!$N103</f>
        <v>0</v>
      </c>
      <c r="P103" s="26">
        <f>+'2003'!$N103</f>
        <v>0</v>
      </c>
      <c r="Q103" s="26">
        <f>+'2004'!$N103</f>
        <v>0</v>
      </c>
      <c r="R103" s="26">
        <f>+'2005'!$N103</f>
        <v>0</v>
      </c>
      <c r="S103" s="26">
        <f>+'2006'!$N103</f>
        <v>0</v>
      </c>
      <c r="T103" s="26">
        <f>+'2007'!$N103</f>
        <v>0</v>
      </c>
      <c r="U103" s="26">
        <f>+'2008'!$N103</f>
        <v>0</v>
      </c>
      <c r="V103" s="26">
        <f>+'2009'!$N103</f>
        <v>0</v>
      </c>
      <c r="W103" s="26">
        <f>+'2010'!$N103</f>
        <v>0</v>
      </c>
      <c r="X103" s="26">
        <f>+'2011'!$N103</f>
        <v>0</v>
      </c>
      <c r="Y103" s="26">
        <f>+'2012'!$N103</f>
        <v>0</v>
      </c>
      <c r="Z103" s="26">
        <f>+'2013'!$N103</f>
        <v>0</v>
      </c>
      <c r="AA103" s="26">
        <f>+'2014'!$N103</f>
        <v>0</v>
      </c>
      <c r="AB103" s="26">
        <f>+'2015'!$N103</f>
        <v>0</v>
      </c>
      <c r="AC103" s="26">
        <f>+'2016'!$N103</f>
        <v>0</v>
      </c>
      <c r="AD103" s="31"/>
      <c r="AE103" s="26" t="str">
        <f t="shared" si="22"/>
        <v/>
      </c>
    </row>
    <row r="104" spans="1:31" x14ac:dyDescent="0.2">
      <c r="A104" s="13" t="s">
        <v>210</v>
      </c>
      <c r="B104" s="6" t="s">
        <v>211</v>
      </c>
      <c r="C104" s="26">
        <f>+'1990'!$N104</f>
        <v>0</v>
      </c>
      <c r="D104" s="26">
        <f>+'1991'!$N104</f>
        <v>0</v>
      </c>
      <c r="E104" s="26">
        <f>+'1992'!$N104</f>
        <v>0</v>
      </c>
      <c r="F104" s="26">
        <f>+'1993'!$N104</f>
        <v>0</v>
      </c>
      <c r="G104" s="26">
        <f>+'1994'!$N104</f>
        <v>0</v>
      </c>
      <c r="H104" s="26">
        <f>+'1995'!$N104</f>
        <v>0</v>
      </c>
      <c r="I104" s="26">
        <f>+'1996'!$N104</f>
        <v>0</v>
      </c>
      <c r="J104" s="26">
        <f>+'1997'!$N104</f>
        <v>0</v>
      </c>
      <c r="K104" s="26">
        <f>+'1998'!$N104</f>
        <v>0</v>
      </c>
      <c r="L104" s="26">
        <f>+'1999'!$N104</f>
        <v>0</v>
      </c>
      <c r="M104" s="26">
        <f>+'2000'!$N104</f>
        <v>0</v>
      </c>
      <c r="N104" s="26">
        <f>+'2001'!$N104</f>
        <v>0</v>
      </c>
      <c r="O104" s="26">
        <f>+'2002'!$N104</f>
        <v>0</v>
      </c>
      <c r="P104" s="26">
        <f>+'2003'!$N104</f>
        <v>0</v>
      </c>
      <c r="Q104" s="26">
        <f>+'2004'!$N104</f>
        <v>0</v>
      </c>
      <c r="R104" s="26">
        <f>+'2005'!$N104</f>
        <v>0</v>
      </c>
      <c r="S104" s="26">
        <f>+'2006'!$N104</f>
        <v>0</v>
      </c>
      <c r="T104" s="26">
        <f>+'2007'!$N104</f>
        <v>0</v>
      </c>
      <c r="U104" s="26">
        <f>+'2008'!$N104</f>
        <v>0</v>
      </c>
      <c r="V104" s="26">
        <f>+'2009'!$N104</f>
        <v>0</v>
      </c>
      <c r="W104" s="26">
        <f>+'2010'!$N104</f>
        <v>0</v>
      </c>
      <c r="X104" s="26">
        <f>+'2011'!$N104</f>
        <v>0</v>
      </c>
      <c r="Y104" s="26">
        <f>+'2012'!$N104</f>
        <v>0</v>
      </c>
      <c r="Z104" s="26">
        <f>+'2013'!$N104</f>
        <v>0</v>
      </c>
      <c r="AA104" s="26">
        <f>+'2014'!$N104</f>
        <v>0</v>
      </c>
      <c r="AB104" s="26">
        <f>+'2015'!$N104</f>
        <v>0</v>
      </c>
      <c r="AC104" s="26">
        <f>+'2016'!$N104</f>
        <v>0</v>
      </c>
      <c r="AD104" s="31"/>
      <c r="AE104" s="26" t="str">
        <f t="shared" si="22"/>
        <v/>
      </c>
    </row>
    <row r="105" spans="1:31" x14ac:dyDescent="0.2">
      <c r="A105" s="13" t="s">
        <v>212</v>
      </c>
      <c r="B105" s="6" t="s">
        <v>213</v>
      </c>
      <c r="C105" s="26">
        <f>+'1990'!$N105</f>
        <v>0</v>
      </c>
      <c r="D105" s="26">
        <f>+'1991'!$N105</f>
        <v>0</v>
      </c>
      <c r="E105" s="26">
        <f>+'1992'!$N105</f>
        <v>0</v>
      </c>
      <c r="F105" s="26">
        <f>+'1993'!$N105</f>
        <v>0</v>
      </c>
      <c r="G105" s="26">
        <f>+'1994'!$N105</f>
        <v>0</v>
      </c>
      <c r="H105" s="26">
        <f>+'1995'!$N105</f>
        <v>0</v>
      </c>
      <c r="I105" s="26">
        <f>+'1996'!$N105</f>
        <v>0</v>
      </c>
      <c r="J105" s="26">
        <f>+'1997'!$N105</f>
        <v>0</v>
      </c>
      <c r="K105" s="26">
        <f>+'1998'!$N105</f>
        <v>0</v>
      </c>
      <c r="L105" s="26">
        <f>+'1999'!$N105</f>
        <v>0</v>
      </c>
      <c r="M105" s="26">
        <f>+'2000'!$N105</f>
        <v>0</v>
      </c>
      <c r="N105" s="26">
        <f>+'2001'!$N105</f>
        <v>0</v>
      </c>
      <c r="O105" s="26">
        <f>+'2002'!$N105</f>
        <v>0</v>
      </c>
      <c r="P105" s="26">
        <f>+'2003'!$N105</f>
        <v>0</v>
      </c>
      <c r="Q105" s="26">
        <f>+'2004'!$N105</f>
        <v>0</v>
      </c>
      <c r="R105" s="26">
        <f>+'2005'!$N105</f>
        <v>0</v>
      </c>
      <c r="S105" s="26">
        <f>+'2006'!$N105</f>
        <v>0</v>
      </c>
      <c r="T105" s="26">
        <f>+'2007'!$N105</f>
        <v>0</v>
      </c>
      <c r="U105" s="26">
        <f>+'2008'!$N105</f>
        <v>0</v>
      </c>
      <c r="V105" s="26">
        <f>+'2009'!$N105</f>
        <v>0</v>
      </c>
      <c r="W105" s="26">
        <f>+'2010'!$N105</f>
        <v>0</v>
      </c>
      <c r="X105" s="26">
        <f>+'2011'!$N105</f>
        <v>0</v>
      </c>
      <c r="Y105" s="26">
        <f>+'2012'!$N105</f>
        <v>0</v>
      </c>
      <c r="Z105" s="26">
        <f>+'2013'!$N105</f>
        <v>0</v>
      </c>
      <c r="AA105" s="26">
        <f>+'2014'!$N105</f>
        <v>0</v>
      </c>
      <c r="AB105" s="26">
        <f>+'2015'!$N105</f>
        <v>0</v>
      </c>
      <c r="AC105" s="26">
        <f>+'2016'!$N105</f>
        <v>0</v>
      </c>
      <c r="AD105" s="31"/>
      <c r="AE105" s="26" t="str">
        <f t="shared" si="22"/>
        <v/>
      </c>
    </row>
    <row r="106" spans="1:31" x14ac:dyDescent="0.2">
      <c r="A106" s="13" t="s">
        <v>214</v>
      </c>
      <c r="B106" s="6" t="s">
        <v>215</v>
      </c>
      <c r="C106" s="26">
        <f>+C107+C108</f>
        <v>0</v>
      </c>
      <c r="D106" s="26">
        <f>+D107+D108</f>
        <v>0</v>
      </c>
      <c r="E106" s="26">
        <f t="shared" ref="E106:AC106" si="31">+E107+E108</f>
        <v>0</v>
      </c>
      <c r="F106" s="26">
        <f t="shared" si="31"/>
        <v>0</v>
      </c>
      <c r="G106" s="26">
        <f t="shared" si="31"/>
        <v>0</v>
      </c>
      <c r="H106" s="26">
        <f t="shared" si="31"/>
        <v>0</v>
      </c>
      <c r="I106" s="26">
        <f t="shared" si="31"/>
        <v>0</v>
      </c>
      <c r="J106" s="26">
        <f t="shared" si="31"/>
        <v>0</v>
      </c>
      <c r="K106" s="26">
        <f t="shared" si="31"/>
        <v>0</v>
      </c>
      <c r="L106" s="26">
        <f t="shared" si="31"/>
        <v>0</v>
      </c>
      <c r="M106" s="26">
        <f t="shared" si="31"/>
        <v>0</v>
      </c>
      <c r="N106" s="26">
        <f t="shared" si="31"/>
        <v>0</v>
      </c>
      <c r="O106" s="26">
        <f t="shared" si="31"/>
        <v>0</v>
      </c>
      <c r="P106" s="26">
        <f t="shared" si="31"/>
        <v>0</v>
      </c>
      <c r="Q106" s="26">
        <f t="shared" si="31"/>
        <v>0</v>
      </c>
      <c r="R106" s="26">
        <f t="shared" si="31"/>
        <v>0</v>
      </c>
      <c r="S106" s="26">
        <f t="shared" si="31"/>
        <v>0</v>
      </c>
      <c r="T106" s="26">
        <f t="shared" si="31"/>
        <v>0</v>
      </c>
      <c r="U106" s="26">
        <f t="shared" si="31"/>
        <v>0</v>
      </c>
      <c r="V106" s="26">
        <f t="shared" si="31"/>
        <v>0</v>
      </c>
      <c r="W106" s="26">
        <f t="shared" si="31"/>
        <v>0</v>
      </c>
      <c r="X106" s="26">
        <f t="shared" si="31"/>
        <v>0</v>
      </c>
      <c r="Y106" s="26">
        <f t="shared" si="31"/>
        <v>0</v>
      </c>
      <c r="Z106" s="26">
        <f t="shared" si="31"/>
        <v>0</v>
      </c>
      <c r="AA106" s="26">
        <f t="shared" si="31"/>
        <v>0</v>
      </c>
      <c r="AB106" s="26">
        <f t="shared" si="31"/>
        <v>0</v>
      </c>
      <c r="AC106" s="26">
        <f t="shared" si="31"/>
        <v>0</v>
      </c>
      <c r="AD106" s="31"/>
      <c r="AE106" s="26" t="str">
        <f t="shared" si="22"/>
        <v/>
      </c>
    </row>
    <row r="107" spans="1:31" x14ac:dyDescent="0.2">
      <c r="A107" s="13" t="s">
        <v>216</v>
      </c>
      <c r="B107" s="6" t="s">
        <v>217</v>
      </c>
      <c r="C107" s="26">
        <f>+'1990'!$N107</f>
        <v>0</v>
      </c>
      <c r="D107" s="26">
        <f>+'1991'!$N107</f>
        <v>0</v>
      </c>
      <c r="E107" s="26">
        <f>+'1992'!$N107</f>
        <v>0</v>
      </c>
      <c r="F107" s="26">
        <f>+'1993'!$N107</f>
        <v>0</v>
      </c>
      <c r="G107" s="26">
        <f>+'1994'!$N107</f>
        <v>0</v>
      </c>
      <c r="H107" s="26">
        <f>+'1995'!$N107</f>
        <v>0</v>
      </c>
      <c r="I107" s="26">
        <f>+'1996'!$N107</f>
        <v>0</v>
      </c>
      <c r="J107" s="26">
        <f>+'1997'!$N107</f>
        <v>0</v>
      </c>
      <c r="K107" s="26">
        <f>+'1998'!$N107</f>
        <v>0</v>
      </c>
      <c r="L107" s="26">
        <f>+'1999'!$N107</f>
        <v>0</v>
      </c>
      <c r="M107" s="26">
        <f>+'2000'!$N107</f>
        <v>0</v>
      </c>
      <c r="N107" s="26">
        <f>+'2001'!$N107</f>
        <v>0</v>
      </c>
      <c r="O107" s="26">
        <f>+'2002'!$N107</f>
        <v>0</v>
      </c>
      <c r="P107" s="26">
        <f>+'2003'!$N107</f>
        <v>0</v>
      </c>
      <c r="Q107" s="26">
        <f>+'2004'!$N107</f>
        <v>0</v>
      </c>
      <c r="R107" s="26">
        <f>+'2005'!$N107</f>
        <v>0</v>
      </c>
      <c r="S107" s="26">
        <f>+'2006'!$N107</f>
        <v>0</v>
      </c>
      <c r="T107" s="26">
        <f>+'2007'!$N107</f>
        <v>0</v>
      </c>
      <c r="U107" s="26">
        <f>+'2008'!$N107</f>
        <v>0</v>
      </c>
      <c r="V107" s="26">
        <f>+'2009'!$N107</f>
        <v>0</v>
      </c>
      <c r="W107" s="26">
        <f>+'2010'!$N107</f>
        <v>0</v>
      </c>
      <c r="X107" s="26">
        <f>+'2011'!$N107</f>
        <v>0</v>
      </c>
      <c r="Y107" s="26">
        <f>+'2012'!$N107</f>
        <v>0</v>
      </c>
      <c r="Z107" s="26">
        <f>+'2013'!$N107</f>
        <v>0</v>
      </c>
      <c r="AA107" s="26">
        <f>+'2014'!$N107</f>
        <v>0</v>
      </c>
      <c r="AB107" s="26">
        <f>+'2015'!$N107</f>
        <v>0</v>
      </c>
      <c r="AC107" s="26">
        <f>+'2016'!$N107</f>
        <v>0</v>
      </c>
      <c r="AD107" s="31"/>
      <c r="AE107" s="26" t="str">
        <f t="shared" si="22"/>
        <v/>
      </c>
    </row>
    <row r="108" spans="1:31" x14ac:dyDescent="0.2">
      <c r="A108" s="13" t="s">
        <v>218</v>
      </c>
      <c r="B108" s="6" t="s">
        <v>219</v>
      </c>
      <c r="C108" s="26">
        <f>+'1990'!$N108</f>
        <v>0</v>
      </c>
      <c r="D108" s="26">
        <f>+'1991'!$N108</f>
        <v>0</v>
      </c>
      <c r="E108" s="26">
        <f>+'1992'!$N108</f>
        <v>0</v>
      </c>
      <c r="F108" s="26">
        <f>+'1993'!$N108</f>
        <v>0</v>
      </c>
      <c r="G108" s="26">
        <f>+'1994'!$N108</f>
        <v>0</v>
      </c>
      <c r="H108" s="26">
        <f>+'1995'!$N108</f>
        <v>0</v>
      </c>
      <c r="I108" s="26">
        <f>+'1996'!$N108</f>
        <v>0</v>
      </c>
      <c r="J108" s="26">
        <f>+'1997'!$N108</f>
        <v>0</v>
      </c>
      <c r="K108" s="26">
        <f>+'1998'!$N108</f>
        <v>0</v>
      </c>
      <c r="L108" s="26">
        <f>+'1999'!$N108</f>
        <v>0</v>
      </c>
      <c r="M108" s="26">
        <f>+'2000'!$N108</f>
        <v>0</v>
      </c>
      <c r="N108" s="26">
        <f>+'2001'!$N108</f>
        <v>0</v>
      </c>
      <c r="O108" s="26">
        <f>+'2002'!$N108</f>
        <v>0</v>
      </c>
      <c r="P108" s="26">
        <f>+'2003'!$N108</f>
        <v>0</v>
      </c>
      <c r="Q108" s="26">
        <f>+'2004'!$N108</f>
        <v>0</v>
      </c>
      <c r="R108" s="26">
        <f>+'2005'!$N108</f>
        <v>0</v>
      </c>
      <c r="S108" s="26">
        <f>+'2006'!$N108</f>
        <v>0</v>
      </c>
      <c r="T108" s="26">
        <f>+'2007'!$N108</f>
        <v>0</v>
      </c>
      <c r="U108" s="26">
        <f>+'2008'!$N108</f>
        <v>0</v>
      </c>
      <c r="V108" s="26">
        <f>+'2009'!$N108</f>
        <v>0</v>
      </c>
      <c r="W108" s="26">
        <f>+'2010'!$N108</f>
        <v>0</v>
      </c>
      <c r="X108" s="26">
        <f>+'2011'!$N108</f>
        <v>0</v>
      </c>
      <c r="Y108" s="26">
        <f>+'2012'!$N108</f>
        <v>0</v>
      </c>
      <c r="Z108" s="26">
        <f>+'2013'!$N108</f>
        <v>0</v>
      </c>
      <c r="AA108" s="26">
        <f>+'2014'!$N108</f>
        <v>0</v>
      </c>
      <c r="AB108" s="26">
        <f>+'2015'!$N108</f>
        <v>0</v>
      </c>
      <c r="AC108" s="26">
        <f>+'2016'!$N108</f>
        <v>0</v>
      </c>
      <c r="AD108" s="31"/>
      <c r="AE108" s="26" t="str">
        <f t="shared" si="22"/>
        <v/>
      </c>
    </row>
    <row r="109" spans="1:31" x14ac:dyDescent="0.2">
      <c r="A109" s="13" t="s">
        <v>220</v>
      </c>
      <c r="B109" s="6" t="s">
        <v>187</v>
      </c>
      <c r="C109" s="26">
        <f>+'1990'!$N109</f>
        <v>0</v>
      </c>
      <c r="D109" s="26">
        <f>+'1991'!$N109</f>
        <v>0</v>
      </c>
      <c r="E109" s="26">
        <f>+'1992'!$N109</f>
        <v>0</v>
      </c>
      <c r="F109" s="26">
        <f>+'1993'!$N109</f>
        <v>0</v>
      </c>
      <c r="G109" s="26">
        <f>+'1994'!$N109</f>
        <v>0</v>
      </c>
      <c r="H109" s="26">
        <f>+'1995'!$N109</f>
        <v>0</v>
      </c>
      <c r="I109" s="26">
        <f>+'1996'!$N109</f>
        <v>0</v>
      </c>
      <c r="J109" s="26">
        <f>+'1997'!$N109</f>
        <v>0</v>
      </c>
      <c r="K109" s="26">
        <f>+'1998'!$N109</f>
        <v>0</v>
      </c>
      <c r="L109" s="26">
        <f>+'1999'!$N109</f>
        <v>0</v>
      </c>
      <c r="M109" s="26">
        <f>+'2000'!$N109</f>
        <v>0</v>
      </c>
      <c r="N109" s="26">
        <f>+'2001'!$N109</f>
        <v>0</v>
      </c>
      <c r="O109" s="26">
        <f>+'2002'!$N109</f>
        <v>0</v>
      </c>
      <c r="P109" s="26">
        <f>+'2003'!$N109</f>
        <v>0</v>
      </c>
      <c r="Q109" s="26">
        <f>+'2004'!$N109</f>
        <v>0</v>
      </c>
      <c r="R109" s="26">
        <f>+'2005'!$N109</f>
        <v>0</v>
      </c>
      <c r="S109" s="26">
        <f>+'2006'!$N109</f>
        <v>0</v>
      </c>
      <c r="T109" s="26">
        <f>+'2007'!$N109</f>
        <v>0</v>
      </c>
      <c r="U109" s="26">
        <f>+'2008'!$N109</f>
        <v>0</v>
      </c>
      <c r="V109" s="26">
        <f>+'2009'!$N109</f>
        <v>0</v>
      </c>
      <c r="W109" s="26">
        <f>+'2010'!$N109</f>
        <v>0</v>
      </c>
      <c r="X109" s="26">
        <f>+'2011'!$N109</f>
        <v>0</v>
      </c>
      <c r="Y109" s="26">
        <f>+'2012'!$N109</f>
        <v>0</v>
      </c>
      <c r="Z109" s="26">
        <f>+'2013'!$N109</f>
        <v>0</v>
      </c>
      <c r="AA109" s="26">
        <f>+'2014'!$N109</f>
        <v>0</v>
      </c>
      <c r="AB109" s="26">
        <f>+'2015'!$N109</f>
        <v>0</v>
      </c>
      <c r="AC109" s="26">
        <f>+'2016'!$N109</f>
        <v>0</v>
      </c>
      <c r="AD109" s="31"/>
      <c r="AE109" s="26" t="str">
        <f t="shared" si="22"/>
        <v/>
      </c>
    </row>
    <row r="110" spans="1:31" x14ac:dyDescent="0.2">
      <c r="A110" s="1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31"/>
      <c r="AE110" s="29"/>
    </row>
    <row r="111" spans="1:31" x14ac:dyDescent="0.2">
      <c r="A111" s="16" t="s">
        <v>221</v>
      </c>
      <c r="B111" s="10" t="s">
        <v>222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31"/>
      <c r="AE111" s="32" t="str">
        <f t="shared" ref="AE111" si="32">+IF(C111=0,"",IF(C111&lt;0,IF(Z111&lt;0,(Z111-C111)/C111,(Z111-C111)/ABS(C111)),(Z111-C111)/C111))</f>
        <v/>
      </c>
    </row>
    <row r="112" spans="1:31" x14ac:dyDescent="0.2">
      <c r="A112" s="13" t="s">
        <v>223</v>
      </c>
      <c r="B112" s="6" t="s">
        <v>224</v>
      </c>
      <c r="C112" s="26">
        <f>+C113+C114</f>
        <v>17.11</v>
      </c>
      <c r="D112" s="26">
        <f>+D113+D114</f>
        <v>21.689999999999998</v>
      </c>
      <c r="E112" s="26">
        <f t="shared" ref="E112:AC112" si="33">+E113+E114</f>
        <v>24.64</v>
      </c>
      <c r="F112" s="26">
        <f t="shared" si="33"/>
        <v>28.54</v>
      </c>
      <c r="G112" s="26">
        <f t="shared" si="33"/>
        <v>38.29</v>
      </c>
      <c r="H112" s="26">
        <f t="shared" si="33"/>
        <v>40.42</v>
      </c>
      <c r="I112" s="26">
        <f t="shared" si="33"/>
        <v>30.3</v>
      </c>
      <c r="J112" s="26">
        <f t="shared" si="33"/>
        <v>27.84</v>
      </c>
      <c r="K112" s="26">
        <f t="shared" si="33"/>
        <v>32.199999999999996</v>
      </c>
      <c r="L112" s="26">
        <f t="shared" si="33"/>
        <v>10.030000000000001</v>
      </c>
      <c r="M112" s="26">
        <f t="shared" si="33"/>
        <v>69.5</v>
      </c>
      <c r="N112" s="26">
        <f t="shared" si="33"/>
        <v>76.17</v>
      </c>
      <c r="O112" s="26">
        <f t="shared" si="33"/>
        <v>75.61</v>
      </c>
      <c r="P112" s="26">
        <f t="shared" si="33"/>
        <v>99.33</v>
      </c>
      <c r="Q112" s="26">
        <f t="shared" si="33"/>
        <v>97.86</v>
      </c>
      <c r="R112" s="26">
        <f t="shared" si="33"/>
        <v>118.31</v>
      </c>
      <c r="S112" s="26">
        <f t="shared" si="33"/>
        <v>0.6</v>
      </c>
      <c r="T112" s="26">
        <f t="shared" si="33"/>
        <v>119.26</v>
      </c>
      <c r="U112" s="26">
        <f t="shared" si="33"/>
        <v>128.58000000000001</v>
      </c>
      <c r="V112" s="26">
        <f t="shared" si="33"/>
        <v>93.79</v>
      </c>
      <c r="W112" s="26">
        <f t="shared" si="33"/>
        <v>78.3</v>
      </c>
      <c r="X112" s="26">
        <f t="shared" si="33"/>
        <v>17.11</v>
      </c>
      <c r="Y112" s="26">
        <f t="shared" si="33"/>
        <v>45.61</v>
      </c>
      <c r="Z112" s="26">
        <f t="shared" si="33"/>
        <v>31.32</v>
      </c>
      <c r="AA112" s="26">
        <f t="shared" si="33"/>
        <v>30.8</v>
      </c>
      <c r="AB112" s="26">
        <f t="shared" si="33"/>
        <v>24.86</v>
      </c>
      <c r="AC112" s="26">
        <f t="shared" si="33"/>
        <v>21.91</v>
      </c>
      <c r="AD112" s="31"/>
      <c r="AE112" s="26">
        <f t="shared" ref="AE112:AE116" si="34">+IF(C112=0,"",IF(C112&lt;0,IF(AC112&lt;0,(AC112-C112)/C112,(AC112-C112)/ABS(C112)),(AC112-C112)/C112))</f>
        <v>0.28053769725306843</v>
      </c>
    </row>
    <row r="113" spans="1:31" x14ac:dyDescent="0.2">
      <c r="A113" s="13" t="s">
        <v>225</v>
      </c>
      <c r="B113" s="6" t="s">
        <v>226</v>
      </c>
      <c r="C113" s="26">
        <f>+'1990'!$N113</f>
        <v>0.64</v>
      </c>
      <c r="D113" s="26">
        <f>+'1991'!$N113</f>
        <v>2.54</v>
      </c>
      <c r="E113" s="26">
        <f>+'1992'!$N113</f>
        <v>3.37</v>
      </c>
      <c r="F113" s="26">
        <f>+'1993'!$N113</f>
        <v>3.5</v>
      </c>
      <c r="G113" s="26">
        <f>+'1994'!$N113</f>
        <v>3.88</v>
      </c>
      <c r="H113" s="26">
        <f>+'1995'!$N113</f>
        <v>2.93</v>
      </c>
      <c r="I113" s="26">
        <f>+'1996'!$N113</f>
        <v>2.93</v>
      </c>
      <c r="J113" s="26">
        <f>+'1997'!$N113</f>
        <v>3.39</v>
      </c>
      <c r="K113" s="26">
        <f>+'1998'!$N113</f>
        <v>4.87</v>
      </c>
      <c r="L113" s="26">
        <f>+'1999'!$N113</f>
        <v>4.92</v>
      </c>
      <c r="M113" s="26">
        <f>+'2000'!$N113</f>
        <v>4.42</v>
      </c>
      <c r="N113" s="26">
        <f>+'2001'!$N113</f>
        <v>4.6100000000000003</v>
      </c>
      <c r="O113" s="26">
        <f>+'2002'!$N113</f>
        <v>7.05</v>
      </c>
      <c r="P113" s="26">
        <f>+'2003'!$N113</f>
        <v>6.35</v>
      </c>
      <c r="Q113" s="26">
        <f>+'2004'!$N113</f>
        <v>5.26</v>
      </c>
      <c r="R113" s="26">
        <f>+'2005'!$N113</f>
        <v>5.03</v>
      </c>
      <c r="S113" s="26">
        <f>+'2006'!$N113</f>
        <v>0.59</v>
      </c>
      <c r="T113" s="26">
        <f>+'2007'!$N113</f>
        <v>6</v>
      </c>
      <c r="U113" s="26">
        <f>+'2008'!$N113</f>
        <v>6.24</v>
      </c>
      <c r="V113" s="26">
        <f>+'2009'!$N113</f>
        <v>5.89</v>
      </c>
      <c r="W113" s="26">
        <f>+'2010'!$N113</f>
        <v>5.94</v>
      </c>
      <c r="X113" s="26">
        <f>+'2011'!$N113</f>
        <v>0.64</v>
      </c>
      <c r="Y113" s="26">
        <f>+'2012'!$N113</f>
        <v>6.08</v>
      </c>
      <c r="Z113" s="26">
        <f>+'2013'!$N113</f>
        <v>6.11</v>
      </c>
      <c r="AA113" s="26">
        <f>+'2014'!$N113</f>
        <v>6.11</v>
      </c>
      <c r="AB113" s="26">
        <f>+'2015'!$N113</f>
        <v>6.08</v>
      </c>
      <c r="AC113" s="26">
        <f>+'2016'!$N113</f>
        <v>6.4</v>
      </c>
      <c r="AD113" s="31"/>
      <c r="AE113" s="26">
        <f t="shared" si="34"/>
        <v>9</v>
      </c>
    </row>
    <row r="114" spans="1:31" x14ac:dyDescent="0.2">
      <c r="A114" s="13" t="s">
        <v>227</v>
      </c>
      <c r="B114" s="6" t="s">
        <v>228</v>
      </c>
      <c r="C114" s="26">
        <f>+'1990'!$N114</f>
        <v>16.47</v>
      </c>
      <c r="D114" s="26">
        <f>+'1991'!$N114</f>
        <v>19.149999999999999</v>
      </c>
      <c r="E114" s="26">
        <f>+'1992'!$N114</f>
        <v>21.27</v>
      </c>
      <c r="F114" s="26">
        <f>+'1993'!$N114</f>
        <v>25.04</v>
      </c>
      <c r="G114" s="26">
        <f>+'1994'!$N114</f>
        <v>34.409999999999997</v>
      </c>
      <c r="H114" s="26">
        <f>+'1995'!$N114</f>
        <v>37.49</v>
      </c>
      <c r="I114" s="26">
        <f>+'1996'!$N114</f>
        <v>27.37</v>
      </c>
      <c r="J114" s="26">
        <f>+'1997'!$N114</f>
        <v>24.45</v>
      </c>
      <c r="K114" s="26">
        <f>+'1998'!$N114</f>
        <v>27.33</v>
      </c>
      <c r="L114" s="26">
        <f>+'1999'!$N114</f>
        <v>5.1100000000000003</v>
      </c>
      <c r="M114" s="26">
        <f>+'2000'!$N114</f>
        <v>65.08</v>
      </c>
      <c r="N114" s="26">
        <f>+'2001'!$N114</f>
        <v>71.56</v>
      </c>
      <c r="O114" s="26">
        <f>+'2002'!$N114</f>
        <v>68.56</v>
      </c>
      <c r="P114" s="26">
        <f>+'2003'!$N114</f>
        <v>92.98</v>
      </c>
      <c r="Q114" s="26">
        <f>+'2004'!$N114</f>
        <v>92.6</v>
      </c>
      <c r="R114" s="26">
        <f>+'2005'!$N114</f>
        <v>113.28</v>
      </c>
      <c r="S114" s="26">
        <f>+'2006'!$N114</f>
        <v>0.01</v>
      </c>
      <c r="T114" s="26">
        <f>+'2007'!$N114</f>
        <v>113.26</v>
      </c>
      <c r="U114" s="26">
        <f>+'2008'!$N114</f>
        <v>122.34</v>
      </c>
      <c r="V114" s="26">
        <f>+'2009'!$N114</f>
        <v>87.9</v>
      </c>
      <c r="W114" s="26">
        <f>+'2010'!$N114</f>
        <v>72.36</v>
      </c>
      <c r="X114" s="26">
        <f>+'2011'!$N114</f>
        <v>16.47</v>
      </c>
      <c r="Y114" s="26">
        <f>+'2012'!$N114</f>
        <v>39.53</v>
      </c>
      <c r="Z114" s="26">
        <f>+'2013'!$N114</f>
        <v>25.21</v>
      </c>
      <c r="AA114" s="26">
        <f>+'2014'!$N114</f>
        <v>24.69</v>
      </c>
      <c r="AB114" s="26">
        <f>+'2015'!$N114</f>
        <v>18.78</v>
      </c>
      <c r="AC114" s="26">
        <f>+'2016'!$N114</f>
        <v>15.51</v>
      </c>
      <c r="AD114" s="31"/>
      <c r="AE114" s="26">
        <f t="shared" si="34"/>
        <v>-5.8287795992713977E-2</v>
      </c>
    </row>
    <row r="115" spans="1:31" x14ac:dyDescent="0.2">
      <c r="A115" s="13" t="s">
        <v>229</v>
      </c>
      <c r="B115" s="6" t="s">
        <v>144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31"/>
      <c r="AE115" s="26" t="str">
        <f t="shared" si="34"/>
        <v/>
      </c>
    </row>
    <row r="116" spans="1:31" x14ac:dyDescent="0.2">
      <c r="A116" s="13" t="s">
        <v>230</v>
      </c>
      <c r="B116" s="17" t="s">
        <v>231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31"/>
      <c r="AE116" s="26" t="str">
        <f t="shared" si="34"/>
        <v/>
      </c>
    </row>
    <row r="125" spans="1:31" x14ac:dyDescent="0.2">
      <c r="A125" s="7" t="s">
        <v>232</v>
      </c>
    </row>
    <row r="126" spans="1:31" x14ac:dyDescent="0.2">
      <c r="A126" s="41" t="s">
        <v>19</v>
      </c>
      <c r="B126" s="41" t="s">
        <v>20</v>
      </c>
      <c r="C126" s="41">
        <v>1990</v>
      </c>
      <c r="D126" s="41">
        <v>1991</v>
      </c>
      <c r="E126" s="41">
        <v>1992</v>
      </c>
      <c r="F126" s="41">
        <v>1993</v>
      </c>
      <c r="G126" s="41">
        <v>1994</v>
      </c>
      <c r="H126" s="41">
        <v>1995</v>
      </c>
      <c r="I126" s="41">
        <v>1996</v>
      </c>
      <c r="J126" s="41">
        <v>1997</v>
      </c>
      <c r="K126" s="41">
        <v>1998</v>
      </c>
      <c r="L126" s="41">
        <v>1999</v>
      </c>
      <c r="M126" s="41">
        <v>2000</v>
      </c>
      <c r="N126" s="41">
        <v>2001</v>
      </c>
      <c r="O126" s="41">
        <v>2002</v>
      </c>
      <c r="P126" s="41">
        <v>2003</v>
      </c>
      <c r="Q126" s="41">
        <v>2004</v>
      </c>
      <c r="R126" s="41">
        <v>2005</v>
      </c>
      <c r="S126" s="41">
        <v>2006</v>
      </c>
      <c r="T126" s="41">
        <v>2007</v>
      </c>
      <c r="U126" s="41">
        <v>2008</v>
      </c>
      <c r="V126" s="41">
        <v>2009</v>
      </c>
      <c r="W126" s="41">
        <v>2010</v>
      </c>
      <c r="X126" s="41">
        <v>2011</v>
      </c>
      <c r="Y126" s="41">
        <v>2012</v>
      </c>
      <c r="Z126" s="41">
        <v>2013</v>
      </c>
      <c r="AA126" s="41">
        <v>2014</v>
      </c>
      <c r="AB126" s="41">
        <v>2015</v>
      </c>
      <c r="AC126" s="41">
        <v>2016</v>
      </c>
      <c r="AE126" s="41" t="s">
        <v>281</v>
      </c>
    </row>
    <row r="127" spans="1:31" x14ac:dyDescent="0.2">
      <c r="A127" s="9" t="s">
        <v>22</v>
      </c>
      <c r="B127" s="10" t="s">
        <v>23</v>
      </c>
      <c r="C127" s="26">
        <f>+C128+C134+C138</f>
        <v>255.16000000000003</v>
      </c>
      <c r="D127" s="26">
        <f>+D128+D134+D138</f>
        <v>260.76</v>
      </c>
      <c r="E127" s="26">
        <f t="shared" ref="E127:AC127" si="35">+E128+E134+E138</f>
        <v>281.4571300489925</v>
      </c>
      <c r="F127" s="26">
        <f t="shared" si="35"/>
        <v>306.5</v>
      </c>
      <c r="G127" s="26">
        <f t="shared" si="35"/>
        <v>320.17060901008114</v>
      </c>
      <c r="H127" s="26">
        <f t="shared" si="35"/>
        <v>350.33</v>
      </c>
      <c r="I127" s="26">
        <f t="shared" si="35"/>
        <v>384.66999999999996</v>
      </c>
      <c r="J127" s="26">
        <f t="shared" si="35"/>
        <v>333.23</v>
      </c>
      <c r="K127" s="26">
        <f t="shared" si="35"/>
        <v>327.03999999999996</v>
      </c>
      <c r="L127" s="26">
        <f t="shared" si="35"/>
        <v>227.62</v>
      </c>
      <c r="M127" s="26">
        <f t="shared" si="35"/>
        <v>338.39</v>
      </c>
      <c r="N127" s="26">
        <f t="shared" si="35"/>
        <v>302.35000000000002</v>
      </c>
      <c r="O127" s="26">
        <f t="shared" si="35"/>
        <v>357.74</v>
      </c>
      <c r="P127" s="26">
        <f t="shared" si="35"/>
        <v>294.89000000000004</v>
      </c>
      <c r="Q127" s="26">
        <f t="shared" si="35"/>
        <v>380.68</v>
      </c>
      <c r="R127" s="26">
        <f t="shared" si="35"/>
        <v>427.57543465224171</v>
      </c>
      <c r="S127" s="26">
        <f t="shared" si="35"/>
        <v>445.83000000000004</v>
      </c>
      <c r="T127" s="26">
        <f t="shared" si="35"/>
        <v>511.2700000000001</v>
      </c>
      <c r="U127" s="26">
        <f t="shared" si="35"/>
        <v>421.93076505454508</v>
      </c>
      <c r="V127" s="26">
        <f t="shared" si="35"/>
        <v>428.08</v>
      </c>
      <c r="W127" s="26">
        <f t="shared" si="35"/>
        <v>364.04</v>
      </c>
      <c r="X127" s="26">
        <f t="shared" si="35"/>
        <v>357.58000000000004</v>
      </c>
      <c r="Y127" s="26">
        <f t="shared" si="35"/>
        <v>402.41999999999996</v>
      </c>
      <c r="Z127" s="26">
        <f t="shared" si="35"/>
        <v>358.71</v>
      </c>
      <c r="AA127" s="26">
        <f t="shared" si="35"/>
        <v>345.79999999999995</v>
      </c>
      <c r="AB127" s="26">
        <f t="shared" si="35"/>
        <v>350.43000000000006</v>
      </c>
      <c r="AC127" s="26">
        <f t="shared" si="35"/>
        <v>357.34999999999997</v>
      </c>
      <c r="AD127" s="31"/>
      <c r="AE127" s="26">
        <f t="shared" ref="AE127:AE141" si="36">+IF(C127=0,"",IF(C127&lt;0,IF(AC127&lt;0,(AC127-C127)/C127,(AC127-C127)/ABS(C127)),(AC127-C127)/C127))</f>
        <v>0.400493807806866</v>
      </c>
    </row>
    <row r="128" spans="1:31" x14ac:dyDescent="0.2">
      <c r="A128" s="11" t="s">
        <v>26</v>
      </c>
      <c r="B128" s="6" t="s">
        <v>27</v>
      </c>
      <c r="C128" s="26">
        <f>+C129+C130+C131+C132+C133</f>
        <v>255.16000000000003</v>
      </c>
      <c r="D128" s="26">
        <f>+D129+D130+D131+D132+D133</f>
        <v>260.76</v>
      </c>
      <c r="E128" s="26">
        <f t="shared" ref="E128:AC128" si="37">+E129+E130+E131+E132+E133</f>
        <v>281.4571300489925</v>
      </c>
      <c r="F128" s="26">
        <f t="shared" si="37"/>
        <v>306.5</v>
      </c>
      <c r="G128" s="26">
        <f t="shared" si="37"/>
        <v>320.17060901008114</v>
      </c>
      <c r="H128" s="26">
        <f t="shared" si="37"/>
        <v>350.33</v>
      </c>
      <c r="I128" s="26">
        <f t="shared" si="37"/>
        <v>384.66999999999996</v>
      </c>
      <c r="J128" s="26">
        <f t="shared" si="37"/>
        <v>333.23</v>
      </c>
      <c r="K128" s="26">
        <f t="shared" si="37"/>
        <v>327.03999999999996</v>
      </c>
      <c r="L128" s="26">
        <f t="shared" si="37"/>
        <v>227.62</v>
      </c>
      <c r="M128" s="26">
        <f t="shared" si="37"/>
        <v>338.39</v>
      </c>
      <c r="N128" s="26">
        <f t="shared" si="37"/>
        <v>302.35000000000002</v>
      </c>
      <c r="O128" s="26">
        <f t="shared" si="37"/>
        <v>357.74</v>
      </c>
      <c r="P128" s="26">
        <f t="shared" si="37"/>
        <v>294.89000000000004</v>
      </c>
      <c r="Q128" s="26">
        <f t="shared" si="37"/>
        <v>380.68</v>
      </c>
      <c r="R128" s="26">
        <f t="shared" si="37"/>
        <v>427.57543465224171</v>
      </c>
      <c r="S128" s="26">
        <f t="shared" si="37"/>
        <v>445.83000000000004</v>
      </c>
      <c r="T128" s="26">
        <f t="shared" si="37"/>
        <v>511.2700000000001</v>
      </c>
      <c r="U128" s="26">
        <f t="shared" si="37"/>
        <v>421.93076505454508</v>
      </c>
      <c r="V128" s="26">
        <f t="shared" si="37"/>
        <v>428.08</v>
      </c>
      <c r="W128" s="26">
        <f t="shared" si="37"/>
        <v>364.04</v>
      </c>
      <c r="X128" s="26">
        <f t="shared" si="37"/>
        <v>357.58000000000004</v>
      </c>
      <c r="Y128" s="26">
        <f t="shared" si="37"/>
        <v>402.41999999999996</v>
      </c>
      <c r="Z128" s="26">
        <f t="shared" si="37"/>
        <v>358.71</v>
      </c>
      <c r="AA128" s="26">
        <f t="shared" si="37"/>
        <v>345.79999999999995</v>
      </c>
      <c r="AB128" s="26">
        <f t="shared" si="37"/>
        <v>350.43000000000006</v>
      </c>
      <c r="AC128" s="26">
        <f t="shared" si="37"/>
        <v>357.34999999999997</v>
      </c>
      <c r="AD128" s="31"/>
      <c r="AE128" s="26">
        <f t="shared" si="36"/>
        <v>0.400493807806866</v>
      </c>
    </row>
    <row r="129" spans="1:31" x14ac:dyDescent="0.2">
      <c r="A129" s="11" t="s">
        <v>28</v>
      </c>
      <c r="B129" s="6" t="s">
        <v>29</v>
      </c>
      <c r="C129" s="26">
        <f>+C7</f>
        <v>114.47000000000001</v>
      </c>
      <c r="D129" s="26">
        <f>+D7</f>
        <v>46.019999999999996</v>
      </c>
      <c r="E129" s="26">
        <f t="shared" ref="E129:AC129" si="38">+E7</f>
        <v>37.269999999999996</v>
      </c>
      <c r="F129" s="26">
        <f t="shared" si="38"/>
        <v>41.77</v>
      </c>
      <c r="G129" s="26">
        <f t="shared" si="38"/>
        <v>41.84</v>
      </c>
      <c r="H129" s="26">
        <f t="shared" si="38"/>
        <v>55.78</v>
      </c>
      <c r="I129" s="26">
        <f t="shared" si="38"/>
        <v>101.33999999999999</v>
      </c>
      <c r="J129" s="26">
        <f t="shared" si="38"/>
        <v>72.849999999999994</v>
      </c>
      <c r="K129" s="26">
        <f t="shared" si="38"/>
        <v>89.94</v>
      </c>
      <c r="L129" s="26">
        <f t="shared" si="38"/>
        <v>78.790000000000006</v>
      </c>
      <c r="M129" s="26">
        <f t="shared" si="38"/>
        <v>68.27000000000001</v>
      </c>
      <c r="N129" s="26">
        <f t="shared" si="38"/>
        <v>67.23</v>
      </c>
      <c r="O129" s="26">
        <f t="shared" si="38"/>
        <v>68.780000000000015</v>
      </c>
      <c r="P129" s="26">
        <f t="shared" si="38"/>
        <v>74.510000000000005</v>
      </c>
      <c r="Q129" s="26">
        <f t="shared" si="38"/>
        <v>88.859999999999985</v>
      </c>
      <c r="R129" s="26">
        <f t="shared" si="38"/>
        <v>92.37</v>
      </c>
      <c r="S129" s="26">
        <f t="shared" si="38"/>
        <v>90.68</v>
      </c>
      <c r="T129" s="26">
        <f t="shared" si="38"/>
        <v>134.4</v>
      </c>
      <c r="U129" s="26">
        <f t="shared" si="38"/>
        <v>129.82</v>
      </c>
      <c r="V129" s="26">
        <f t="shared" si="38"/>
        <v>131.16</v>
      </c>
      <c r="W129" s="26">
        <f t="shared" si="38"/>
        <v>104.92</v>
      </c>
      <c r="X129" s="26">
        <f t="shared" si="38"/>
        <v>119.66000000000001</v>
      </c>
      <c r="Y129" s="26">
        <f t="shared" si="38"/>
        <v>124.73</v>
      </c>
      <c r="Z129" s="26">
        <f t="shared" si="38"/>
        <v>122.91</v>
      </c>
      <c r="AA129" s="26">
        <f t="shared" si="38"/>
        <v>104.72999999999999</v>
      </c>
      <c r="AB129" s="26">
        <f t="shared" si="38"/>
        <v>115.95</v>
      </c>
      <c r="AC129" s="26">
        <f t="shared" si="38"/>
        <v>119.92</v>
      </c>
      <c r="AD129" s="31"/>
      <c r="AE129" s="26">
        <f t="shared" si="36"/>
        <v>4.7610727701581097E-2</v>
      </c>
    </row>
    <row r="130" spans="1:31" x14ac:dyDescent="0.2">
      <c r="A130" s="11" t="s">
        <v>46</v>
      </c>
      <c r="B130" s="6" t="s">
        <v>47</v>
      </c>
      <c r="C130" s="26">
        <f>+C16</f>
        <v>98.100000000000009</v>
      </c>
      <c r="D130" s="26">
        <f>+D16</f>
        <v>135.63</v>
      </c>
      <c r="E130" s="26">
        <f t="shared" ref="E130:AC130" si="39">+E16</f>
        <v>154.57999999999998</v>
      </c>
      <c r="F130" s="26">
        <f t="shared" si="39"/>
        <v>165.58999999999997</v>
      </c>
      <c r="G130" s="26">
        <f t="shared" si="39"/>
        <v>177.26000000000002</v>
      </c>
      <c r="H130" s="26">
        <f t="shared" si="39"/>
        <v>186.38</v>
      </c>
      <c r="I130" s="26">
        <f t="shared" si="39"/>
        <v>165.8</v>
      </c>
      <c r="J130" s="26">
        <f t="shared" si="39"/>
        <v>136.6</v>
      </c>
      <c r="K130" s="26">
        <f t="shared" si="39"/>
        <v>119.60000000000001</v>
      </c>
      <c r="L130" s="26">
        <f t="shared" si="39"/>
        <v>48.35</v>
      </c>
      <c r="M130" s="26">
        <f t="shared" si="39"/>
        <v>142.58000000000001</v>
      </c>
      <c r="N130" s="26">
        <f t="shared" si="39"/>
        <v>122.98</v>
      </c>
      <c r="O130" s="26">
        <f t="shared" si="39"/>
        <v>108.9</v>
      </c>
      <c r="P130" s="26">
        <f t="shared" si="39"/>
        <v>110.57</v>
      </c>
      <c r="Q130" s="26">
        <f t="shared" si="39"/>
        <v>98.27</v>
      </c>
      <c r="R130" s="26">
        <f t="shared" si="39"/>
        <v>107.63</v>
      </c>
      <c r="S130" s="26">
        <f t="shared" si="39"/>
        <v>78.820000000000007</v>
      </c>
      <c r="T130" s="26">
        <f t="shared" si="39"/>
        <v>150.18</v>
      </c>
      <c r="U130" s="26">
        <f t="shared" si="39"/>
        <v>145.80000000000001</v>
      </c>
      <c r="V130" s="26">
        <f t="shared" si="39"/>
        <v>131.84</v>
      </c>
      <c r="W130" s="26">
        <f t="shared" si="39"/>
        <v>119.57</v>
      </c>
      <c r="X130" s="26">
        <f t="shared" si="39"/>
        <v>99.05</v>
      </c>
      <c r="Y130" s="26">
        <f t="shared" si="39"/>
        <v>138.29</v>
      </c>
      <c r="Z130" s="26">
        <f t="shared" si="39"/>
        <v>96.199999999999989</v>
      </c>
      <c r="AA130" s="26">
        <f t="shared" si="39"/>
        <v>105.69999999999999</v>
      </c>
      <c r="AB130" s="26">
        <f t="shared" si="39"/>
        <v>98.9</v>
      </c>
      <c r="AC130" s="26">
        <f t="shared" si="39"/>
        <v>88.669999999999987</v>
      </c>
      <c r="AD130" s="31"/>
      <c r="AE130" s="26">
        <f t="shared" si="36"/>
        <v>-9.6126401630988997E-2</v>
      </c>
    </row>
    <row r="131" spans="1:31" x14ac:dyDescent="0.2">
      <c r="A131" s="13" t="s">
        <v>74</v>
      </c>
      <c r="B131" s="6" t="s">
        <v>75</v>
      </c>
      <c r="C131" s="26">
        <f>+C30</f>
        <v>9.48</v>
      </c>
      <c r="D131" s="26">
        <f>+D30</f>
        <v>51.600000000000009</v>
      </c>
      <c r="E131" s="26">
        <f t="shared" ref="E131:AC131" si="40">+E30</f>
        <v>58.207130048992518</v>
      </c>
      <c r="F131" s="26">
        <f t="shared" si="40"/>
        <v>67.790000000000006</v>
      </c>
      <c r="G131" s="26">
        <f t="shared" si="40"/>
        <v>66.530609010081122</v>
      </c>
      <c r="H131" s="26">
        <f t="shared" si="40"/>
        <v>75.16</v>
      </c>
      <c r="I131" s="26">
        <f t="shared" si="40"/>
        <v>79.900000000000006</v>
      </c>
      <c r="J131" s="26">
        <f t="shared" si="40"/>
        <v>84.48</v>
      </c>
      <c r="K131" s="26">
        <f t="shared" si="40"/>
        <v>91.6</v>
      </c>
      <c r="L131" s="26">
        <f t="shared" si="40"/>
        <v>79.38</v>
      </c>
      <c r="M131" s="26">
        <f t="shared" si="40"/>
        <v>93.02</v>
      </c>
      <c r="N131" s="26">
        <f t="shared" si="40"/>
        <v>80.260000000000005</v>
      </c>
      <c r="O131" s="26">
        <f t="shared" si="40"/>
        <v>147.16000000000003</v>
      </c>
      <c r="P131" s="26">
        <f t="shared" si="40"/>
        <v>82.65</v>
      </c>
      <c r="Q131" s="26">
        <f t="shared" si="40"/>
        <v>162.31</v>
      </c>
      <c r="R131" s="26">
        <f t="shared" si="40"/>
        <v>201.17543465224176</v>
      </c>
      <c r="S131" s="26">
        <f t="shared" si="40"/>
        <v>251.17000000000002</v>
      </c>
      <c r="T131" s="26">
        <f t="shared" si="40"/>
        <v>197.72</v>
      </c>
      <c r="U131" s="26">
        <f t="shared" si="40"/>
        <v>112.34076505454502</v>
      </c>
      <c r="V131" s="26">
        <f t="shared" si="40"/>
        <v>127.82</v>
      </c>
      <c r="W131" s="26">
        <f t="shared" si="40"/>
        <v>96.24</v>
      </c>
      <c r="X131" s="26">
        <f t="shared" si="40"/>
        <v>95.95</v>
      </c>
      <c r="Y131" s="26">
        <f t="shared" si="40"/>
        <v>103.33</v>
      </c>
      <c r="Z131" s="26">
        <f t="shared" si="40"/>
        <v>110.27000000000001</v>
      </c>
      <c r="AA131" s="26">
        <f t="shared" si="40"/>
        <v>107.3</v>
      </c>
      <c r="AB131" s="26">
        <f t="shared" si="40"/>
        <v>105.17</v>
      </c>
      <c r="AC131" s="26">
        <f t="shared" si="40"/>
        <v>113.97</v>
      </c>
      <c r="AD131" s="31"/>
      <c r="AE131" s="26">
        <f t="shared" si="36"/>
        <v>11.022151898734176</v>
      </c>
    </row>
    <row r="132" spans="1:31" x14ac:dyDescent="0.2">
      <c r="A132" s="11" t="s">
        <v>118</v>
      </c>
      <c r="B132" s="6" t="s">
        <v>119</v>
      </c>
      <c r="C132" s="26">
        <f>+C52</f>
        <v>33.11</v>
      </c>
      <c r="D132" s="26">
        <f>+D52</f>
        <v>27.51</v>
      </c>
      <c r="E132" s="26">
        <f t="shared" ref="E132:AC132" si="41">+E52</f>
        <v>31.4</v>
      </c>
      <c r="F132" s="26">
        <f t="shared" si="41"/>
        <v>31.35</v>
      </c>
      <c r="G132" s="26">
        <f t="shared" si="41"/>
        <v>34.54</v>
      </c>
      <c r="H132" s="26">
        <f t="shared" si="41"/>
        <v>33.01</v>
      </c>
      <c r="I132" s="26">
        <f t="shared" si="41"/>
        <v>37.629999999999995</v>
      </c>
      <c r="J132" s="26">
        <f t="shared" si="41"/>
        <v>39.299999999999997</v>
      </c>
      <c r="K132" s="26">
        <f t="shared" si="41"/>
        <v>25.9</v>
      </c>
      <c r="L132" s="26">
        <f t="shared" si="41"/>
        <v>21.1</v>
      </c>
      <c r="M132" s="26">
        <f t="shared" si="41"/>
        <v>34.519999999999996</v>
      </c>
      <c r="N132" s="26">
        <f t="shared" si="41"/>
        <v>31.879999999999995</v>
      </c>
      <c r="O132" s="26">
        <f t="shared" si="41"/>
        <v>32.9</v>
      </c>
      <c r="P132" s="26">
        <f t="shared" si="41"/>
        <v>27.16</v>
      </c>
      <c r="Q132" s="26">
        <f t="shared" si="41"/>
        <v>31.240000000000002</v>
      </c>
      <c r="R132" s="26">
        <f t="shared" si="41"/>
        <v>26.4</v>
      </c>
      <c r="S132" s="26">
        <f t="shared" si="41"/>
        <v>25.16</v>
      </c>
      <c r="T132" s="26">
        <f t="shared" si="41"/>
        <v>28.970000000000002</v>
      </c>
      <c r="U132" s="26">
        <f t="shared" si="41"/>
        <v>33.97</v>
      </c>
      <c r="V132" s="26">
        <f t="shared" si="41"/>
        <v>37.26</v>
      </c>
      <c r="W132" s="26">
        <f t="shared" si="41"/>
        <v>43.31</v>
      </c>
      <c r="X132" s="26">
        <f t="shared" si="41"/>
        <v>42.92</v>
      </c>
      <c r="Y132" s="26">
        <f t="shared" si="41"/>
        <v>36.069999999999993</v>
      </c>
      <c r="Z132" s="26">
        <f t="shared" si="41"/>
        <v>29.33</v>
      </c>
      <c r="AA132" s="26">
        <f t="shared" si="41"/>
        <v>28.07</v>
      </c>
      <c r="AB132" s="26">
        <f t="shared" si="41"/>
        <v>30.41</v>
      </c>
      <c r="AC132" s="26">
        <f t="shared" si="41"/>
        <v>34.79</v>
      </c>
      <c r="AD132" s="31"/>
      <c r="AE132" s="26">
        <f t="shared" si="36"/>
        <v>5.0739957716701894E-2</v>
      </c>
    </row>
    <row r="133" spans="1:31" x14ac:dyDescent="0.2">
      <c r="A133" s="11" t="s">
        <v>132</v>
      </c>
      <c r="B133" s="6" t="s">
        <v>133</v>
      </c>
      <c r="C133" s="26">
        <f>+C59</f>
        <v>0</v>
      </c>
      <c r="D133" s="26">
        <f>+D59</f>
        <v>0</v>
      </c>
      <c r="E133" s="26">
        <f t="shared" ref="E133:AC133" si="42">+E59</f>
        <v>0</v>
      </c>
      <c r="F133" s="26">
        <f t="shared" si="42"/>
        <v>0</v>
      </c>
      <c r="G133" s="26">
        <f t="shared" si="42"/>
        <v>0</v>
      </c>
      <c r="H133" s="26">
        <f t="shared" si="42"/>
        <v>0</v>
      </c>
      <c r="I133" s="26">
        <f t="shared" si="42"/>
        <v>0</v>
      </c>
      <c r="J133" s="26">
        <f t="shared" si="42"/>
        <v>0</v>
      </c>
      <c r="K133" s="26">
        <f t="shared" si="42"/>
        <v>0</v>
      </c>
      <c r="L133" s="26">
        <f t="shared" si="42"/>
        <v>0</v>
      </c>
      <c r="M133" s="26">
        <f t="shared" si="42"/>
        <v>0</v>
      </c>
      <c r="N133" s="26">
        <f t="shared" si="42"/>
        <v>0</v>
      </c>
      <c r="O133" s="26">
        <f t="shared" si="42"/>
        <v>0</v>
      </c>
      <c r="P133" s="26">
        <f t="shared" si="42"/>
        <v>0</v>
      </c>
      <c r="Q133" s="26">
        <f t="shared" si="42"/>
        <v>0</v>
      </c>
      <c r="R133" s="26">
        <f t="shared" si="42"/>
        <v>0</v>
      </c>
      <c r="S133" s="26">
        <f t="shared" si="42"/>
        <v>0</v>
      </c>
      <c r="T133" s="26">
        <f t="shared" si="42"/>
        <v>0</v>
      </c>
      <c r="U133" s="26">
        <f t="shared" si="42"/>
        <v>0</v>
      </c>
      <c r="V133" s="26">
        <f t="shared" si="42"/>
        <v>0</v>
      </c>
      <c r="W133" s="26">
        <f t="shared" si="42"/>
        <v>0</v>
      </c>
      <c r="X133" s="26">
        <f t="shared" si="42"/>
        <v>0</v>
      </c>
      <c r="Y133" s="26">
        <f t="shared" si="42"/>
        <v>0</v>
      </c>
      <c r="Z133" s="26">
        <f t="shared" si="42"/>
        <v>0</v>
      </c>
      <c r="AA133" s="26">
        <f t="shared" si="42"/>
        <v>0</v>
      </c>
      <c r="AB133" s="26">
        <f t="shared" si="42"/>
        <v>0</v>
      </c>
      <c r="AC133" s="26">
        <f t="shared" si="42"/>
        <v>0</v>
      </c>
      <c r="AD133" s="31"/>
      <c r="AE133" s="26" t="str">
        <f t="shared" si="36"/>
        <v/>
      </c>
    </row>
    <row r="134" spans="1:31" x14ac:dyDescent="0.2">
      <c r="A134" s="13" t="s">
        <v>145</v>
      </c>
      <c r="B134" s="6" t="s">
        <v>146</v>
      </c>
      <c r="C134" s="26">
        <f>+C135+C136+C137</f>
        <v>0</v>
      </c>
      <c r="D134" s="26">
        <f>+D135+D136+D137</f>
        <v>0</v>
      </c>
      <c r="E134" s="26">
        <f t="shared" ref="E134:AC134" si="43">+E135+E136+E137</f>
        <v>0</v>
      </c>
      <c r="F134" s="26">
        <f t="shared" si="43"/>
        <v>0</v>
      </c>
      <c r="G134" s="26">
        <f t="shared" si="43"/>
        <v>0</v>
      </c>
      <c r="H134" s="26">
        <f t="shared" si="43"/>
        <v>0</v>
      </c>
      <c r="I134" s="26">
        <f t="shared" si="43"/>
        <v>0</v>
      </c>
      <c r="J134" s="26">
        <f t="shared" si="43"/>
        <v>0</v>
      </c>
      <c r="K134" s="26">
        <f t="shared" si="43"/>
        <v>0</v>
      </c>
      <c r="L134" s="26">
        <f t="shared" si="43"/>
        <v>0</v>
      </c>
      <c r="M134" s="26">
        <f t="shared" si="43"/>
        <v>0</v>
      </c>
      <c r="N134" s="26">
        <f t="shared" si="43"/>
        <v>0</v>
      </c>
      <c r="O134" s="26">
        <f t="shared" si="43"/>
        <v>0</v>
      </c>
      <c r="P134" s="26">
        <f t="shared" si="43"/>
        <v>0</v>
      </c>
      <c r="Q134" s="26">
        <f t="shared" si="43"/>
        <v>0</v>
      </c>
      <c r="R134" s="26">
        <f t="shared" si="43"/>
        <v>0</v>
      </c>
      <c r="S134" s="26">
        <f t="shared" si="43"/>
        <v>0</v>
      </c>
      <c r="T134" s="26">
        <f t="shared" si="43"/>
        <v>0</v>
      </c>
      <c r="U134" s="26">
        <f t="shared" si="43"/>
        <v>0</v>
      </c>
      <c r="V134" s="26">
        <f t="shared" si="43"/>
        <v>0</v>
      </c>
      <c r="W134" s="26">
        <f t="shared" si="43"/>
        <v>0</v>
      </c>
      <c r="X134" s="26">
        <f t="shared" si="43"/>
        <v>0</v>
      </c>
      <c r="Y134" s="26">
        <f t="shared" si="43"/>
        <v>0</v>
      </c>
      <c r="Z134" s="26">
        <f t="shared" si="43"/>
        <v>0</v>
      </c>
      <c r="AA134" s="26">
        <f t="shared" si="43"/>
        <v>0</v>
      </c>
      <c r="AB134" s="26">
        <f t="shared" si="43"/>
        <v>0</v>
      </c>
      <c r="AC134" s="26">
        <f t="shared" si="43"/>
        <v>0</v>
      </c>
      <c r="AD134" s="31"/>
      <c r="AE134" s="26" t="str">
        <f t="shared" si="36"/>
        <v/>
      </c>
    </row>
    <row r="135" spans="1:31" x14ac:dyDescent="0.2">
      <c r="A135" s="13" t="s">
        <v>147</v>
      </c>
      <c r="B135" s="6" t="s">
        <v>148</v>
      </c>
      <c r="C135" s="26">
        <f>+C67</f>
        <v>0</v>
      </c>
      <c r="D135" s="26">
        <f>+D67</f>
        <v>0</v>
      </c>
      <c r="E135" s="26">
        <f t="shared" ref="E135:AC135" si="44">+E67</f>
        <v>0</v>
      </c>
      <c r="F135" s="26">
        <f t="shared" si="44"/>
        <v>0</v>
      </c>
      <c r="G135" s="26">
        <f t="shared" si="44"/>
        <v>0</v>
      </c>
      <c r="H135" s="26">
        <f t="shared" si="44"/>
        <v>0</v>
      </c>
      <c r="I135" s="26">
        <f t="shared" si="44"/>
        <v>0</v>
      </c>
      <c r="J135" s="26">
        <f t="shared" si="44"/>
        <v>0</v>
      </c>
      <c r="K135" s="26">
        <f t="shared" si="44"/>
        <v>0</v>
      </c>
      <c r="L135" s="26">
        <f t="shared" si="44"/>
        <v>0</v>
      </c>
      <c r="M135" s="26">
        <f t="shared" si="44"/>
        <v>0</v>
      </c>
      <c r="N135" s="26">
        <f t="shared" si="44"/>
        <v>0</v>
      </c>
      <c r="O135" s="26">
        <f t="shared" si="44"/>
        <v>0</v>
      </c>
      <c r="P135" s="26">
        <f t="shared" si="44"/>
        <v>0</v>
      </c>
      <c r="Q135" s="26">
        <f t="shared" si="44"/>
        <v>0</v>
      </c>
      <c r="R135" s="26">
        <f t="shared" si="44"/>
        <v>0</v>
      </c>
      <c r="S135" s="26">
        <f t="shared" si="44"/>
        <v>0</v>
      </c>
      <c r="T135" s="26">
        <f t="shared" si="44"/>
        <v>0</v>
      </c>
      <c r="U135" s="26">
        <f t="shared" si="44"/>
        <v>0</v>
      </c>
      <c r="V135" s="26">
        <f t="shared" si="44"/>
        <v>0</v>
      </c>
      <c r="W135" s="26">
        <f t="shared" si="44"/>
        <v>0</v>
      </c>
      <c r="X135" s="26">
        <f t="shared" si="44"/>
        <v>0</v>
      </c>
      <c r="Y135" s="26">
        <f t="shared" si="44"/>
        <v>0</v>
      </c>
      <c r="Z135" s="26">
        <f t="shared" si="44"/>
        <v>0</v>
      </c>
      <c r="AA135" s="26">
        <f t="shared" si="44"/>
        <v>0</v>
      </c>
      <c r="AB135" s="26">
        <f t="shared" si="44"/>
        <v>0</v>
      </c>
      <c r="AC135" s="26">
        <f t="shared" si="44"/>
        <v>0</v>
      </c>
      <c r="AD135" s="31"/>
      <c r="AE135" s="26" t="str">
        <f t="shared" si="36"/>
        <v/>
      </c>
    </row>
    <row r="136" spans="1:31" x14ac:dyDescent="0.2">
      <c r="A136" s="11" t="s">
        <v>167</v>
      </c>
      <c r="B136" s="6" t="s">
        <v>168</v>
      </c>
      <c r="C136" s="26">
        <f>+C79</f>
        <v>0</v>
      </c>
      <c r="D136" s="26">
        <f>+D79</f>
        <v>0</v>
      </c>
      <c r="E136" s="26">
        <f t="shared" ref="E136:AC136" si="45">+E79</f>
        <v>0</v>
      </c>
      <c r="F136" s="26">
        <f t="shared" si="45"/>
        <v>0</v>
      </c>
      <c r="G136" s="26">
        <f t="shared" si="45"/>
        <v>0</v>
      </c>
      <c r="H136" s="26">
        <f t="shared" si="45"/>
        <v>0</v>
      </c>
      <c r="I136" s="26">
        <f t="shared" si="45"/>
        <v>0</v>
      </c>
      <c r="J136" s="26">
        <f t="shared" si="45"/>
        <v>0</v>
      </c>
      <c r="K136" s="26">
        <f t="shared" si="45"/>
        <v>0</v>
      </c>
      <c r="L136" s="26">
        <f t="shared" si="45"/>
        <v>0</v>
      </c>
      <c r="M136" s="26">
        <f t="shared" si="45"/>
        <v>0</v>
      </c>
      <c r="N136" s="26">
        <f t="shared" si="45"/>
        <v>0</v>
      </c>
      <c r="O136" s="26">
        <f t="shared" si="45"/>
        <v>0</v>
      </c>
      <c r="P136" s="26">
        <f t="shared" si="45"/>
        <v>0</v>
      </c>
      <c r="Q136" s="26">
        <f t="shared" si="45"/>
        <v>0</v>
      </c>
      <c r="R136" s="26">
        <f t="shared" si="45"/>
        <v>0</v>
      </c>
      <c r="S136" s="26">
        <f t="shared" si="45"/>
        <v>0</v>
      </c>
      <c r="T136" s="26">
        <f t="shared" si="45"/>
        <v>0</v>
      </c>
      <c r="U136" s="26">
        <f t="shared" si="45"/>
        <v>0</v>
      </c>
      <c r="V136" s="26">
        <f t="shared" si="45"/>
        <v>0</v>
      </c>
      <c r="W136" s="26">
        <f t="shared" si="45"/>
        <v>0</v>
      </c>
      <c r="X136" s="26">
        <f t="shared" si="45"/>
        <v>0</v>
      </c>
      <c r="Y136" s="26">
        <f t="shared" si="45"/>
        <v>0</v>
      </c>
      <c r="Z136" s="26">
        <f t="shared" si="45"/>
        <v>0</v>
      </c>
      <c r="AA136" s="26">
        <f t="shared" si="45"/>
        <v>0</v>
      </c>
      <c r="AB136" s="26">
        <f t="shared" si="45"/>
        <v>0</v>
      </c>
      <c r="AC136" s="26">
        <f t="shared" si="45"/>
        <v>0</v>
      </c>
      <c r="AD136" s="31"/>
      <c r="AE136" s="26" t="str">
        <f t="shared" si="36"/>
        <v/>
      </c>
    </row>
    <row r="137" spans="1:31" x14ac:dyDescent="0.2">
      <c r="A137" s="11" t="s">
        <v>202</v>
      </c>
      <c r="B137" s="6" t="s">
        <v>203</v>
      </c>
      <c r="C137" s="26">
        <f>+C100</f>
        <v>0</v>
      </c>
      <c r="D137" s="26">
        <f>+D100</f>
        <v>0</v>
      </c>
      <c r="E137" s="26">
        <f t="shared" ref="E137:AC137" si="46">+E100</f>
        <v>0</v>
      </c>
      <c r="F137" s="26">
        <f t="shared" si="46"/>
        <v>0</v>
      </c>
      <c r="G137" s="26">
        <f t="shared" si="46"/>
        <v>0</v>
      </c>
      <c r="H137" s="26">
        <f t="shared" si="46"/>
        <v>0</v>
      </c>
      <c r="I137" s="26">
        <f t="shared" si="46"/>
        <v>0</v>
      </c>
      <c r="J137" s="26">
        <f t="shared" si="46"/>
        <v>0</v>
      </c>
      <c r="K137" s="26">
        <f t="shared" si="46"/>
        <v>0</v>
      </c>
      <c r="L137" s="26">
        <f t="shared" si="46"/>
        <v>0</v>
      </c>
      <c r="M137" s="26">
        <f t="shared" si="46"/>
        <v>0</v>
      </c>
      <c r="N137" s="26">
        <f t="shared" si="46"/>
        <v>0</v>
      </c>
      <c r="O137" s="26">
        <f t="shared" si="46"/>
        <v>0</v>
      </c>
      <c r="P137" s="26">
        <f t="shared" si="46"/>
        <v>0</v>
      </c>
      <c r="Q137" s="26">
        <f t="shared" si="46"/>
        <v>0</v>
      </c>
      <c r="R137" s="26">
        <f t="shared" si="46"/>
        <v>0</v>
      </c>
      <c r="S137" s="26">
        <f t="shared" si="46"/>
        <v>0</v>
      </c>
      <c r="T137" s="26">
        <f t="shared" si="46"/>
        <v>0</v>
      </c>
      <c r="U137" s="26">
        <f t="shared" si="46"/>
        <v>0</v>
      </c>
      <c r="V137" s="26">
        <f t="shared" si="46"/>
        <v>0</v>
      </c>
      <c r="W137" s="26">
        <f t="shared" si="46"/>
        <v>0</v>
      </c>
      <c r="X137" s="26">
        <f t="shared" si="46"/>
        <v>0</v>
      </c>
      <c r="Y137" s="26">
        <f t="shared" si="46"/>
        <v>0</v>
      </c>
      <c r="Z137" s="26">
        <f t="shared" si="46"/>
        <v>0</v>
      </c>
      <c r="AA137" s="26">
        <f t="shared" si="46"/>
        <v>0</v>
      </c>
      <c r="AB137" s="26">
        <f t="shared" si="46"/>
        <v>0</v>
      </c>
      <c r="AC137" s="26">
        <f t="shared" si="46"/>
        <v>0</v>
      </c>
      <c r="AD137" s="31"/>
      <c r="AE137" s="26" t="str">
        <f t="shared" si="36"/>
        <v/>
      </c>
    </row>
    <row r="138" spans="1:31" x14ac:dyDescent="0.2">
      <c r="A138" s="13" t="s">
        <v>204</v>
      </c>
      <c r="B138" s="6" t="s">
        <v>205</v>
      </c>
      <c r="C138" s="26">
        <f>+C139+C140+C141</f>
        <v>0</v>
      </c>
      <c r="D138" s="26">
        <f>+D139+D140+D141</f>
        <v>0</v>
      </c>
      <c r="E138" s="26">
        <f t="shared" ref="E138:AC138" si="47">+E139+E140+E141</f>
        <v>0</v>
      </c>
      <c r="F138" s="26">
        <f t="shared" si="47"/>
        <v>0</v>
      </c>
      <c r="G138" s="26">
        <f t="shared" si="47"/>
        <v>0</v>
      </c>
      <c r="H138" s="26">
        <f t="shared" si="47"/>
        <v>0</v>
      </c>
      <c r="I138" s="26">
        <f t="shared" si="47"/>
        <v>0</v>
      </c>
      <c r="J138" s="26">
        <f t="shared" si="47"/>
        <v>0</v>
      </c>
      <c r="K138" s="26">
        <f t="shared" si="47"/>
        <v>0</v>
      </c>
      <c r="L138" s="26">
        <f t="shared" si="47"/>
        <v>0</v>
      </c>
      <c r="M138" s="26">
        <f t="shared" si="47"/>
        <v>0</v>
      </c>
      <c r="N138" s="26">
        <f t="shared" si="47"/>
        <v>0</v>
      </c>
      <c r="O138" s="26">
        <f t="shared" si="47"/>
        <v>0</v>
      </c>
      <c r="P138" s="26">
        <f t="shared" si="47"/>
        <v>0</v>
      </c>
      <c r="Q138" s="26">
        <f t="shared" si="47"/>
        <v>0</v>
      </c>
      <c r="R138" s="26">
        <f t="shared" si="47"/>
        <v>0</v>
      </c>
      <c r="S138" s="26">
        <f t="shared" si="47"/>
        <v>0</v>
      </c>
      <c r="T138" s="26">
        <f t="shared" si="47"/>
        <v>0</v>
      </c>
      <c r="U138" s="26">
        <f t="shared" si="47"/>
        <v>0</v>
      </c>
      <c r="V138" s="26">
        <f t="shared" si="47"/>
        <v>0</v>
      </c>
      <c r="W138" s="26">
        <f t="shared" si="47"/>
        <v>0</v>
      </c>
      <c r="X138" s="26">
        <f t="shared" si="47"/>
        <v>0</v>
      </c>
      <c r="Y138" s="26">
        <f t="shared" si="47"/>
        <v>0</v>
      </c>
      <c r="Z138" s="26">
        <f t="shared" si="47"/>
        <v>0</v>
      </c>
      <c r="AA138" s="26">
        <f t="shared" si="47"/>
        <v>0</v>
      </c>
      <c r="AB138" s="26">
        <f t="shared" si="47"/>
        <v>0</v>
      </c>
      <c r="AC138" s="26">
        <f t="shared" si="47"/>
        <v>0</v>
      </c>
      <c r="AD138" s="31"/>
      <c r="AE138" s="26" t="str">
        <f t="shared" si="36"/>
        <v/>
      </c>
    </row>
    <row r="139" spans="1:31" x14ac:dyDescent="0.2">
      <c r="A139" s="13" t="s">
        <v>206</v>
      </c>
      <c r="B139" s="6" t="s">
        <v>207</v>
      </c>
      <c r="C139" s="26">
        <f>+C102</f>
        <v>0</v>
      </c>
      <c r="D139" s="26">
        <f>+D102</f>
        <v>0</v>
      </c>
      <c r="E139" s="26">
        <f t="shared" ref="E139:AC139" si="48">+E102</f>
        <v>0</v>
      </c>
      <c r="F139" s="26">
        <f t="shared" si="48"/>
        <v>0</v>
      </c>
      <c r="G139" s="26">
        <f t="shared" si="48"/>
        <v>0</v>
      </c>
      <c r="H139" s="26">
        <f t="shared" si="48"/>
        <v>0</v>
      </c>
      <c r="I139" s="26">
        <f t="shared" si="48"/>
        <v>0</v>
      </c>
      <c r="J139" s="26">
        <f t="shared" si="48"/>
        <v>0</v>
      </c>
      <c r="K139" s="26">
        <f t="shared" si="48"/>
        <v>0</v>
      </c>
      <c r="L139" s="26">
        <f t="shared" si="48"/>
        <v>0</v>
      </c>
      <c r="M139" s="26">
        <f t="shared" si="48"/>
        <v>0</v>
      </c>
      <c r="N139" s="26">
        <f t="shared" si="48"/>
        <v>0</v>
      </c>
      <c r="O139" s="26">
        <f t="shared" si="48"/>
        <v>0</v>
      </c>
      <c r="P139" s="26">
        <f t="shared" si="48"/>
        <v>0</v>
      </c>
      <c r="Q139" s="26">
        <f t="shared" si="48"/>
        <v>0</v>
      </c>
      <c r="R139" s="26">
        <f t="shared" si="48"/>
        <v>0</v>
      </c>
      <c r="S139" s="26">
        <f t="shared" si="48"/>
        <v>0</v>
      </c>
      <c r="T139" s="26">
        <f t="shared" si="48"/>
        <v>0</v>
      </c>
      <c r="U139" s="26">
        <f t="shared" si="48"/>
        <v>0</v>
      </c>
      <c r="V139" s="26">
        <f t="shared" si="48"/>
        <v>0</v>
      </c>
      <c r="W139" s="26">
        <f t="shared" si="48"/>
        <v>0</v>
      </c>
      <c r="X139" s="26">
        <f t="shared" si="48"/>
        <v>0</v>
      </c>
      <c r="Y139" s="26">
        <f t="shared" si="48"/>
        <v>0</v>
      </c>
      <c r="Z139" s="26">
        <f t="shared" si="48"/>
        <v>0</v>
      </c>
      <c r="AA139" s="26">
        <f t="shared" si="48"/>
        <v>0</v>
      </c>
      <c r="AB139" s="26">
        <f t="shared" si="48"/>
        <v>0</v>
      </c>
      <c r="AC139" s="26">
        <f t="shared" si="48"/>
        <v>0</v>
      </c>
      <c r="AD139" s="31"/>
      <c r="AE139" s="26" t="str">
        <f t="shared" si="36"/>
        <v/>
      </c>
    </row>
    <row r="140" spans="1:31" x14ac:dyDescent="0.2">
      <c r="A140" s="13" t="s">
        <v>214</v>
      </c>
      <c r="B140" s="6" t="s">
        <v>215</v>
      </c>
      <c r="C140" s="26">
        <f>+C106</f>
        <v>0</v>
      </c>
      <c r="D140" s="26">
        <f>+D106</f>
        <v>0</v>
      </c>
      <c r="E140" s="26">
        <f t="shared" ref="E140:AC140" si="49">+E106</f>
        <v>0</v>
      </c>
      <c r="F140" s="26">
        <f t="shared" si="49"/>
        <v>0</v>
      </c>
      <c r="G140" s="26">
        <f t="shared" si="49"/>
        <v>0</v>
      </c>
      <c r="H140" s="26">
        <f t="shared" si="49"/>
        <v>0</v>
      </c>
      <c r="I140" s="26">
        <f t="shared" si="49"/>
        <v>0</v>
      </c>
      <c r="J140" s="26">
        <f t="shared" si="49"/>
        <v>0</v>
      </c>
      <c r="K140" s="26">
        <f t="shared" si="49"/>
        <v>0</v>
      </c>
      <c r="L140" s="26">
        <f t="shared" si="49"/>
        <v>0</v>
      </c>
      <c r="M140" s="26">
        <f t="shared" si="49"/>
        <v>0</v>
      </c>
      <c r="N140" s="26">
        <f t="shared" si="49"/>
        <v>0</v>
      </c>
      <c r="O140" s="26">
        <f t="shared" si="49"/>
        <v>0</v>
      </c>
      <c r="P140" s="26">
        <f t="shared" si="49"/>
        <v>0</v>
      </c>
      <c r="Q140" s="26">
        <f t="shared" si="49"/>
        <v>0</v>
      </c>
      <c r="R140" s="26">
        <f t="shared" si="49"/>
        <v>0</v>
      </c>
      <c r="S140" s="26">
        <f t="shared" si="49"/>
        <v>0</v>
      </c>
      <c r="T140" s="26">
        <f t="shared" si="49"/>
        <v>0</v>
      </c>
      <c r="U140" s="26">
        <f t="shared" si="49"/>
        <v>0</v>
      </c>
      <c r="V140" s="26">
        <f t="shared" si="49"/>
        <v>0</v>
      </c>
      <c r="W140" s="26">
        <f t="shared" si="49"/>
        <v>0</v>
      </c>
      <c r="X140" s="26">
        <f t="shared" si="49"/>
        <v>0</v>
      </c>
      <c r="Y140" s="26">
        <f t="shared" si="49"/>
        <v>0</v>
      </c>
      <c r="Z140" s="26">
        <f t="shared" si="49"/>
        <v>0</v>
      </c>
      <c r="AA140" s="26">
        <f t="shared" si="49"/>
        <v>0</v>
      </c>
      <c r="AB140" s="26">
        <f t="shared" si="49"/>
        <v>0</v>
      </c>
      <c r="AC140" s="26">
        <f t="shared" si="49"/>
        <v>0</v>
      </c>
      <c r="AD140" s="31"/>
      <c r="AE140" s="26" t="str">
        <f t="shared" si="36"/>
        <v/>
      </c>
    </row>
    <row r="141" spans="1:31" x14ac:dyDescent="0.2">
      <c r="A141" s="11" t="s">
        <v>220</v>
      </c>
      <c r="B141" s="6" t="s">
        <v>187</v>
      </c>
      <c r="C141" s="26">
        <f>+C109</f>
        <v>0</v>
      </c>
      <c r="D141" s="26">
        <f>+D109</f>
        <v>0</v>
      </c>
      <c r="E141" s="26">
        <f t="shared" ref="E141:AC141" si="50">+E109</f>
        <v>0</v>
      </c>
      <c r="F141" s="26">
        <f t="shared" si="50"/>
        <v>0</v>
      </c>
      <c r="G141" s="26">
        <f t="shared" si="50"/>
        <v>0</v>
      </c>
      <c r="H141" s="26">
        <f t="shared" si="50"/>
        <v>0</v>
      </c>
      <c r="I141" s="26">
        <f t="shared" si="50"/>
        <v>0</v>
      </c>
      <c r="J141" s="26">
        <f t="shared" si="50"/>
        <v>0</v>
      </c>
      <c r="K141" s="26">
        <f t="shared" si="50"/>
        <v>0</v>
      </c>
      <c r="L141" s="26">
        <f t="shared" si="50"/>
        <v>0</v>
      </c>
      <c r="M141" s="26">
        <f t="shared" si="50"/>
        <v>0</v>
      </c>
      <c r="N141" s="26">
        <f t="shared" si="50"/>
        <v>0</v>
      </c>
      <c r="O141" s="26">
        <f t="shared" si="50"/>
        <v>0</v>
      </c>
      <c r="P141" s="26">
        <f t="shared" si="50"/>
        <v>0</v>
      </c>
      <c r="Q141" s="26">
        <f t="shared" si="50"/>
        <v>0</v>
      </c>
      <c r="R141" s="26">
        <f t="shared" si="50"/>
        <v>0</v>
      </c>
      <c r="S141" s="26">
        <f t="shared" si="50"/>
        <v>0</v>
      </c>
      <c r="T141" s="26">
        <f t="shared" si="50"/>
        <v>0</v>
      </c>
      <c r="U141" s="26">
        <f t="shared" si="50"/>
        <v>0</v>
      </c>
      <c r="V141" s="26">
        <f t="shared" si="50"/>
        <v>0</v>
      </c>
      <c r="W141" s="26">
        <f t="shared" si="50"/>
        <v>0</v>
      </c>
      <c r="X141" s="26">
        <f t="shared" si="50"/>
        <v>0</v>
      </c>
      <c r="Y141" s="26">
        <f t="shared" si="50"/>
        <v>0</v>
      </c>
      <c r="Z141" s="26">
        <f t="shared" si="50"/>
        <v>0</v>
      </c>
      <c r="AA141" s="26">
        <f t="shared" si="50"/>
        <v>0</v>
      </c>
      <c r="AB141" s="26">
        <f t="shared" si="50"/>
        <v>0</v>
      </c>
      <c r="AC141" s="26">
        <f t="shared" si="50"/>
        <v>0</v>
      </c>
      <c r="AD141" s="31"/>
      <c r="AE141" s="26" t="str">
        <f t="shared" si="36"/>
        <v/>
      </c>
    </row>
    <row r="142" spans="1:31" x14ac:dyDescent="0.2">
      <c r="A142" s="14"/>
      <c r="B142" s="15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1"/>
      <c r="AE142" s="30"/>
    </row>
    <row r="143" spans="1:31" x14ac:dyDescent="0.2">
      <c r="A143" s="16" t="s">
        <v>221</v>
      </c>
      <c r="B143" s="10" t="s">
        <v>222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1"/>
      <c r="AE143" s="26" t="str">
        <f t="shared" ref="AE143" si="51">+IF(C143=0,"",IF(C143&lt;0,IF(Z143&lt;0,(Z143-C143)/C143,(Z143-C143)/ABS(C143)),(Z143-C143)/C143))</f>
        <v/>
      </c>
    </row>
    <row r="144" spans="1:31" x14ac:dyDescent="0.2">
      <c r="A144" s="13" t="s">
        <v>223</v>
      </c>
      <c r="B144" s="6" t="s">
        <v>224</v>
      </c>
      <c r="C144" s="26">
        <f>+C145+C146</f>
        <v>17.11</v>
      </c>
      <c r="D144" s="26">
        <f>+D145+D146</f>
        <v>21.689999999999998</v>
      </c>
      <c r="E144" s="26">
        <f t="shared" ref="E144:AC144" si="52">+E145+E146</f>
        <v>24.64</v>
      </c>
      <c r="F144" s="26">
        <f t="shared" si="52"/>
        <v>28.54</v>
      </c>
      <c r="G144" s="26">
        <f t="shared" si="52"/>
        <v>38.29</v>
      </c>
      <c r="H144" s="26">
        <f t="shared" si="52"/>
        <v>40.42</v>
      </c>
      <c r="I144" s="26">
        <f t="shared" si="52"/>
        <v>30.3</v>
      </c>
      <c r="J144" s="26">
        <f t="shared" si="52"/>
        <v>27.84</v>
      </c>
      <c r="K144" s="26">
        <f t="shared" si="52"/>
        <v>32.199999999999996</v>
      </c>
      <c r="L144" s="26">
        <f t="shared" si="52"/>
        <v>10.030000000000001</v>
      </c>
      <c r="M144" s="26">
        <f t="shared" si="52"/>
        <v>69.5</v>
      </c>
      <c r="N144" s="26">
        <f t="shared" si="52"/>
        <v>76.17</v>
      </c>
      <c r="O144" s="26">
        <f t="shared" si="52"/>
        <v>75.61</v>
      </c>
      <c r="P144" s="26">
        <f t="shared" si="52"/>
        <v>99.33</v>
      </c>
      <c r="Q144" s="26">
        <f t="shared" si="52"/>
        <v>97.86</v>
      </c>
      <c r="R144" s="26">
        <f t="shared" si="52"/>
        <v>118.31</v>
      </c>
      <c r="S144" s="26">
        <f t="shared" si="52"/>
        <v>0.6</v>
      </c>
      <c r="T144" s="26">
        <f t="shared" si="52"/>
        <v>119.26</v>
      </c>
      <c r="U144" s="26">
        <f t="shared" si="52"/>
        <v>128.58000000000001</v>
      </c>
      <c r="V144" s="26">
        <f t="shared" si="52"/>
        <v>93.79</v>
      </c>
      <c r="W144" s="26">
        <f t="shared" si="52"/>
        <v>78.3</v>
      </c>
      <c r="X144" s="26">
        <f t="shared" si="52"/>
        <v>17.11</v>
      </c>
      <c r="Y144" s="26">
        <f t="shared" si="52"/>
        <v>45.61</v>
      </c>
      <c r="Z144" s="26">
        <f t="shared" si="52"/>
        <v>31.32</v>
      </c>
      <c r="AA144" s="26">
        <f t="shared" si="52"/>
        <v>30.8</v>
      </c>
      <c r="AB144" s="26">
        <f t="shared" si="52"/>
        <v>24.86</v>
      </c>
      <c r="AC144" s="26">
        <f t="shared" si="52"/>
        <v>21.91</v>
      </c>
      <c r="AD144" s="31"/>
      <c r="AE144" s="26">
        <f t="shared" ref="AE144:AE148" si="53">+IF(C144=0,"",IF(C144&lt;0,IF(AC144&lt;0,(AC144-C144)/C144,(AC144-C144)/ABS(C144)),(AC144-C144)/C144))</f>
        <v>0.28053769725306843</v>
      </c>
    </row>
    <row r="145" spans="1:31" x14ac:dyDescent="0.2">
      <c r="A145" s="13" t="s">
        <v>225</v>
      </c>
      <c r="B145" s="6" t="s">
        <v>226</v>
      </c>
      <c r="C145" s="26">
        <f>+C113</f>
        <v>0.64</v>
      </c>
      <c r="D145" s="26">
        <f>+D113</f>
        <v>2.54</v>
      </c>
      <c r="E145" s="26">
        <f t="shared" ref="E145:AC148" si="54">+E113</f>
        <v>3.37</v>
      </c>
      <c r="F145" s="26">
        <f t="shared" si="54"/>
        <v>3.5</v>
      </c>
      <c r="G145" s="26">
        <f t="shared" si="54"/>
        <v>3.88</v>
      </c>
      <c r="H145" s="26">
        <f t="shared" si="54"/>
        <v>2.93</v>
      </c>
      <c r="I145" s="26">
        <f t="shared" si="54"/>
        <v>2.93</v>
      </c>
      <c r="J145" s="26">
        <f t="shared" si="54"/>
        <v>3.39</v>
      </c>
      <c r="K145" s="26">
        <f t="shared" si="54"/>
        <v>4.87</v>
      </c>
      <c r="L145" s="26">
        <f t="shared" si="54"/>
        <v>4.92</v>
      </c>
      <c r="M145" s="26">
        <f t="shared" si="54"/>
        <v>4.42</v>
      </c>
      <c r="N145" s="26">
        <f t="shared" si="54"/>
        <v>4.6100000000000003</v>
      </c>
      <c r="O145" s="26">
        <f t="shared" si="54"/>
        <v>7.05</v>
      </c>
      <c r="P145" s="26">
        <f t="shared" si="54"/>
        <v>6.35</v>
      </c>
      <c r="Q145" s="26">
        <f t="shared" si="54"/>
        <v>5.26</v>
      </c>
      <c r="R145" s="26">
        <f t="shared" si="54"/>
        <v>5.03</v>
      </c>
      <c r="S145" s="26">
        <f t="shared" si="54"/>
        <v>0.59</v>
      </c>
      <c r="T145" s="26">
        <f t="shared" si="54"/>
        <v>6</v>
      </c>
      <c r="U145" s="26">
        <f t="shared" si="54"/>
        <v>6.24</v>
      </c>
      <c r="V145" s="26">
        <f t="shared" si="54"/>
        <v>5.89</v>
      </c>
      <c r="W145" s="26">
        <f t="shared" si="54"/>
        <v>5.94</v>
      </c>
      <c r="X145" s="26">
        <f t="shared" si="54"/>
        <v>0.64</v>
      </c>
      <c r="Y145" s="26">
        <f t="shared" si="54"/>
        <v>6.08</v>
      </c>
      <c r="Z145" s="26">
        <f t="shared" si="54"/>
        <v>6.11</v>
      </c>
      <c r="AA145" s="26">
        <f t="shared" si="54"/>
        <v>6.11</v>
      </c>
      <c r="AB145" s="26">
        <f t="shared" si="54"/>
        <v>6.08</v>
      </c>
      <c r="AC145" s="26">
        <f t="shared" si="54"/>
        <v>6.4</v>
      </c>
      <c r="AD145" s="31"/>
      <c r="AE145" s="26">
        <f t="shared" si="53"/>
        <v>9</v>
      </c>
    </row>
    <row r="146" spans="1:31" x14ac:dyDescent="0.2">
      <c r="A146" s="13" t="s">
        <v>227</v>
      </c>
      <c r="B146" s="6" t="s">
        <v>228</v>
      </c>
      <c r="C146" s="26">
        <f t="shared" ref="C146:D147" si="55">+C114</f>
        <v>16.47</v>
      </c>
      <c r="D146" s="26">
        <f t="shared" si="55"/>
        <v>19.149999999999999</v>
      </c>
      <c r="E146" s="26">
        <f t="shared" si="54"/>
        <v>21.27</v>
      </c>
      <c r="F146" s="26">
        <f t="shared" si="54"/>
        <v>25.04</v>
      </c>
      <c r="G146" s="26">
        <f t="shared" si="54"/>
        <v>34.409999999999997</v>
      </c>
      <c r="H146" s="26">
        <f t="shared" si="54"/>
        <v>37.49</v>
      </c>
      <c r="I146" s="26">
        <f t="shared" si="54"/>
        <v>27.37</v>
      </c>
      <c r="J146" s="26">
        <f t="shared" si="54"/>
        <v>24.45</v>
      </c>
      <c r="K146" s="26">
        <f t="shared" si="54"/>
        <v>27.33</v>
      </c>
      <c r="L146" s="26">
        <f t="shared" si="54"/>
        <v>5.1100000000000003</v>
      </c>
      <c r="M146" s="26">
        <f t="shared" si="54"/>
        <v>65.08</v>
      </c>
      <c r="N146" s="26">
        <f t="shared" si="54"/>
        <v>71.56</v>
      </c>
      <c r="O146" s="26">
        <f t="shared" si="54"/>
        <v>68.56</v>
      </c>
      <c r="P146" s="26">
        <f t="shared" si="54"/>
        <v>92.98</v>
      </c>
      <c r="Q146" s="26">
        <f t="shared" si="54"/>
        <v>92.6</v>
      </c>
      <c r="R146" s="26">
        <f t="shared" si="54"/>
        <v>113.28</v>
      </c>
      <c r="S146" s="26">
        <f t="shared" si="54"/>
        <v>0.01</v>
      </c>
      <c r="T146" s="26">
        <f t="shared" si="54"/>
        <v>113.26</v>
      </c>
      <c r="U146" s="26">
        <f t="shared" si="54"/>
        <v>122.34</v>
      </c>
      <c r="V146" s="26">
        <f t="shared" si="54"/>
        <v>87.9</v>
      </c>
      <c r="W146" s="26">
        <f t="shared" si="54"/>
        <v>72.36</v>
      </c>
      <c r="X146" s="26">
        <f t="shared" si="54"/>
        <v>16.47</v>
      </c>
      <c r="Y146" s="26">
        <f t="shared" si="54"/>
        <v>39.53</v>
      </c>
      <c r="Z146" s="26">
        <f t="shared" si="54"/>
        <v>25.21</v>
      </c>
      <c r="AA146" s="26">
        <f t="shared" si="54"/>
        <v>24.69</v>
      </c>
      <c r="AB146" s="26">
        <f t="shared" si="54"/>
        <v>18.78</v>
      </c>
      <c r="AC146" s="26">
        <f t="shared" si="54"/>
        <v>15.51</v>
      </c>
      <c r="AD146" s="31"/>
      <c r="AE146" s="26">
        <f t="shared" si="53"/>
        <v>-5.8287795992713977E-2</v>
      </c>
    </row>
    <row r="147" spans="1:31" x14ac:dyDescent="0.2">
      <c r="A147" s="13" t="s">
        <v>229</v>
      </c>
      <c r="B147" s="6" t="s">
        <v>144</v>
      </c>
      <c r="C147" s="26">
        <f t="shared" si="55"/>
        <v>0</v>
      </c>
      <c r="D147" s="26">
        <f t="shared" si="55"/>
        <v>0</v>
      </c>
      <c r="E147" s="26">
        <f t="shared" si="54"/>
        <v>0</v>
      </c>
      <c r="F147" s="26">
        <f t="shared" si="54"/>
        <v>0</v>
      </c>
      <c r="G147" s="26">
        <f t="shared" si="54"/>
        <v>0</v>
      </c>
      <c r="H147" s="26">
        <f t="shared" si="54"/>
        <v>0</v>
      </c>
      <c r="I147" s="26">
        <f t="shared" si="54"/>
        <v>0</v>
      </c>
      <c r="J147" s="26">
        <f t="shared" si="54"/>
        <v>0</v>
      </c>
      <c r="K147" s="26">
        <f t="shared" si="54"/>
        <v>0</v>
      </c>
      <c r="L147" s="26">
        <f t="shared" si="54"/>
        <v>0</v>
      </c>
      <c r="M147" s="26">
        <f t="shared" si="54"/>
        <v>0</v>
      </c>
      <c r="N147" s="26">
        <f t="shared" si="54"/>
        <v>0</v>
      </c>
      <c r="O147" s="26">
        <f t="shared" si="54"/>
        <v>0</v>
      </c>
      <c r="P147" s="26">
        <f t="shared" si="54"/>
        <v>0</v>
      </c>
      <c r="Q147" s="26">
        <f t="shared" si="54"/>
        <v>0</v>
      </c>
      <c r="R147" s="26">
        <f t="shared" si="54"/>
        <v>0</v>
      </c>
      <c r="S147" s="26">
        <f t="shared" si="54"/>
        <v>0</v>
      </c>
      <c r="T147" s="26">
        <f t="shared" si="54"/>
        <v>0</v>
      </c>
      <c r="U147" s="26">
        <f t="shared" si="54"/>
        <v>0</v>
      </c>
      <c r="V147" s="26">
        <f t="shared" si="54"/>
        <v>0</v>
      </c>
      <c r="W147" s="26">
        <f t="shared" si="54"/>
        <v>0</v>
      </c>
      <c r="X147" s="26">
        <f t="shared" si="54"/>
        <v>0</v>
      </c>
      <c r="Y147" s="26">
        <f t="shared" si="54"/>
        <v>0</v>
      </c>
      <c r="Z147" s="26">
        <f t="shared" si="54"/>
        <v>0</v>
      </c>
      <c r="AA147" s="26">
        <f t="shared" si="54"/>
        <v>0</v>
      </c>
      <c r="AB147" s="26">
        <f t="shared" si="54"/>
        <v>0</v>
      </c>
      <c r="AC147" s="26">
        <f t="shared" si="54"/>
        <v>0</v>
      </c>
      <c r="AD147" s="31"/>
      <c r="AE147" s="26" t="str">
        <f t="shared" si="53"/>
        <v/>
      </c>
    </row>
    <row r="148" spans="1:31" x14ac:dyDescent="0.2">
      <c r="A148" s="13" t="s">
        <v>230</v>
      </c>
      <c r="B148" s="17" t="s">
        <v>231</v>
      </c>
      <c r="C148" s="26">
        <f>+C116</f>
        <v>0</v>
      </c>
      <c r="D148" s="26">
        <f>+D116</f>
        <v>0</v>
      </c>
      <c r="E148" s="26">
        <f>+E116</f>
        <v>0</v>
      </c>
      <c r="F148" s="26">
        <f t="shared" si="54"/>
        <v>0</v>
      </c>
      <c r="G148" s="26">
        <f t="shared" si="54"/>
        <v>0</v>
      </c>
      <c r="H148" s="26">
        <f t="shared" si="54"/>
        <v>0</v>
      </c>
      <c r="I148" s="26">
        <f t="shared" si="54"/>
        <v>0</v>
      </c>
      <c r="J148" s="26">
        <f t="shared" si="54"/>
        <v>0</v>
      </c>
      <c r="K148" s="26">
        <f t="shared" si="54"/>
        <v>0</v>
      </c>
      <c r="L148" s="26">
        <f t="shared" si="54"/>
        <v>0</v>
      </c>
      <c r="M148" s="26">
        <f t="shared" si="54"/>
        <v>0</v>
      </c>
      <c r="N148" s="26">
        <f t="shared" si="54"/>
        <v>0</v>
      </c>
      <c r="O148" s="26">
        <f t="shared" si="54"/>
        <v>0</v>
      </c>
      <c r="P148" s="26">
        <f t="shared" si="54"/>
        <v>0</v>
      </c>
      <c r="Q148" s="26">
        <f t="shared" si="54"/>
        <v>0</v>
      </c>
      <c r="R148" s="26">
        <f t="shared" si="54"/>
        <v>0</v>
      </c>
      <c r="S148" s="26">
        <f t="shared" si="54"/>
        <v>0</v>
      </c>
      <c r="T148" s="26">
        <f t="shared" si="54"/>
        <v>0</v>
      </c>
      <c r="U148" s="26">
        <f t="shared" si="54"/>
        <v>0</v>
      </c>
      <c r="V148" s="26">
        <f t="shared" si="54"/>
        <v>0</v>
      </c>
      <c r="W148" s="26">
        <f t="shared" si="54"/>
        <v>0</v>
      </c>
      <c r="X148" s="26">
        <f t="shared" si="54"/>
        <v>0</v>
      </c>
      <c r="Y148" s="26">
        <f t="shared" si="54"/>
        <v>0</v>
      </c>
      <c r="Z148" s="26">
        <f t="shared" si="54"/>
        <v>0</v>
      </c>
      <c r="AA148" s="26">
        <f t="shared" si="54"/>
        <v>0</v>
      </c>
      <c r="AB148" s="26">
        <f t="shared" si="54"/>
        <v>0</v>
      </c>
      <c r="AC148" s="26">
        <f t="shared" si="54"/>
        <v>0</v>
      </c>
      <c r="AD148" s="31"/>
      <c r="AE148" s="26" t="str">
        <f t="shared" si="53"/>
        <v/>
      </c>
    </row>
    <row r="157" spans="1:31" x14ac:dyDescent="0.2">
      <c r="A157" s="6" t="s">
        <v>233</v>
      </c>
    </row>
    <row r="158" spans="1:31" x14ac:dyDescent="0.2">
      <c r="A158" s="41" t="s">
        <v>19</v>
      </c>
      <c r="B158" s="41" t="s">
        <v>20</v>
      </c>
      <c r="C158" s="41">
        <v>1990</v>
      </c>
      <c r="D158" s="41">
        <v>1991</v>
      </c>
      <c r="E158" s="41">
        <v>1992</v>
      </c>
      <c r="F158" s="41">
        <v>1993</v>
      </c>
      <c r="G158" s="41">
        <v>1994</v>
      </c>
      <c r="H158" s="41">
        <v>1995</v>
      </c>
      <c r="I158" s="41">
        <v>1996</v>
      </c>
      <c r="J158" s="41">
        <v>1997</v>
      </c>
      <c r="K158" s="41">
        <v>1998</v>
      </c>
      <c r="L158" s="41">
        <v>1999</v>
      </c>
      <c r="M158" s="41">
        <v>2000</v>
      </c>
      <c r="N158" s="41">
        <v>2001</v>
      </c>
      <c r="O158" s="41">
        <v>2002</v>
      </c>
      <c r="P158" s="41">
        <v>2003</v>
      </c>
      <c r="Q158" s="41">
        <v>2004</v>
      </c>
      <c r="R158" s="41">
        <v>2005</v>
      </c>
      <c r="S158" s="41">
        <v>2006</v>
      </c>
      <c r="T158" s="41">
        <v>2007</v>
      </c>
      <c r="U158" s="41">
        <v>2008</v>
      </c>
      <c r="V158" s="41">
        <v>2009</v>
      </c>
      <c r="W158" s="41">
        <v>2010</v>
      </c>
      <c r="X158" s="41">
        <v>2011</v>
      </c>
      <c r="Y158" s="41">
        <v>2012</v>
      </c>
      <c r="Z158" s="41">
        <v>2013</v>
      </c>
      <c r="AA158" s="41">
        <v>2014</v>
      </c>
      <c r="AB158" s="41">
        <v>2015</v>
      </c>
      <c r="AC158" s="41">
        <v>2016</v>
      </c>
      <c r="AE158" s="41" t="s">
        <v>281</v>
      </c>
    </row>
    <row r="159" spans="1:31" x14ac:dyDescent="0.2">
      <c r="A159" s="9" t="s">
        <v>22</v>
      </c>
      <c r="B159" s="10" t="s">
        <v>23</v>
      </c>
      <c r="C159" s="3">
        <f>+C160+C161+C162</f>
        <v>255.16000000000003</v>
      </c>
      <c r="D159" s="3">
        <f>+D160+D161+D162</f>
        <v>260.76</v>
      </c>
      <c r="E159" s="3">
        <f t="shared" ref="E159:AC159" si="56">+E160+E161+E162</f>
        <v>281.4571300489925</v>
      </c>
      <c r="F159" s="3">
        <f t="shared" si="56"/>
        <v>306.5</v>
      </c>
      <c r="G159" s="3">
        <f t="shared" si="56"/>
        <v>320.17060901008114</v>
      </c>
      <c r="H159" s="3">
        <f t="shared" si="56"/>
        <v>350.33</v>
      </c>
      <c r="I159" s="3">
        <f t="shared" si="56"/>
        <v>384.66999999999996</v>
      </c>
      <c r="J159" s="3">
        <f t="shared" si="56"/>
        <v>333.23</v>
      </c>
      <c r="K159" s="3">
        <f t="shared" si="56"/>
        <v>327.03999999999996</v>
      </c>
      <c r="L159" s="3">
        <f t="shared" si="56"/>
        <v>227.62</v>
      </c>
      <c r="M159" s="3">
        <f t="shared" si="56"/>
        <v>338.39</v>
      </c>
      <c r="N159" s="3">
        <f t="shared" si="56"/>
        <v>302.35000000000002</v>
      </c>
      <c r="O159" s="3">
        <f t="shared" si="56"/>
        <v>357.74</v>
      </c>
      <c r="P159" s="3">
        <f t="shared" si="56"/>
        <v>294.89000000000004</v>
      </c>
      <c r="Q159" s="3">
        <f t="shared" si="56"/>
        <v>380.68</v>
      </c>
      <c r="R159" s="3">
        <f t="shared" si="56"/>
        <v>427.57543465224171</v>
      </c>
      <c r="S159" s="3">
        <f t="shared" si="56"/>
        <v>445.83000000000004</v>
      </c>
      <c r="T159" s="3">
        <f t="shared" si="56"/>
        <v>511.2700000000001</v>
      </c>
      <c r="U159" s="3">
        <f t="shared" si="56"/>
        <v>421.93076505454508</v>
      </c>
      <c r="V159" s="3">
        <f t="shared" si="56"/>
        <v>428.08</v>
      </c>
      <c r="W159" s="3">
        <f t="shared" si="56"/>
        <v>364.04</v>
      </c>
      <c r="X159" s="3">
        <f t="shared" si="56"/>
        <v>357.58000000000004</v>
      </c>
      <c r="Y159" s="3">
        <f t="shared" si="56"/>
        <v>402.41999999999996</v>
      </c>
      <c r="Z159" s="3">
        <f t="shared" si="56"/>
        <v>358.71</v>
      </c>
      <c r="AA159" s="3">
        <f t="shared" si="56"/>
        <v>345.79999999999995</v>
      </c>
      <c r="AB159" s="3">
        <f t="shared" si="56"/>
        <v>350.43000000000006</v>
      </c>
      <c r="AC159" s="3">
        <f t="shared" si="56"/>
        <v>357.34999999999997</v>
      </c>
      <c r="AE159" s="3">
        <f t="shared" ref="AE159:AE162" si="57">+IF(C159=0,"",IF(C159&lt;0,IF(AC159&lt;0,(AC159-C159)/C159,(AC159-C159)/ABS(C159)),(AC159-C159)/C159))</f>
        <v>0.400493807806866</v>
      </c>
    </row>
    <row r="160" spans="1:31" x14ac:dyDescent="0.2">
      <c r="A160" s="11" t="s">
        <v>26</v>
      </c>
      <c r="B160" s="6" t="s">
        <v>27</v>
      </c>
      <c r="C160" s="3">
        <f>+C6</f>
        <v>255.16000000000003</v>
      </c>
      <c r="D160" s="3">
        <f>+D6</f>
        <v>260.76</v>
      </c>
      <c r="E160" s="3">
        <f t="shared" ref="E160:AC160" si="58">+E6</f>
        <v>281.4571300489925</v>
      </c>
      <c r="F160" s="3">
        <f t="shared" si="58"/>
        <v>306.5</v>
      </c>
      <c r="G160" s="3">
        <f t="shared" si="58"/>
        <v>320.17060901008114</v>
      </c>
      <c r="H160" s="3">
        <f t="shared" si="58"/>
        <v>350.33</v>
      </c>
      <c r="I160" s="3">
        <f t="shared" si="58"/>
        <v>384.66999999999996</v>
      </c>
      <c r="J160" s="3">
        <f t="shared" si="58"/>
        <v>333.23</v>
      </c>
      <c r="K160" s="3">
        <f t="shared" si="58"/>
        <v>327.03999999999996</v>
      </c>
      <c r="L160" s="3">
        <f t="shared" si="58"/>
        <v>227.62</v>
      </c>
      <c r="M160" s="3">
        <f t="shared" si="58"/>
        <v>338.39</v>
      </c>
      <c r="N160" s="3">
        <f t="shared" si="58"/>
        <v>302.35000000000002</v>
      </c>
      <c r="O160" s="3">
        <f t="shared" si="58"/>
        <v>357.74</v>
      </c>
      <c r="P160" s="3">
        <f t="shared" si="58"/>
        <v>294.89000000000004</v>
      </c>
      <c r="Q160" s="3">
        <f t="shared" si="58"/>
        <v>380.68</v>
      </c>
      <c r="R160" s="3">
        <f t="shared" si="58"/>
        <v>427.57543465224171</v>
      </c>
      <c r="S160" s="3">
        <f t="shared" si="58"/>
        <v>445.83000000000004</v>
      </c>
      <c r="T160" s="3">
        <f t="shared" si="58"/>
        <v>511.2700000000001</v>
      </c>
      <c r="U160" s="3">
        <f t="shared" si="58"/>
        <v>421.93076505454508</v>
      </c>
      <c r="V160" s="3">
        <f t="shared" si="58"/>
        <v>428.08</v>
      </c>
      <c r="W160" s="3">
        <f t="shared" si="58"/>
        <v>364.04</v>
      </c>
      <c r="X160" s="3">
        <f t="shared" si="58"/>
        <v>357.58000000000004</v>
      </c>
      <c r="Y160" s="3">
        <f t="shared" si="58"/>
        <v>402.41999999999996</v>
      </c>
      <c r="Z160" s="3">
        <f t="shared" si="58"/>
        <v>358.71</v>
      </c>
      <c r="AA160" s="3">
        <f t="shared" si="58"/>
        <v>345.79999999999995</v>
      </c>
      <c r="AB160" s="3">
        <f t="shared" si="58"/>
        <v>350.43000000000006</v>
      </c>
      <c r="AC160" s="3">
        <f t="shared" si="58"/>
        <v>357.34999999999997</v>
      </c>
      <c r="AE160" s="3">
        <f t="shared" si="57"/>
        <v>0.400493807806866</v>
      </c>
    </row>
    <row r="161" spans="1:31" x14ac:dyDescent="0.2">
      <c r="A161" s="13" t="s">
        <v>145</v>
      </c>
      <c r="B161" s="6" t="s">
        <v>146</v>
      </c>
      <c r="C161" s="3">
        <f>+C66</f>
        <v>0</v>
      </c>
      <c r="D161" s="3">
        <f>+D66</f>
        <v>0</v>
      </c>
      <c r="E161" s="3">
        <f t="shared" ref="E161:AC161" si="59">+E66</f>
        <v>0</v>
      </c>
      <c r="F161" s="3">
        <f t="shared" si="59"/>
        <v>0</v>
      </c>
      <c r="G161" s="3">
        <f t="shared" si="59"/>
        <v>0</v>
      </c>
      <c r="H161" s="3">
        <f t="shared" si="59"/>
        <v>0</v>
      </c>
      <c r="I161" s="3">
        <f t="shared" si="59"/>
        <v>0</v>
      </c>
      <c r="J161" s="3">
        <f t="shared" si="59"/>
        <v>0</v>
      </c>
      <c r="K161" s="3">
        <f t="shared" si="59"/>
        <v>0</v>
      </c>
      <c r="L161" s="3">
        <f t="shared" si="59"/>
        <v>0</v>
      </c>
      <c r="M161" s="3">
        <f t="shared" si="59"/>
        <v>0</v>
      </c>
      <c r="N161" s="3">
        <f t="shared" si="59"/>
        <v>0</v>
      </c>
      <c r="O161" s="3">
        <f t="shared" si="59"/>
        <v>0</v>
      </c>
      <c r="P161" s="3">
        <f t="shared" si="59"/>
        <v>0</v>
      </c>
      <c r="Q161" s="3">
        <f t="shared" si="59"/>
        <v>0</v>
      </c>
      <c r="R161" s="3">
        <f t="shared" si="59"/>
        <v>0</v>
      </c>
      <c r="S161" s="3">
        <f t="shared" si="59"/>
        <v>0</v>
      </c>
      <c r="T161" s="3">
        <f t="shared" si="59"/>
        <v>0</v>
      </c>
      <c r="U161" s="3">
        <f t="shared" si="59"/>
        <v>0</v>
      </c>
      <c r="V161" s="3">
        <f t="shared" si="59"/>
        <v>0</v>
      </c>
      <c r="W161" s="3">
        <f t="shared" si="59"/>
        <v>0</v>
      </c>
      <c r="X161" s="3">
        <f t="shared" si="59"/>
        <v>0</v>
      </c>
      <c r="Y161" s="3">
        <f t="shared" si="59"/>
        <v>0</v>
      </c>
      <c r="Z161" s="3">
        <f t="shared" si="59"/>
        <v>0</v>
      </c>
      <c r="AA161" s="3">
        <f t="shared" si="59"/>
        <v>0</v>
      </c>
      <c r="AB161" s="3">
        <f t="shared" si="59"/>
        <v>0</v>
      </c>
      <c r="AC161" s="3">
        <f t="shared" si="59"/>
        <v>0</v>
      </c>
      <c r="AE161" s="3" t="str">
        <f t="shared" si="57"/>
        <v/>
      </c>
    </row>
    <row r="162" spans="1:31" x14ac:dyDescent="0.2">
      <c r="A162" s="13" t="s">
        <v>204</v>
      </c>
      <c r="B162" s="6" t="s">
        <v>205</v>
      </c>
      <c r="C162" s="3">
        <f>+C101</f>
        <v>0</v>
      </c>
      <c r="D162" s="3">
        <f>+D101</f>
        <v>0</v>
      </c>
      <c r="E162" s="3">
        <f t="shared" ref="E162:AC162" si="60">+E101</f>
        <v>0</v>
      </c>
      <c r="F162" s="3">
        <f t="shared" si="60"/>
        <v>0</v>
      </c>
      <c r="G162" s="3">
        <f t="shared" si="60"/>
        <v>0</v>
      </c>
      <c r="H162" s="3">
        <f t="shared" si="60"/>
        <v>0</v>
      </c>
      <c r="I162" s="3">
        <f t="shared" si="60"/>
        <v>0</v>
      </c>
      <c r="J162" s="3">
        <f t="shared" si="60"/>
        <v>0</v>
      </c>
      <c r="K162" s="3">
        <f t="shared" si="60"/>
        <v>0</v>
      </c>
      <c r="L162" s="3">
        <f t="shared" si="60"/>
        <v>0</v>
      </c>
      <c r="M162" s="3">
        <f t="shared" si="60"/>
        <v>0</v>
      </c>
      <c r="N162" s="3">
        <f t="shared" si="60"/>
        <v>0</v>
      </c>
      <c r="O162" s="3">
        <f t="shared" si="60"/>
        <v>0</v>
      </c>
      <c r="P162" s="3">
        <f t="shared" si="60"/>
        <v>0</v>
      </c>
      <c r="Q162" s="3">
        <f t="shared" si="60"/>
        <v>0</v>
      </c>
      <c r="R162" s="3">
        <f t="shared" si="60"/>
        <v>0</v>
      </c>
      <c r="S162" s="3">
        <f t="shared" si="60"/>
        <v>0</v>
      </c>
      <c r="T162" s="3">
        <f t="shared" si="60"/>
        <v>0</v>
      </c>
      <c r="U162" s="3">
        <f t="shared" si="60"/>
        <v>0</v>
      </c>
      <c r="V162" s="3">
        <f t="shared" si="60"/>
        <v>0</v>
      </c>
      <c r="W162" s="3">
        <f t="shared" si="60"/>
        <v>0</v>
      </c>
      <c r="X162" s="3">
        <f t="shared" si="60"/>
        <v>0</v>
      </c>
      <c r="Y162" s="3">
        <f t="shared" si="60"/>
        <v>0</v>
      </c>
      <c r="Z162" s="3">
        <f t="shared" si="60"/>
        <v>0</v>
      </c>
      <c r="AA162" s="3">
        <f t="shared" si="60"/>
        <v>0</v>
      </c>
      <c r="AB162" s="3">
        <f t="shared" si="60"/>
        <v>0</v>
      </c>
      <c r="AC162" s="3">
        <f t="shared" si="60"/>
        <v>0</v>
      </c>
      <c r="AE162" s="3" t="str">
        <f t="shared" si="57"/>
        <v/>
      </c>
    </row>
    <row r="163" spans="1:31" x14ac:dyDescent="0.2">
      <c r="A163" s="1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E163" s="15"/>
    </row>
    <row r="164" spans="1:31" x14ac:dyDescent="0.2">
      <c r="A164" s="16" t="s">
        <v>221</v>
      </c>
      <c r="B164" s="10" t="s">
        <v>222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E164" s="12" t="str">
        <f t="shared" ref="AE164" si="61">+IF(C164=0,"",IF(C164&lt;0,IF(Z164&lt;0,(Z164-C164)/C164,(Z164-C164)/ABS(C164)),(Z164-C164)/C164))</f>
        <v/>
      </c>
    </row>
    <row r="165" spans="1:31" x14ac:dyDescent="0.2">
      <c r="A165" s="13" t="s">
        <v>223</v>
      </c>
      <c r="B165" s="6" t="s">
        <v>224</v>
      </c>
      <c r="C165" s="3">
        <f>+C166+C167</f>
        <v>17.11</v>
      </c>
      <c r="D165" s="3">
        <f>+D166+D167</f>
        <v>21.689999999999998</v>
      </c>
      <c r="E165" s="3">
        <f t="shared" ref="E165:AC165" si="62">+E166+E167</f>
        <v>24.64</v>
      </c>
      <c r="F165" s="3">
        <f t="shared" si="62"/>
        <v>28.54</v>
      </c>
      <c r="G165" s="3">
        <f t="shared" si="62"/>
        <v>38.29</v>
      </c>
      <c r="H165" s="3">
        <f t="shared" si="62"/>
        <v>40.42</v>
      </c>
      <c r="I165" s="3">
        <f t="shared" si="62"/>
        <v>30.3</v>
      </c>
      <c r="J165" s="3">
        <f t="shared" si="62"/>
        <v>27.84</v>
      </c>
      <c r="K165" s="3">
        <f t="shared" si="62"/>
        <v>32.199999999999996</v>
      </c>
      <c r="L165" s="3">
        <f t="shared" si="62"/>
        <v>10.030000000000001</v>
      </c>
      <c r="M165" s="3">
        <f t="shared" si="62"/>
        <v>69.5</v>
      </c>
      <c r="N165" s="3">
        <f t="shared" si="62"/>
        <v>76.17</v>
      </c>
      <c r="O165" s="3">
        <f t="shared" si="62"/>
        <v>75.61</v>
      </c>
      <c r="P165" s="3">
        <f t="shared" si="62"/>
        <v>99.33</v>
      </c>
      <c r="Q165" s="3">
        <f t="shared" si="62"/>
        <v>97.86</v>
      </c>
      <c r="R165" s="3">
        <f t="shared" si="62"/>
        <v>118.31</v>
      </c>
      <c r="S165" s="3">
        <f t="shared" si="62"/>
        <v>0.6</v>
      </c>
      <c r="T165" s="3">
        <f t="shared" si="62"/>
        <v>119.26</v>
      </c>
      <c r="U165" s="3">
        <f t="shared" si="62"/>
        <v>128.58000000000001</v>
      </c>
      <c r="V165" s="3">
        <f t="shared" si="62"/>
        <v>93.79</v>
      </c>
      <c r="W165" s="3">
        <f t="shared" si="62"/>
        <v>78.3</v>
      </c>
      <c r="X165" s="3">
        <f t="shared" si="62"/>
        <v>17.11</v>
      </c>
      <c r="Y165" s="3">
        <f t="shared" si="62"/>
        <v>45.61</v>
      </c>
      <c r="Z165" s="3">
        <f t="shared" si="62"/>
        <v>31.32</v>
      </c>
      <c r="AA165" s="3">
        <f t="shared" si="62"/>
        <v>30.8</v>
      </c>
      <c r="AB165" s="3">
        <f t="shared" si="62"/>
        <v>24.86</v>
      </c>
      <c r="AC165" s="3">
        <f t="shared" si="62"/>
        <v>21.91</v>
      </c>
      <c r="AE165" s="3">
        <f t="shared" ref="AE165:AE169" si="63">+IF(C165=0,"",IF(C165&lt;0,IF(AC165&lt;0,(AC165-C165)/C165,(AC165-C165)/ABS(C165)),(AC165-C165)/C165))</f>
        <v>0.28053769725306843</v>
      </c>
    </row>
    <row r="166" spans="1:31" x14ac:dyDescent="0.2">
      <c r="A166" s="13" t="s">
        <v>225</v>
      </c>
      <c r="B166" s="6" t="s">
        <v>226</v>
      </c>
      <c r="C166" s="3">
        <f>+C113</f>
        <v>0.64</v>
      </c>
      <c r="D166" s="3">
        <f>+D113</f>
        <v>2.54</v>
      </c>
      <c r="E166" s="3">
        <f t="shared" ref="E166:AC168" si="64">+E113</f>
        <v>3.37</v>
      </c>
      <c r="F166" s="3">
        <f t="shared" si="64"/>
        <v>3.5</v>
      </c>
      <c r="G166" s="3">
        <f t="shared" si="64"/>
        <v>3.88</v>
      </c>
      <c r="H166" s="3">
        <f t="shared" si="64"/>
        <v>2.93</v>
      </c>
      <c r="I166" s="3">
        <f t="shared" si="64"/>
        <v>2.93</v>
      </c>
      <c r="J166" s="3">
        <f t="shared" si="64"/>
        <v>3.39</v>
      </c>
      <c r="K166" s="3">
        <f t="shared" si="64"/>
        <v>4.87</v>
      </c>
      <c r="L166" s="3">
        <f t="shared" si="64"/>
        <v>4.92</v>
      </c>
      <c r="M166" s="3">
        <f t="shared" si="64"/>
        <v>4.42</v>
      </c>
      <c r="N166" s="3">
        <f t="shared" si="64"/>
        <v>4.6100000000000003</v>
      </c>
      <c r="O166" s="3">
        <f t="shared" si="64"/>
        <v>7.05</v>
      </c>
      <c r="P166" s="3">
        <f t="shared" si="64"/>
        <v>6.35</v>
      </c>
      <c r="Q166" s="3">
        <f t="shared" si="64"/>
        <v>5.26</v>
      </c>
      <c r="R166" s="3">
        <f t="shared" si="64"/>
        <v>5.03</v>
      </c>
      <c r="S166" s="3">
        <f t="shared" si="64"/>
        <v>0.59</v>
      </c>
      <c r="T166" s="3">
        <f t="shared" si="64"/>
        <v>6</v>
      </c>
      <c r="U166" s="3">
        <f t="shared" si="64"/>
        <v>6.24</v>
      </c>
      <c r="V166" s="3">
        <f t="shared" si="64"/>
        <v>5.89</v>
      </c>
      <c r="W166" s="3">
        <f t="shared" si="64"/>
        <v>5.94</v>
      </c>
      <c r="X166" s="3">
        <f t="shared" si="64"/>
        <v>0.64</v>
      </c>
      <c r="Y166" s="3">
        <f t="shared" si="64"/>
        <v>6.08</v>
      </c>
      <c r="Z166" s="3">
        <f t="shared" si="64"/>
        <v>6.11</v>
      </c>
      <c r="AA166" s="3">
        <f t="shared" si="64"/>
        <v>6.11</v>
      </c>
      <c r="AB166" s="3">
        <f t="shared" si="64"/>
        <v>6.08</v>
      </c>
      <c r="AC166" s="3">
        <f t="shared" si="64"/>
        <v>6.4</v>
      </c>
      <c r="AE166" s="3">
        <f t="shared" si="63"/>
        <v>9</v>
      </c>
    </row>
    <row r="167" spans="1:31" x14ac:dyDescent="0.2">
      <c r="A167" s="13" t="s">
        <v>227</v>
      </c>
      <c r="B167" s="6" t="s">
        <v>228</v>
      </c>
      <c r="C167" s="3">
        <f t="shared" ref="C167:D168" si="65">+C114</f>
        <v>16.47</v>
      </c>
      <c r="D167" s="3">
        <f t="shared" si="65"/>
        <v>19.149999999999999</v>
      </c>
      <c r="E167" s="3">
        <f t="shared" si="64"/>
        <v>21.27</v>
      </c>
      <c r="F167" s="3">
        <f t="shared" si="64"/>
        <v>25.04</v>
      </c>
      <c r="G167" s="3">
        <f t="shared" si="64"/>
        <v>34.409999999999997</v>
      </c>
      <c r="H167" s="3">
        <f t="shared" si="64"/>
        <v>37.49</v>
      </c>
      <c r="I167" s="3">
        <f t="shared" si="64"/>
        <v>27.37</v>
      </c>
      <c r="J167" s="3">
        <f t="shared" si="64"/>
        <v>24.45</v>
      </c>
      <c r="K167" s="3">
        <f t="shared" si="64"/>
        <v>27.33</v>
      </c>
      <c r="L167" s="3">
        <f t="shared" si="64"/>
        <v>5.1100000000000003</v>
      </c>
      <c r="M167" s="3">
        <f t="shared" si="64"/>
        <v>65.08</v>
      </c>
      <c r="N167" s="3">
        <f t="shared" si="64"/>
        <v>71.56</v>
      </c>
      <c r="O167" s="3">
        <f t="shared" si="64"/>
        <v>68.56</v>
      </c>
      <c r="P167" s="3">
        <f t="shared" si="64"/>
        <v>92.98</v>
      </c>
      <c r="Q167" s="3">
        <f t="shared" si="64"/>
        <v>92.6</v>
      </c>
      <c r="R167" s="3">
        <f t="shared" si="64"/>
        <v>113.28</v>
      </c>
      <c r="S167" s="3">
        <f t="shared" si="64"/>
        <v>0.01</v>
      </c>
      <c r="T167" s="3">
        <f t="shared" si="64"/>
        <v>113.26</v>
      </c>
      <c r="U167" s="3">
        <f t="shared" si="64"/>
        <v>122.34</v>
      </c>
      <c r="V167" s="3">
        <f t="shared" si="64"/>
        <v>87.9</v>
      </c>
      <c r="W167" s="3">
        <f t="shared" si="64"/>
        <v>72.36</v>
      </c>
      <c r="X167" s="3">
        <f t="shared" si="64"/>
        <v>16.47</v>
      </c>
      <c r="Y167" s="3">
        <f t="shared" si="64"/>
        <v>39.53</v>
      </c>
      <c r="Z167" s="3">
        <f t="shared" si="64"/>
        <v>25.21</v>
      </c>
      <c r="AA167" s="3">
        <f t="shared" si="64"/>
        <v>24.69</v>
      </c>
      <c r="AB167" s="3">
        <f t="shared" si="64"/>
        <v>18.78</v>
      </c>
      <c r="AC167" s="3">
        <f t="shared" si="64"/>
        <v>15.51</v>
      </c>
      <c r="AE167" s="3">
        <f t="shared" si="63"/>
        <v>-5.8287795992713977E-2</v>
      </c>
    </row>
    <row r="168" spans="1:31" x14ac:dyDescent="0.2">
      <c r="A168" s="13" t="s">
        <v>229</v>
      </c>
      <c r="B168" s="6" t="s">
        <v>144</v>
      </c>
      <c r="C168" s="3">
        <f t="shared" si="65"/>
        <v>0</v>
      </c>
      <c r="D168" s="3">
        <f t="shared" si="65"/>
        <v>0</v>
      </c>
      <c r="E168" s="3">
        <f t="shared" si="64"/>
        <v>0</v>
      </c>
      <c r="F168" s="3">
        <f t="shared" si="64"/>
        <v>0</v>
      </c>
      <c r="G168" s="3">
        <f t="shared" si="64"/>
        <v>0</v>
      </c>
      <c r="H168" s="3">
        <f t="shared" si="64"/>
        <v>0</v>
      </c>
      <c r="I168" s="3">
        <f t="shared" si="64"/>
        <v>0</v>
      </c>
      <c r="J168" s="3">
        <f t="shared" si="64"/>
        <v>0</v>
      </c>
      <c r="K168" s="3">
        <f t="shared" si="64"/>
        <v>0</v>
      </c>
      <c r="L168" s="3">
        <f t="shared" si="64"/>
        <v>0</v>
      </c>
      <c r="M168" s="3">
        <f t="shared" si="64"/>
        <v>0</v>
      </c>
      <c r="N168" s="3">
        <f t="shared" si="64"/>
        <v>0</v>
      </c>
      <c r="O168" s="3">
        <f t="shared" si="64"/>
        <v>0</v>
      </c>
      <c r="P168" s="3">
        <f t="shared" si="64"/>
        <v>0</v>
      </c>
      <c r="Q168" s="3">
        <f t="shared" si="64"/>
        <v>0</v>
      </c>
      <c r="R168" s="3">
        <f t="shared" si="64"/>
        <v>0</v>
      </c>
      <c r="S168" s="3">
        <f t="shared" si="64"/>
        <v>0</v>
      </c>
      <c r="T168" s="3">
        <f t="shared" si="64"/>
        <v>0</v>
      </c>
      <c r="U168" s="3">
        <f t="shared" si="64"/>
        <v>0</v>
      </c>
      <c r="V168" s="3">
        <f t="shared" si="64"/>
        <v>0</v>
      </c>
      <c r="W168" s="3">
        <f t="shared" si="64"/>
        <v>0</v>
      </c>
      <c r="X168" s="3">
        <f t="shared" si="64"/>
        <v>0</v>
      </c>
      <c r="Y168" s="3">
        <f t="shared" si="64"/>
        <v>0</v>
      </c>
      <c r="Z168" s="3">
        <f t="shared" si="64"/>
        <v>0</v>
      </c>
      <c r="AA168" s="3">
        <f t="shared" si="64"/>
        <v>0</v>
      </c>
      <c r="AB168" s="3">
        <f t="shared" si="64"/>
        <v>0</v>
      </c>
      <c r="AC168" s="3">
        <f t="shared" si="64"/>
        <v>0</v>
      </c>
      <c r="AE168" s="3" t="str">
        <f t="shared" si="63"/>
        <v/>
      </c>
    </row>
    <row r="169" spans="1:31" x14ac:dyDescent="0.2">
      <c r="A169" s="13" t="s">
        <v>230</v>
      </c>
      <c r="B169" s="17" t="s">
        <v>231</v>
      </c>
      <c r="C169" s="3">
        <f>+C148</f>
        <v>0</v>
      </c>
      <c r="D169" s="3">
        <f t="shared" ref="D169:AC169" si="66">+D148</f>
        <v>0</v>
      </c>
      <c r="E169" s="3">
        <f t="shared" si="66"/>
        <v>0</v>
      </c>
      <c r="F169" s="3">
        <f t="shared" si="66"/>
        <v>0</v>
      </c>
      <c r="G169" s="3">
        <f t="shared" si="66"/>
        <v>0</v>
      </c>
      <c r="H169" s="3">
        <f t="shared" si="66"/>
        <v>0</v>
      </c>
      <c r="I169" s="3">
        <f t="shared" si="66"/>
        <v>0</v>
      </c>
      <c r="J169" s="3">
        <f t="shared" si="66"/>
        <v>0</v>
      </c>
      <c r="K169" s="3">
        <f t="shared" si="66"/>
        <v>0</v>
      </c>
      <c r="L169" s="3">
        <f t="shared" si="66"/>
        <v>0</v>
      </c>
      <c r="M169" s="3">
        <f t="shared" si="66"/>
        <v>0</v>
      </c>
      <c r="N169" s="3">
        <f t="shared" si="66"/>
        <v>0</v>
      </c>
      <c r="O169" s="3">
        <f t="shared" si="66"/>
        <v>0</v>
      </c>
      <c r="P169" s="3">
        <f t="shared" si="66"/>
        <v>0</v>
      </c>
      <c r="Q169" s="3">
        <f t="shared" si="66"/>
        <v>0</v>
      </c>
      <c r="R169" s="3">
        <f t="shared" si="66"/>
        <v>0</v>
      </c>
      <c r="S169" s="3">
        <f t="shared" si="66"/>
        <v>0</v>
      </c>
      <c r="T169" s="3">
        <f t="shared" si="66"/>
        <v>0</v>
      </c>
      <c r="U169" s="3">
        <f t="shared" si="66"/>
        <v>0</v>
      </c>
      <c r="V169" s="3">
        <f t="shared" si="66"/>
        <v>0</v>
      </c>
      <c r="W169" s="3">
        <f t="shared" si="66"/>
        <v>0</v>
      </c>
      <c r="X169" s="3">
        <f t="shared" si="66"/>
        <v>0</v>
      </c>
      <c r="Y169" s="3">
        <f t="shared" si="66"/>
        <v>0</v>
      </c>
      <c r="Z169" s="3">
        <f t="shared" si="66"/>
        <v>0</v>
      </c>
      <c r="AA169" s="3">
        <f t="shared" si="66"/>
        <v>0</v>
      </c>
      <c r="AB169" s="3">
        <f t="shared" si="66"/>
        <v>0</v>
      </c>
      <c r="AC169" s="3">
        <f t="shared" si="66"/>
        <v>0</v>
      </c>
      <c r="AE169" s="3" t="str">
        <f t="shared" si="63"/>
        <v/>
      </c>
    </row>
  </sheetData>
  <conditionalFormatting sqref="A1">
    <cfRule type="cellIs" dxfId="1" priority="1" operator="lessThan">
      <formula>0</formula>
    </cfRule>
  </conditionalFormatting>
  <dataValidations count="1">
    <dataValidation allowBlank="1" showInputMessage="1" showErrorMessage="1" sqref="A164:B169 A143:B148 A111:B116" xr:uid="{00000000-0002-0000-2800-000000000000}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00000000-0003-0000-2800-00000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'SO2'!C4:AC4</xm:f>
              <xm:sqref>AG4</xm:sqref>
            </x14:sparkline>
            <x14:sparkline>
              <xm:f>'SO2'!C5:AC5</xm:f>
              <xm:sqref>AG5</xm:sqref>
            </x14:sparkline>
            <x14:sparkline>
              <xm:f>'SO2'!C6:AC6</xm:f>
              <xm:sqref>AG6</xm:sqref>
            </x14:sparkline>
            <x14:sparkline>
              <xm:f>'SO2'!C7:AC7</xm:f>
              <xm:sqref>AG7</xm:sqref>
            </x14:sparkline>
            <x14:sparkline>
              <xm:f>'SO2'!C8:AC8</xm:f>
              <xm:sqref>AG8</xm:sqref>
            </x14:sparkline>
            <x14:sparkline>
              <xm:f>'SO2'!C9:AC9</xm:f>
              <xm:sqref>AG9</xm:sqref>
            </x14:sparkline>
            <x14:sparkline>
              <xm:f>'SO2'!C10:AC10</xm:f>
              <xm:sqref>AG10</xm:sqref>
            </x14:sparkline>
            <x14:sparkline>
              <xm:f>'SO2'!C11:AC11</xm:f>
              <xm:sqref>AG11</xm:sqref>
            </x14:sparkline>
            <x14:sparkline>
              <xm:f>'SO2'!C12:AC12</xm:f>
              <xm:sqref>AG12</xm:sqref>
            </x14:sparkline>
            <x14:sparkline>
              <xm:f>'SO2'!C13:AC13</xm:f>
              <xm:sqref>AG13</xm:sqref>
            </x14:sparkline>
            <x14:sparkline>
              <xm:f>'SO2'!C14:AC14</xm:f>
              <xm:sqref>AG14</xm:sqref>
            </x14:sparkline>
            <x14:sparkline>
              <xm:f>'SO2'!C15:AC15</xm:f>
              <xm:sqref>AG15</xm:sqref>
            </x14:sparkline>
            <x14:sparkline>
              <xm:f>'SO2'!C16:AC16</xm:f>
              <xm:sqref>AG16</xm:sqref>
            </x14:sparkline>
            <x14:sparkline>
              <xm:f>'SO2'!C17:AC17</xm:f>
              <xm:sqref>AG17</xm:sqref>
            </x14:sparkline>
            <x14:sparkline>
              <xm:f>'SO2'!C18:AC18</xm:f>
              <xm:sqref>AG18</xm:sqref>
            </x14:sparkline>
            <x14:sparkline>
              <xm:f>'SO2'!C19:AC19</xm:f>
              <xm:sqref>AG19</xm:sqref>
            </x14:sparkline>
            <x14:sparkline>
              <xm:f>'SO2'!C20:AC20</xm:f>
              <xm:sqref>AG20</xm:sqref>
            </x14:sparkline>
            <x14:sparkline>
              <xm:f>'SO2'!C21:AC21</xm:f>
              <xm:sqref>AG21</xm:sqref>
            </x14:sparkline>
            <x14:sparkline>
              <xm:f>'SO2'!C22:AC22</xm:f>
              <xm:sqref>AG22</xm:sqref>
            </x14:sparkline>
            <x14:sparkline>
              <xm:f>'SO2'!C23:AC23</xm:f>
              <xm:sqref>AG23</xm:sqref>
            </x14:sparkline>
            <x14:sparkline>
              <xm:f>'SO2'!C24:AC24</xm:f>
              <xm:sqref>AG24</xm:sqref>
            </x14:sparkline>
            <x14:sparkline>
              <xm:f>'SO2'!C25:AC25</xm:f>
              <xm:sqref>AG25</xm:sqref>
            </x14:sparkline>
            <x14:sparkline>
              <xm:f>'SO2'!C26:AC26</xm:f>
              <xm:sqref>AG26</xm:sqref>
            </x14:sparkline>
            <x14:sparkline>
              <xm:f>'SO2'!C27:AC27</xm:f>
              <xm:sqref>AG27</xm:sqref>
            </x14:sparkline>
            <x14:sparkline>
              <xm:f>'SO2'!C28:AC28</xm:f>
              <xm:sqref>AG28</xm:sqref>
            </x14:sparkline>
            <x14:sparkline>
              <xm:f>'SO2'!C29:AC29</xm:f>
              <xm:sqref>AG29</xm:sqref>
            </x14:sparkline>
            <x14:sparkline>
              <xm:f>'SO2'!C30:AC30</xm:f>
              <xm:sqref>AG30</xm:sqref>
            </x14:sparkline>
            <x14:sparkline>
              <xm:f>'SO2'!C31:AC31</xm:f>
              <xm:sqref>AG31</xm:sqref>
            </x14:sparkline>
            <x14:sparkline>
              <xm:f>'SO2'!C32:AC32</xm:f>
              <xm:sqref>AG32</xm:sqref>
            </x14:sparkline>
            <x14:sparkline>
              <xm:f>'SO2'!C33:AC33</xm:f>
              <xm:sqref>AG33</xm:sqref>
            </x14:sparkline>
            <x14:sparkline>
              <xm:f>'SO2'!C34:AC34</xm:f>
              <xm:sqref>AG34</xm:sqref>
            </x14:sparkline>
            <x14:sparkline>
              <xm:f>'SO2'!C35:AC35</xm:f>
              <xm:sqref>AG35</xm:sqref>
            </x14:sparkline>
            <x14:sparkline>
              <xm:f>'SO2'!C36:AC36</xm:f>
              <xm:sqref>AG36</xm:sqref>
            </x14:sparkline>
            <x14:sparkline>
              <xm:f>'SO2'!C37:AC37</xm:f>
              <xm:sqref>AG37</xm:sqref>
            </x14:sparkline>
            <x14:sparkline>
              <xm:f>'SO2'!C38:AC38</xm:f>
              <xm:sqref>AG38</xm:sqref>
            </x14:sparkline>
            <x14:sparkline>
              <xm:f>'SO2'!C39:AC39</xm:f>
              <xm:sqref>AG39</xm:sqref>
            </x14:sparkline>
            <x14:sparkline>
              <xm:f>'SO2'!C40:AC40</xm:f>
              <xm:sqref>AG40</xm:sqref>
            </x14:sparkline>
            <x14:sparkline>
              <xm:f>'SO2'!C41:AC41</xm:f>
              <xm:sqref>AG41</xm:sqref>
            </x14:sparkline>
            <x14:sparkline>
              <xm:f>'SO2'!C42:AC42</xm:f>
              <xm:sqref>AG42</xm:sqref>
            </x14:sparkline>
            <x14:sparkline>
              <xm:f>'SO2'!C43:AC43</xm:f>
              <xm:sqref>AG43</xm:sqref>
            </x14:sparkline>
            <x14:sparkline>
              <xm:f>'SO2'!C44:AC44</xm:f>
              <xm:sqref>AG44</xm:sqref>
            </x14:sparkline>
            <x14:sparkline>
              <xm:f>'SO2'!C45:AC45</xm:f>
              <xm:sqref>AG45</xm:sqref>
            </x14:sparkline>
            <x14:sparkline>
              <xm:f>'SO2'!C46:AC46</xm:f>
              <xm:sqref>AG46</xm:sqref>
            </x14:sparkline>
            <x14:sparkline>
              <xm:f>'SO2'!C47:AC47</xm:f>
              <xm:sqref>AG47</xm:sqref>
            </x14:sparkline>
            <x14:sparkline>
              <xm:f>'SO2'!C48:AC48</xm:f>
              <xm:sqref>AG48</xm:sqref>
            </x14:sparkline>
            <x14:sparkline>
              <xm:f>'SO2'!C49:AC49</xm:f>
              <xm:sqref>AG49</xm:sqref>
            </x14:sparkline>
            <x14:sparkline>
              <xm:f>'SO2'!C50:AC50</xm:f>
              <xm:sqref>AG50</xm:sqref>
            </x14:sparkline>
            <x14:sparkline>
              <xm:f>'SO2'!C51:AC51</xm:f>
              <xm:sqref>AG51</xm:sqref>
            </x14:sparkline>
            <x14:sparkline>
              <xm:f>'SO2'!C52:AC52</xm:f>
              <xm:sqref>AG52</xm:sqref>
            </x14:sparkline>
            <x14:sparkline>
              <xm:f>'SO2'!C53:AC53</xm:f>
              <xm:sqref>AG53</xm:sqref>
            </x14:sparkline>
            <x14:sparkline>
              <xm:f>'SO2'!C54:AC54</xm:f>
              <xm:sqref>AG54</xm:sqref>
            </x14:sparkline>
            <x14:sparkline>
              <xm:f>'SO2'!C55:AC55</xm:f>
              <xm:sqref>AG55</xm:sqref>
            </x14:sparkline>
            <x14:sparkline>
              <xm:f>'SO2'!C56:AC56</xm:f>
              <xm:sqref>AG56</xm:sqref>
            </x14:sparkline>
            <x14:sparkline>
              <xm:f>'SO2'!C57:AC57</xm:f>
              <xm:sqref>AG57</xm:sqref>
            </x14:sparkline>
            <x14:sparkline>
              <xm:f>'SO2'!C58:AC58</xm:f>
              <xm:sqref>AG58</xm:sqref>
            </x14:sparkline>
            <x14:sparkline>
              <xm:f>'SO2'!C59:AC59</xm:f>
              <xm:sqref>AG59</xm:sqref>
            </x14:sparkline>
            <x14:sparkline>
              <xm:f>'SO2'!C60:AC60</xm:f>
              <xm:sqref>AG60</xm:sqref>
            </x14:sparkline>
            <x14:sparkline>
              <xm:f>'SO2'!C61:AC61</xm:f>
              <xm:sqref>AG61</xm:sqref>
            </x14:sparkline>
            <x14:sparkline>
              <xm:f>'SO2'!C62:AC62</xm:f>
              <xm:sqref>AG62</xm:sqref>
            </x14:sparkline>
            <x14:sparkline>
              <xm:f>'SO2'!C63:AC63</xm:f>
              <xm:sqref>AG63</xm:sqref>
            </x14:sparkline>
            <x14:sparkline>
              <xm:f>'SO2'!C64:AC64</xm:f>
              <xm:sqref>AG64</xm:sqref>
            </x14:sparkline>
            <x14:sparkline>
              <xm:f>'SO2'!C65:AC65</xm:f>
              <xm:sqref>AG65</xm:sqref>
            </x14:sparkline>
            <x14:sparkline>
              <xm:f>'SO2'!C66:AC66</xm:f>
              <xm:sqref>AG66</xm:sqref>
            </x14:sparkline>
            <x14:sparkline>
              <xm:f>'SO2'!C67:AC67</xm:f>
              <xm:sqref>AG67</xm:sqref>
            </x14:sparkline>
            <x14:sparkline>
              <xm:f>'SO2'!C68:AC68</xm:f>
              <xm:sqref>AG68</xm:sqref>
            </x14:sparkline>
            <x14:sparkline>
              <xm:f>'SO2'!C69:AC69</xm:f>
              <xm:sqref>AG69</xm:sqref>
            </x14:sparkline>
            <x14:sparkline>
              <xm:f>'SO2'!C70:AC70</xm:f>
              <xm:sqref>AG70</xm:sqref>
            </x14:sparkline>
            <x14:sparkline>
              <xm:f>'SO2'!C71:AC71</xm:f>
              <xm:sqref>AG71</xm:sqref>
            </x14:sparkline>
            <x14:sparkline>
              <xm:f>'SO2'!C72:AC72</xm:f>
              <xm:sqref>AG72</xm:sqref>
            </x14:sparkline>
            <x14:sparkline>
              <xm:f>'SO2'!C73:AC73</xm:f>
              <xm:sqref>AG73</xm:sqref>
            </x14:sparkline>
            <x14:sparkline>
              <xm:f>'SO2'!C74:AC74</xm:f>
              <xm:sqref>AG74</xm:sqref>
            </x14:sparkline>
            <x14:sparkline>
              <xm:f>'SO2'!C75:AC75</xm:f>
              <xm:sqref>AG75</xm:sqref>
            </x14:sparkline>
            <x14:sparkline>
              <xm:f>'SO2'!C76:AC76</xm:f>
              <xm:sqref>AG76</xm:sqref>
            </x14:sparkline>
            <x14:sparkline>
              <xm:f>'SO2'!C77:AC77</xm:f>
              <xm:sqref>AG77</xm:sqref>
            </x14:sparkline>
            <x14:sparkline>
              <xm:f>'SO2'!C78:AC78</xm:f>
              <xm:sqref>AG78</xm:sqref>
            </x14:sparkline>
            <x14:sparkline>
              <xm:f>'SO2'!C79:AC79</xm:f>
              <xm:sqref>AG79</xm:sqref>
            </x14:sparkline>
            <x14:sparkline>
              <xm:f>'SO2'!C80:AC80</xm:f>
              <xm:sqref>AG80</xm:sqref>
            </x14:sparkline>
            <x14:sparkline>
              <xm:f>'SO2'!C81:AC81</xm:f>
              <xm:sqref>AG81</xm:sqref>
            </x14:sparkline>
            <x14:sparkline>
              <xm:f>'SO2'!C82:AC82</xm:f>
              <xm:sqref>AG82</xm:sqref>
            </x14:sparkline>
            <x14:sparkline>
              <xm:f>'SO2'!C83:AC83</xm:f>
              <xm:sqref>AG83</xm:sqref>
            </x14:sparkline>
            <x14:sparkline>
              <xm:f>'SO2'!C84:AC84</xm:f>
              <xm:sqref>AG84</xm:sqref>
            </x14:sparkline>
            <x14:sparkline>
              <xm:f>'SO2'!C85:AC85</xm:f>
              <xm:sqref>AG85</xm:sqref>
            </x14:sparkline>
            <x14:sparkline>
              <xm:f>'SO2'!C86:AC86</xm:f>
              <xm:sqref>AG86</xm:sqref>
            </x14:sparkline>
            <x14:sparkline>
              <xm:f>'SO2'!C87:AC87</xm:f>
              <xm:sqref>AG87</xm:sqref>
            </x14:sparkline>
            <x14:sparkline>
              <xm:f>'SO2'!C88:AC88</xm:f>
              <xm:sqref>AG88</xm:sqref>
            </x14:sparkline>
            <x14:sparkline>
              <xm:f>'SO2'!C89:AC89</xm:f>
              <xm:sqref>AG89</xm:sqref>
            </x14:sparkline>
            <x14:sparkline>
              <xm:f>'SO2'!C90:AC90</xm:f>
              <xm:sqref>AG90</xm:sqref>
            </x14:sparkline>
            <x14:sparkline>
              <xm:f>'SO2'!C91:AC91</xm:f>
              <xm:sqref>AG91</xm:sqref>
            </x14:sparkline>
            <x14:sparkline>
              <xm:f>'SO2'!C92:AC92</xm:f>
              <xm:sqref>AG92</xm:sqref>
            </x14:sparkline>
            <x14:sparkline>
              <xm:f>'SO2'!C93:AC93</xm:f>
              <xm:sqref>AG93</xm:sqref>
            </x14:sparkline>
            <x14:sparkline>
              <xm:f>'SO2'!C94:AC94</xm:f>
              <xm:sqref>AG94</xm:sqref>
            </x14:sparkline>
            <x14:sparkline>
              <xm:f>'SO2'!C95:AC95</xm:f>
              <xm:sqref>AG95</xm:sqref>
            </x14:sparkline>
            <x14:sparkline>
              <xm:f>'SO2'!C96:AC96</xm:f>
              <xm:sqref>AG96</xm:sqref>
            </x14:sparkline>
            <x14:sparkline>
              <xm:f>'SO2'!C97:AC97</xm:f>
              <xm:sqref>AG97</xm:sqref>
            </x14:sparkline>
            <x14:sparkline>
              <xm:f>'SO2'!C98:AC98</xm:f>
              <xm:sqref>AG98</xm:sqref>
            </x14:sparkline>
            <x14:sparkline>
              <xm:f>'SO2'!C99:AC99</xm:f>
              <xm:sqref>AG99</xm:sqref>
            </x14:sparkline>
            <x14:sparkline>
              <xm:f>'SO2'!C100:AC100</xm:f>
              <xm:sqref>AG100</xm:sqref>
            </x14:sparkline>
            <x14:sparkline>
              <xm:f>'SO2'!C101:AC101</xm:f>
              <xm:sqref>AG101</xm:sqref>
            </x14:sparkline>
            <x14:sparkline>
              <xm:f>'SO2'!C102:AC102</xm:f>
              <xm:sqref>AG102</xm:sqref>
            </x14:sparkline>
            <x14:sparkline>
              <xm:f>'SO2'!C103:AC103</xm:f>
              <xm:sqref>AG103</xm:sqref>
            </x14:sparkline>
            <x14:sparkline>
              <xm:f>'SO2'!C104:AC104</xm:f>
              <xm:sqref>AG104</xm:sqref>
            </x14:sparkline>
            <x14:sparkline>
              <xm:f>'SO2'!C105:AC105</xm:f>
              <xm:sqref>AG105</xm:sqref>
            </x14:sparkline>
            <x14:sparkline>
              <xm:f>'SO2'!C106:AC106</xm:f>
              <xm:sqref>AG106</xm:sqref>
            </x14:sparkline>
            <x14:sparkline>
              <xm:f>'SO2'!C107:AC107</xm:f>
              <xm:sqref>AG107</xm:sqref>
            </x14:sparkline>
            <x14:sparkline>
              <xm:f>'SO2'!C108:AC108</xm:f>
              <xm:sqref>AG108</xm:sqref>
            </x14:sparkline>
            <x14:sparkline>
              <xm:f>'SO2'!C109:AC109</xm:f>
              <xm:sqref>AG109</xm:sqref>
            </x14:sparkline>
            <x14:sparkline>
              <xm:f>'SO2'!C110:AC110</xm:f>
              <xm:sqref>AG110</xm:sqref>
            </x14:sparkline>
            <x14:sparkline>
              <xm:f>'SO2'!C111:AC111</xm:f>
              <xm:sqref>AG111</xm:sqref>
            </x14:sparkline>
            <x14:sparkline>
              <xm:f>'SO2'!C112:AC112</xm:f>
              <xm:sqref>AG112</xm:sqref>
            </x14:sparkline>
            <x14:sparkline>
              <xm:f>'SO2'!C113:AC113</xm:f>
              <xm:sqref>AG113</xm:sqref>
            </x14:sparkline>
            <x14:sparkline>
              <xm:f>'SO2'!C114:AC114</xm:f>
              <xm:sqref>AG114</xm:sqref>
            </x14:sparkline>
            <x14:sparkline>
              <xm:f>'SO2'!C115:AC115</xm:f>
              <xm:sqref>AG115</xm:sqref>
            </x14:sparkline>
            <x14:sparkline>
              <xm:f>'SO2'!C116:AC116</xm:f>
              <xm:sqref>AG116</xm:sqref>
            </x14:sparkline>
          </x14:sparklines>
        </x14:sparklineGroup>
      </x14:sparklineGroup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FF00"/>
  </sheetPr>
  <dimension ref="B2:AE20"/>
  <sheetViews>
    <sheetView showGridLines="0" topLeftCell="M1" zoomScale="85" zoomScaleNormal="85" workbookViewId="0">
      <selection activeCell="AB24" sqref="AB24"/>
    </sheetView>
  </sheetViews>
  <sheetFormatPr defaultColWidth="11.42578125" defaultRowHeight="12.75" x14ac:dyDescent="0.2"/>
  <cols>
    <col min="1" max="1" width="5.5703125" style="1" customWidth="1"/>
    <col min="2" max="2" width="16.5703125" style="1" customWidth="1"/>
    <col min="3" max="29" width="12.140625" style="1" customWidth="1"/>
    <col min="30" max="30" width="6.7109375" style="1" bestFit="1" customWidth="1"/>
    <col min="31" max="31" width="12.140625" style="1" customWidth="1"/>
    <col min="32" max="16384" width="11.42578125" style="1"/>
  </cols>
  <sheetData>
    <row r="2" spans="2:31" x14ac:dyDescent="0.2">
      <c r="B2" s="10" t="s">
        <v>234</v>
      </c>
      <c r="C2" s="10" t="s">
        <v>23</v>
      </c>
    </row>
    <row r="3" spans="2:31" x14ac:dyDescent="0.2">
      <c r="B3" s="41" t="s">
        <v>286</v>
      </c>
      <c r="C3" s="41">
        <v>1990</v>
      </c>
      <c r="D3" s="41">
        <v>1991</v>
      </c>
      <c r="E3" s="41">
        <v>1992</v>
      </c>
      <c r="F3" s="41">
        <v>1993</v>
      </c>
      <c r="G3" s="41">
        <v>1994</v>
      </c>
      <c r="H3" s="41">
        <v>1995</v>
      </c>
      <c r="I3" s="41">
        <v>1996</v>
      </c>
      <c r="J3" s="41">
        <v>1997</v>
      </c>
      <c r="K3" s="41">
        <v>1998</v>
      </c>
      <c r="L3" s="41">
        <v>1999</v>
      </c>
      <c r="M3" s="41">
        <v>2000</v>
      </c>
      <c r="N3" s="41">
        <v>2001</v>
      </c>
      <c r="O3" s="41">
        <v>2002</v>
      </c>
      <c r="P3" s="41">
        <v>2003</v>
      </c>
      <c r="Q3" s="41">
        <v>2004</v>
      </c>
      <c r="R3" s="41">
        <v>2005</v>
      </c>
      <c r="S3" s="41">
        <v>2006</v>
      </c>
      <c r="T3" s="41">
        <v>2007</v>
      </c>
      <c r="U3" s="41">
        <v>2008</v>
      </c>
      <c r="V3" s="41">
        <v>2009</v>
      </c>
      <c r="W3" s="41">
        <v>2010</v>
      </c>
      <c r="X3" s="41">
        <v>2011</v>
      </c>
      <c r="Y3" s="41">
        <v>2012</v>
      </c>
      <c r="Z3" s="41">
        <v>2013</v>
      </c>
      <c r="AA3" s="41">
        <v>2014</v>
      </c>
      <c r="AB3" s="41">
        <v>2015</v>
      </c>
      <c r="AC3" s="41">
        <v>2016</v>
      </c>
      <c r="AE3" s="41" t="s">
        <v>281</v>
      </c>
    </row>
    <row r="4" spans="2:31" x14ac:dyDescent="0.2">
      <c r="B4" s="5" t="s">
        <v>235</v>
      </c>
      <c r="C4" s="26">
        <f>+'CO2'!C159</f>
        <v>30405.604626178592</v>
      </c>
      <c r="D4" s="26">
        <f>+'CO2'!D159</f>
        <v>28899.077633631994</v>
      </c>
      <c r="E4" s="26">
        <f>+'CO2'!E159</f>
        <v>29889.254532232124</v>
      </c>
      <c r="F4" s="26">
        <f>+'CO2'!F159</f>
        <v>32198.766966483556</v>
      </c>
      <c r="G4" s="26">
        <f>+'CO2'!G159</f>
        <v>34632.066709986</v>
      </c>
      <c r="H4" s="26">
        <f>+'CO2'!H159</f>
        <v>37622.225612442002</v>
      </c>
      <c r="I4" s="26">
        <f>+'CO2'!I159</f>
        <v>43406.394060268001</v>
      </c>
      <c r="J4" s="26">
        <f>+'CO2'!J159</f>
        <v>50024.562152026796</v>
      </c>
      <c r="K4" s="26">
        <f>+'CO2'!K159</f>
        <v>50508.821286576</v>
      </c>
      <c r="L4" s="26">
        <f>+'CO2'!L159</f>
        <v>53051.002392405993</v>
      </c>
      <c r="M4" s="26">
        <f>+'CO2'!M159</f>
        <v>49366.981357898003</v>
      </c>
      <c r="N4" s="26">
        <f>+'CO2'!N159</f>
        <v>47222.808927518003</v>
      </c>
      <c r="O4" s="26">
        <f>+'CO2'!O159</f>
        <v>47987.275492813991</v>
      </c>
      <c r="P4" s="26">
        <f>+'CO2'!P159</f>
        <v>48772.4141278928</v>
      </c>
      <c r="Q4" s="26">
        <f>+'CO2'!Q159</f>
        <v>53370.02891899566</v>
      </c>
      <c r="R4" s="26">
        <f>+'CO2'!R159</f>
        <v>54779.296360870758</v>
      </c>
      <c r="S4" s="26">
        <f>+'CO2'!S159</f>
        <v>55691.695804714029</v>
      </c>
      <c r="T4" s="26">
        <f>+'CO2'!T159</f>
        <v>65389.285549053486</v>
      </c>
      <c r="U4" s="26">
        <f>+'CO2'!U159</f>
        <v>66756.933551627691</v>
      </c>
      <c r="V4" s="26">
        <f>+'CO2'!V159</f>
        <v>64397.067811625209</v>
      </c>
      <c r="W4" s="26">
        <f>+'CO2'!W159</f>
        <v>65978.095219936222</v>
      </c>
      <c r="X4" s="26">
        <f>+'CO2'!X159</f>
        <v>73651.077905406288</v>
      </c>
      <c r="Y4" s="26">
        <f>+'CO2'!Y159</f>
        <v>77451.440441660045</v>
      </c>
      <c r="Z4" s="26">
        <f>+'CO2'!Z159</f>
        <v>77018.348398117203</v>
      </c>
      <c r="AA4" s="26">
        <f>+'CO2'!AA159</f>
        <v>74430.394617969272</v>
      </c>
      <c r="AB4" s="26">
        <f>+'CO2'!AB159</f>
        <v>80837.031776085467</v>
      </c>
      <c r="AC4" s="26">
        <f>+'CO2'!AC159</f>
        <v>84120.987616838611</v>
      </c>
      <c r="AE4" s="26">
        <f>+IF(C4=0,"",IF(C4&lt;0,IF(AC4&lt;0,(AC4-C4)/C4,(AC4-C4)/ABS(C4)),(AC4-C4)/C4))</f>
        <v>1.7666276875945492</v>
      </c>
    </row>
    <row r="5" spans="2:31" x14ac:dyDescent="0.2">
      <c r="B5" s="5" t="s">
        <v>236</v>
      </c>
      <c r="C5" s="26">
        <f>'CH4'!C159*PCG!$C$4</f>
        <v>2952.2102745902421</v>
      </c>
      <c r="D5" s="26">
        <f>'CH4'!D159*PCG!$C$4</f>
        <v>2631.7097170650127</v>
      </c>
      <c r="E5" s="26">
        <f>'CH4'!E159*PCG!$C$4</f>
        <v>2507.9505299612115</v>
      </c>
      <c r="F5" s="26">
        <f>'CH4'!F159*PCG!$C$4</f>
        <v>2416.3742990958017</v>
      </c>
      <c r="G5" s="26">
        <f>'CH4'!G159*PCG!$C$4</f>
        <v>2437.8315848352536</v>
      </c>
      <c r="H5" s="26">
        <f>'CH4'!H159*PCG!$C$4</f>
        <v>2243.723777768299</v>
      </c>
      <c r="I5" s="26">
        <f>'CH4'!I159*PCG!$C$4</f>
        <v>2226.5909691051525</v>
      </c>
      <c r="J5" s="26">
        <f>'CH4'!J159*PCG!$C$4</f>
        <v>2231.9861838990123</v>
      </c>
      <c r="K5" s="26">
        <f>'CH4'!K159*PCG!$C$4</f>
        <v>2191.9596874675585</v>
      </c>
      <c r="L5" s="26">
        <f>'CH4'!L159*PCG!$C$4</f>
        <v>2343.0024948118662</v>
      </c>
      <c r="M5" s="26">
        <f>'CH4'!M159*PCG!$C$4</f>
        <v>2558.5853107673379</v>
      </c>
      <c r="N5" s="26">
        <f>'CH4'!N159*PCG!$C$4</f>
        <v>2627.1555735075931</v>
      </c>
      <c r="O5" s="26">
        <f>'CH4'!O159*PCG!$C$4</f>
        <v>2577.2531883571328</v>
      </c>
      <c r="P5" s="26">
        <f>'CH4'!P159*PCG!$C$4</f>
        <v>2460.3289949983709</v>
      </c>
      <c r="Q5" s="26">
        <f>'CH4'!Q159*PCG!$C$4</f>
        <v>2500.9393533539674</v>
      </c>
      <c r="R5" s="26">
        <f>'CH4'!R159*PCG!$C$4</f>
        <v>2536.610454440317</v>
      </c>
      <c r="S5" s="26">
        <f>'CH4'!S159*PCG!$C$4</f>
        <v>2450.5059346770086</v>
      </c>
      <c r="T5" s="26">
        <f>'CH4'!T159*PCG!$C$4</f>
        <v>2221.9627197069367</v>
      </c>
      <c r="U5" s="26">
        <f>'CH4'!U159*PCG!$C$4</f>
        <v>2124.9043176756322</v>
      </c>
      <c r="V5" s="26">
        <f>'CH4'!V159*PCG!$C$4</f>
        <v>2331.0658715038267</v>
      </c>
      <c r="W5" s="26">
        <f>'CH4'!W159*PCG!$C$4</f>
        <v>1912.7822734544395</v>
      </c>
      <c r="X5" s="26">
        <f>'CH4'!X159*PCG!$C$4</f>
        <v>1847.5562483038082</v>
      </c>
      <c r="Y5" s="26">
        <f>'CH4'!Y159*PCG!$C$4</f>
        <v>1898.3839239623724</v>
      </c>
      <c r="Z5" s="26">
        <f>'CH4'!Z159*PCG!$C$4</f>
        <v>1930.8969741844851</v>
      </c>
      <c r="AA5" s="26">
        <f>'CH4'!AA159*PCG!$C$4</f>
        <v>1918.0023917105409</v>
      </c>
      <c r="AB5" s="26">
        <f>'CH4'!AB159*PCG!$C$4</f>
        <v>1820.105716232873</v>
      </c>
      <c r="AC5" s="26">
        <f>'CH4'!AC159*PCG!$C$4</f>
        <v>1888.2527805931318</v>
      </c>
      <c r="AE5" s="26">
        <f t="shared" ref="AE5:AE11" si="0">+IF(C5=0,"",IF(C5&lt;0,IF(AC5&lt;0,(AC5-C5)/C5,(AC5-C5)/ABS(C5)),(AC5-C5)/C5))</f>
        <v>-0.36039353400895008</v>
      </c>
    </row>
    <row r="6" spans="2:31" x14ac:dyDescent="0.2">
      <c r="B6" s="5" t="s">
        <v>237</v>
      </c>
      <c r="C6" s="26">
        <f>N2O!C159*PCG!$C$5</f>
        <v>321.93503732730017</v>
      </c>
      <c r="D6" s="26">
        <f>N2O!D159*PCG!$C$5</f>
        <v>330.75757975319095</v>
      </c>
      <c r="E6" s="26">
        <f>N2O!E159*PCG!$C$5</f>
        <v>354.83168503693508</v>
      </c>
      <c r="F6" s="26">
        <f>N2O!F159*PCG!$C$5</f>
        <v>360.03686785402078</v>
      </c>
      <c r="G6" s="26">
        <f>N2O!G159*PCG!$C$5</f>
        <v>390.37575715138632</v>
      </c>
      <c r="H6" s="26">
        <f>N2O!H159*PCG!$C$5</f>
        <v>431.93757201786514</v>
      </c>
      <c r="I6" s="26">
        <f>N2O!I159*PCG!$C$5</f>
        <v>488.05162158906495</v>
      </c>
      <c r="J6" s="26">
        <f>N2O!J159*PCG!$C$5</f>
        <v>528.48133090372073</v>
      </c>
      <c r="K6" s="26">
        <f>N2O!K159*PCG!$C$5</f>
        <v>556.03148496260098</v>
      </c>
      <c r="L6" s="26">
        <f>N2O!L159*PCG!$C$5</f>
        <v>586.16539474665672</v>
      </c>
      <c r="M6" s="26">
        <f>N2O!M159*PCG!$C$5</f>
        <v>586.33064375076356</v>
      </c>
      <c r="N6" s="26">
        <f>N2O!N159*PCG!$C$5</f>
        <v>562.0574416142249</v>
      </c>
      <c r="O6" s="26">
        <f>N2O!O159*PCG!$C$5</f>
        <v>582.59888690954404</v>
      </c>
      <c r="P6" s="26">
        <f>N2O!P159*PCG!$C$5</f>
        <v>573.32033208076268</v>
      </c>
      <c r="Q6" s="26">
        <f>N2O!Q159*PCG!$C$5</f>
        <v>604.42874018862585</v>
      </c>
      <c r="R6" s="26">
        <f>N2O!R159*PCG!$C$5</f>
        <v>646.38356213050065</v>
      </c>
      <c r="S6" s="26">
        <f>N2O!S159*PCG!$C$5</f>
        <v>665.94360771648712</v>
      </c>
      <c r="T6" s="26">
        <f>N2O!T159*PCG!$C$5</f>
        <v>741.05032717333961</v>
      </c>
      <c r="U6" s="26">
        <f>N2O!U159*PCG!$C$5</f>
        <v>783.10928050306768</v>
      </c>
      <c r="V6" s="26">
        <f>N2O!V159*PCG!$C$5</f>
        <v>789.59644601854041</v>
      </c>
      <c r="W6" s="26">
        <f>N2O!W159*PCG!$C$5</f>
        <v>732.63979854733054</v>
      </c>
      <c r="X6" s="26">
        <f>N2O!X159*PCG!$C$5</f>
        <v>789.64363128019579</v>
      </c>
      <c r="Y6" s="26">
        <f>N2O!Y159*PCG!$C$5</f>
        <v>973.22794697701795</v>
      </c>
      <c r="Z6" s="26">
        <f>N2O!Z159*PCG!$C$5</f>
        <v>1044.4067018433016</v>
      </c>
      <c r="AA6" s="26">
        <f>N2O!AA159*PCG!$C$5</f>
        <v>1068.61580857685</v>
      </c>
      <c r="AB6" s="26">
        <f>N2O!AB159*PCG!$C$5</f>
        <v>1056.2770163713446</v>
      </c>
      <c r="AC6" s="26">
        <f>N2O!AC159*PCG!$C$5</f>
        <v>1126.3291371155822</v>
      </c>
      <c r="AE6" s="26">
        <f t="shared" si="0"/>
        <v>2.4986224129760766</v>
      </c>
    </row>
    <row r="7" spans="2:31" x14ac:dyDescent="0.2">
      <c r="B7" s="5" t="s">
        <v>238</v>
      </c>
      <c r="C7" s="26">
        <f>+SUM(C8:C10)</f>
        <v>0</v>
      </c>
      <c r="D7" s="26">
        <f t="shared" ref="D7:Z7" si="1">+SUM(D8:D10)</f>
        <v>0</v>
      </c>
      <c r="E7" s="26">
        <f t="shared" si="1"/>
        <v>0</v>
      </c>
      <c r="F7" s="26">
        <f t="shared" si="1"/>
        <v>0</v>
      </c>
      <c r="G7" s="26">
        <f t="shared" si="1"/>
        <v>0</v>
      </c>
      <c r="H7" s="26">
        <f t="shared" si="1"/>
        <v>0</v>
      </c>
      <c r="I7" s="26">
        <f t="shared" si="1"/>
        <v>0</v>
      </c>
      <c r="J7" s="26">
        <f t="shared" si="1"/>
        <v>0</v>
      </c>
      <c r="K7" s="26">
        <f t="shared" si="1"/>
        <v>0</v>
      </c>
      <c r="L7" s="26">
        <f t="shared" si="1"/>
        <v>0</v>
      </c>
      <c r="M7" s="26">
        <f t="shared" si="1"/>
        <v>0</v>
      </c>
      <c r="N7" s="26">
        <f t="shared" si="1"/>
        <v>0</v>
      </c>
      <c r="O7" s="26">
        <f t="shared" si="1"/>
        <v>0</v>
      </c>
      <c r="P7" s="26">
        <f t="shared" si="1"/>
        <v>0</v>
      </c>
      <c r="Q7" s="26">
        <f t="shared" si="1"/>
        <v>0</v>
      </c>
      <c r="R7" s="26">
        <f t="shared" si="1"/>
        <v>0</v>
      </c>
      <c r="S7" s="26">
        <f t="shared" si="1"/>
        <v>0</v>
      </c>
      <c r="T7" s="26">
        <f t="shared" si="1"/>
        <v>0</v>
      </c>
      <c r="U7" s="26">
        <f t="shared" si="1"/>
        <v>0</v>
      </c>
      <c r="V7" s="26">
        <f t="shared" si="1"/>
        <v>0</v>
      </c>
      <c r="W7" s="26">
        <f t="shared" si="1"/>
        <v>0</v>
      </c>
      <c r="X7" s="26">
        <f t="shared" si="1"/>
        <v>0</v>
      </c>
      <c r="Y7" s="26">
        <f t="shared" si="1"/>
        <v>0</v>
      </c>
      <c r="Z7" s="26">
        <f t="shared" si="1"/>
        <v>0</v>
      </c>
      <c r="AA7" s="26">
        <f t="shared" ref="AA7:AB7" si="2">+SUM(AA8:AA10)</f>
        <v>0</v>
      </c>
      <c r="AB7" s="26">
        <f t="shared" si="2"/>
        <v>0</v>
      </c>
      <c r="AC7" s="26">
        <f t="shared" ref="AC7" si="3">+SUM(AC8:AC10)</f>
        <v>0</v>
      </c>
      <c r="AE7" s="26" t="str">
        <f t="shared" si="0"/>
        <v/>
      </c>
    </row>
    <row r="8" spans="2:31" x14ac:dyDescent="0.2">
      <c r="B8" s="18" t="s">
        <v>239</v>
      </c>
      <c r="C8" s="26">
        <f>+HFC!C159</f>
        <v>0</v>
      </c>
      <c r="D8" s="26">
        <f>+HFC!D159</f>
        <v>0</v>
      </c>
      <c r="E8" s="26">
        <f>+HFC!E159</f>
        <v>0</v>
      </c>
      <c r="F8" s="26">
        <f>+HFC!F159</f>
        <v>0</v>
      </c>
      <c r="G8" s="26">
        <f>+HFC!G159</f>
        <v>0</v>
      </c>
      <c r="H8" s="26">
        <f>+HFC!H159</f>
        <v>0</v>
      </c>
      <c r="I8" s="26">
        <f>+HFC!I159</f>
        <v>0</v>
      </c>
      <c r="J8" s="26">
        <f>+HFC!J159</f>
        <v>0</v>
      </c>
      <c r="K8" s="26">
        <f>+HFC!K159</f>
        <v>0</v>
      </c>
      <c r="L8" s="26">
        <f>+HFC!L159</f>
        <v>0</v>
      </c>
      <c r="M8" s="26">
        <f>+HFC!M159</f>
        <v>0</v>
      </c>
      <c r="N8" s="26">
        <f>+HFC!N159</f>
        <v>0</v>
      </c>
      <c r="O8" s="26">
        <f>+HFC!O159</f>
        <v>0</v>
      </c>
      <c r="P8" s="26">
        <f>+HFC!P159</f>
        <v>0</v>
      </c>
      <c r="Q8" s="26">
        <f>+HFC!Q159</f>
        <v>0</v>
      </c>
      <c r="R8" s="26">
        <f>+HFC!R159</f>
        <v>0</v>
      </c>
      <c r="S8" s="26">
        <f>+HFC!S159</f>
        <v>0</v>
      </c>
      <c r="T8" s="26">
        <f>+HFC!T159</f>
        <v>0</v>
      </c>
      <c r="U8" s="26">
        <f>+HFC!U159</f>
        <v>0</v>
      </c>
      <c r="V8" s="26">
        <f>+HFC!V159</f>
        <v>0</v>
      </c>
      <c r="W8" s="26">
        <f>+HFC!W159</f>
        <v>0</v>
      </c>
      <c r="X8" s="26">
        <f>+HFC!X159</f>
        <v>0</v>
      </c>
      <c r="Y8" s="26">
        <f>+HFC!Y159</f>
        <v>0</v>
      </c>
      <c r="Z8" s="26">
        <f>+HFC!Z159</f>
        <v>0</v>
      </c>
      <c r="AA8" s="26">
        <f>+HFC!AA159</f>
        <v>0</v>
      </c>
      <c r="AB8" s="26">
        <f>+HFC!AB159</f>
        <v>0</v>
      </c>
      <c r="AC8" s="26">
        <f>+HFC!AC159</f>
        <v>0</v>
      </c>
      <c r="AE8" s="26" t="str">
        <f t="shared" si="0"/>
        <v/>
      </c>
    </row>
    <row r="9" spans="2:31" x14ac:dyDescent="0.2">
      <c r="B9" s="18" t="s">
        <v>240</v>
      </c>
      <c r="C9" s="26">
        <f>+PFC!C159</f>
        <v>0</v>
      </c>
      <c r="D9" s="26">
        <f>+PFC!D159</f>
        <v>0</v>
      </c>
      <c r="E9" s="26">
        <f>+PFC!E159</f>
        <v>0</v>
      </c>
      <c r="F9" s="26">
        <f>+PFC!F159</f>
        <v>0</v>
      </c>
      <c r="G9" s="26">
        <f>+PFC!G159</f>
        <v>0</v>
      </c>
      <c r="H9" s="26">
        <f>+PFC!H159</f>
        <v>0</v>
      </c>
      <c r="I9" s="26">
        <f>+PFC!I159</f>
        <v>0</v>
      </c>
      <c r="J9" s="26">
        <f>+PFC!J159</f>
        <v>0</v>
      </c>
      <c r="K9" s="26">
        <f>+PFC!K159</f>
        <v>0</v>
      </c>
      <c r="L9" s="26">
        <f>+PFC!L159</f>
        <v>0</v>
      </c>
      <c r="M9" s="26">
        <f>+PFC!M159</f>
        <v>0</v>
      </c>
      <c r="N9" s="26">
        <f>+PFC!N159</f>
        <v>0</v>
      </c>
      <c r="O9" s="26">
        <f>+PFC!O159</f>
        <v>0</v>
      </c>
      <c r="P9" s="26">
        <f>+PFC!P159</f>
        <v>0</v>
      </c>
      <c r="Q9" s="26">
        <f>+PFC!Q159</f>
        <v>0</v>
      </c>
      <c r="R9" s="26">
        <f>+PFC!R159</f>
        <v>0</v>
      </c>
      <c r="S9" s="26">
        <f>+PFC!S159</f>
        <v>0</v>
      </c>
      <c r="T9" s="26">
        <f>+PFC!T159</f>
        <v>0</v>
      </c>
      <c r="U9" s="26">
        <f>+PFC!U159</f>
        <v>0</v>
      </c>
      <c r="V9" s="26">
        <f>+PFC!V159</f>
        <v>0</v>
      </c>
      <c r="W9" s="26">
        <f>+PFC!W159</f>
        <v>0</v>
      </c>
      <c r="X9" s="26">
        <f>+PFC!X159</f>
        <v>0</v>
      </c>
      <c r="Y9" s="26">
        <f>+PFC!Y159</f>
        <v>0</v>
      </c>
      <c r="Z9" s="26">
        <f>+PFC!Z159</f>
        <v>0</v>
      </c>
      <c r="AA9" s="26">
        <f>+PFC!AA159</f>
        <v>0</v>
      </c>
      <c r="AB9" s="26">
        <f>+PFC!AB159</f>
        <v>0</v>
      </c>
      <c r="AC9" s="26">
        <f>+PFC!AC159</f>
        <v>0</v>
      </c>
      <c r="AE9" s="26" t="str">
        <f t="shared" si="0"/>
        <v/>
      </c>
    </row>
    <row r="10" spans="2:31" x14ac:dyDescent="0.2">
      <c r="B10" s="18" t="s">
        <v>241</v>
      </c>
      <c r="C10" s="26">
        <f>'SF6'!C159</f>
        <v>0</v>
      </c>
      <c r="D10" s="26">
        <f>'SF6'!D159</f>
        <v>0</v>
      </c>
      <c r="E10" s="26">
        <f>'SF6'!E159</f>
        <v>0</v>
      </c>
      <c r="F10" s="26">
        <f>'SF6'!F159</f>
        <v>0</v>
      </c>
      <c r="G10" s="26">
        <f>'SF6'!G159</f>
        <v>0</v>
      </c>
      <c r="H10" s="26">
        <f>'SF6'!H159</f>
        <v>0</v>
      </c>
      <c r="I10" s="26">
        <f>'SF6'!I159</f>
        <v>0</v>
      </c>
      <c r="J10" s="26">
        <f>'SF6'!J159</f>
        <v>0</v>
      </c>
      <c r="K10" s="26">
        <f>'SF6'!K159</f>
        <v>0</v>
      </c>
      <c r="L10" s="26">
        <f>'SF6'!L159</f>
        <v>0</v>
      </c>
      <c r="M10" s="26">
        <f>'SF6'!M159</f>
        <v>0</v>
      </c>
      <c r="N10" s="26">
        <f>'SF6'!N159</f>
        <v>0</v>
      </c>
      <c r="O10" s="26">
        <f>'SF6'!O159</f>
        <v>0</v>
      </c>
      <c r="P10" s="26">
        <f>'SF6'!P159</f>
        <v>0</v>
      </c>
      <c r="Q10" s="26">
        <f>'SF6'!Q159</f>
        <v>0</v>
      </c>
      <c r="R10" s="26">
        <f>'SF6'!R159</f>
        <v>0</v>
      </c>
      <c r="S10" s="26">
        <f>'SF6'!S159</f>
        <v>0</v>
      </c>
      <c r="T10" s="26">
        <f>'SF6'!T159</f>
        <v>0</v>
      </c>
      <c r="U10" s="26">
        <f>'SF6'!U159</f>
        <v>0</v>
      </c>
      <c r="V10" s="26">
        <f>'SF6'!V159</f>
        <v>0</v>
      </c>
      <c r="W10" s="26">
        <f>'SF6'!W159</f>
        <v>0</v>
      </c>
      <c r="X10" s="26">
        <f>'SF6'!X159</f>
        <v>0</v>
      </c>
      <c r="Y10" s="26">
        <f>'SF6'!Y159</f>
        <v>0</v>
      </c>
      <c r="Z10" s="26">
        <f>'SF6'!Z159</f>
        <v>0</v>
      </c>
      <c r="AA10" s="26">
        <f>'SF6'!AA159</f>
        <v>0</v>
      </c>
      <c r="AB10" s="26">
        <f>'SF6'!AB159</f>
        <v>0</v>
      </c>
      <c r="AC10" s="26">
        <f>'SF6'!AC159</f>
        <v>0</v>
      </c>
      <c r="AE10" s="26" t="str">
        <f t="shared" si="0"/>
        <v/>
      </c>
    </row>
    <row r="11" spans="2:31" x14ac:dyDescent="0.2">
      <c r="B11" s="19" t="s">
        <v>242</v>
      </c>
      <c r="C11" s="35">
        <f>+SUM(C4:C7)</f>
        <v>33679.749938096131</v>
      </c>
      <c r="D11" s="35">
        <f t="shared" ref="D11:Z11" si="4">+SUM(D4:D7)</f>
        <v>31861.544930450196</v>
      </c>
      <c r="E11" s="35">
        <f t="shared" si="4"/>
        <v>32752.036747230268</v>
      </c>
      <c r="F11" s="35">
        <f t="shared" si="4"/>
        <v>34975.178133433372</v>
      </c>
      <c r="G11" s="35">
        <f t="shared" si="4"/>
        <v>37460.274051972636</v>
      </c>
      <c r="H11" s="35">
        <f t="shared" si="4"/>
        <v>40297.886962228164</v>
      </c>
      <c r="I11" s="35">
        <f t="shared" si="4"/>
        <v>46121.036650962218</v>
      </c>
      <c r="J11" s="35">
        <f t="shared" si="4"/>
        <v>52785.029666829527</v>
      </c>
      <c r="K11" s="35">
        <f t="shared" si="4"/>
        <v>53256.812459006156</v>
      </c>
      <c r="L11" s="35">
        <f t="shared" si="4"/>
        <v>55980.170281964514</v>
      </c>
      <c r="M11" s="35">
        <f t="shared" si="4"/>
        <v>52511.897312416106</v>
      </c>
      <c r="N11" s="35">
        <f t="shared" si="4"/>
        <v>50412.021942639825</v>
      </c>
      <c r="O11" s="35">
        <f t="shared" si="4"/>
        <v>51147.127568080672</v>
      </c>
      <c r="P11" s="35">
        <f t="shared" si="4"/>
        <v>51806.06345497194</v>
      </c>
      <c r="Q11" s="35">
        <f t="shared" si="4"/>
        <v>56475.397012538255</v>
      </c>
      <c r="R11" s="35">
        <f t="shared" si="4"/>
        <v>57962.290377441575</v>
      </c>
      <c r="S11" s="35">
        <f t="shared" si="4"/>
        <v>58808.145347107522</v>
      </c>
      <c r="T11" s="35">
        <f t="shared" si="4"/>
        <v>68352.298595933768</v>
      </c>
      <c r="U11" s="35">
        <f t="shared" si="4"/>
        <v>69664.947149806394</v>
      </c>
      <c r="V11" s="35">
        <f t="shared" si="4"/>
        <v>67517.730129147574</v>
      </c>
      <c r="W11" s="35">
        <f t="shared" si="4"/>
        <v>68623.517291937998</v>
      </c>
      <c r="X11" s="35">
        <f t="shared" si="4"/>
        <v>76288.277784990292</v>
      </c>
      <c r="Y11" s="35">
        <f t="shared" si="4"/>
        <v>80323.052312599437</v>
      </c>
      <c r="Z11" s="35">
        <f t="shared" si="4"/>
        <v>79993.652074144993</v>
      </c>
      <c r="AA11" s="35">
        <f t="shared" ref="AA11" si="5">+SUM(AA4:AA7)</f>
        <v>77417.01281825667</v>
      </c>
      <c r="AB11" s="35">
        <f>+SUM(AB4:AB7)</f>
        <v>83713.41450868969</v>
      </c>
      <c r="AC11" s="35">
        <f>+SUM(AC4:AC7)</f>
        <v>87135.569534547321</v>
      </c>
      <c r="AE11" s="26">
        <f t="shared" si="0"/>
        <v>1.5871798245148423</v>
      </c>
    </row>
    <row r="12" spans="2:31" x14ac:dyDescent="0.2">
      <c r="C12" s="38">
        <f>+C11-CO2eq!C159</f>
        <v>0</v>
      </c>
      <c r="D12" s="38">
        <f>+D11-CO2eq!D159</f>
        <v>0</v>
      </c>
      <c r="E12" s="38">
        <f>+E11-CO2eq!E159</f>
        <v>0</v>
      </c>
      <c r="F12" s="38">
        <f>+F11-CO2eq!F159</f>
        <v>0</v>
      </c>
      <c r="G12" s="38">
        <f>+G11-CO2eq!G159</f>
        <v>0</v>
      </c>
      <c r="H12" s="38">
        <f>+H11-CO2eq!H159</f>
        <v>0</v>
      </c>
      <c r="I12" s="38">
        <f>+I11-CO2eq!I159</f>
        <v>0</v>
      </c>
      <c r="J12" s="38">
        <f>+J11-CO2eq!J159</f>
        <v>0</v>
      </c>
      <c r="K12" s="38">
        <f>+K11-CO2eq!K159</f>
        <v>0</v>
      </c>
      <c r="L12" s="38">
        <f>+L11-CO2eq!L159</f>
        <v>0</v>
      </c>
      <c r="M12" s="38">
        <f>+M11-CO2eq!M159</f>
        <v>0</v>
      </c>
      <c r="N12" s="38">
        <f>+N11-CO2eq!N159</f>
        <v>0</v>
      </c>
      <c r="O12" s="38">
        <f>+O11-CO2eq!O159</f>
        <v>0</v>
      </c>
      <c r="P12" s="38">
        <f>+P11-CO2eq!P159</f>
        <v>0</v>
      </c>
      <c r="Q12" s="38">
        <f>+Q11-CO2eq!Q159</f>
        <v>0</v>
      </c>
      <c r="R12" s="38">
        <f>+R11-CO2eq!R159</f>
        <v>0</v>
      </c>
      <c r="S12" s="38">
        <f>+S11-CO2eq!S159</f>
        <v>0</v>
      </c>
      <c r="T12" s="38">
        <f>+T11-CO2eq!T159</f>
        <v>0</v>
      </c>
      <c r="U12" s="38">
        <f>+U11-CO2eq!U159</f>
        <v>0</v>
      </c>
      <c r="V12" s="38">
        <f>+V11-CO2eq!V159</f>
        <v>0</v>
      </c>
      <c r="W12" s="38">
        <f>+W11-CO2eq!W159</f>
        <v>0</v>
      </c>
      <c r="X12" s="38">
        <f>+X11-CO2eq!X159</f>
        <v>0</v>
      </c>
      <c r="Y12" s="38">
        <f>+Y11-CO2eq!Y159</f>
        <v>0</v>
      </c>
      <c r="Z12" s="38">
        <f>+Z11-CO2eq!Z159</f>
        <v>0</v>
      </c>
      <c r="AA12" s="38">
        <f>+AA11-CO2eq!AA159</f>
        <v>0</v>
      </c>
      <c r="AB12" s="38">
        <f>+AB11-CO2eq!AB159</f>
        <v>0</v>
      </c>
      <c r="AC12" s="38">
        <f>+AC11-CO2eq!AC159</f>
        <v>0</v>
      </c>
    </row>
    <row r="15" spans="2:31" x14ac:dyDescent="0.2">
      <c r="B15" s="24" t="s">
        <v>263</v>
      </c>
      <c r="C15" s="24">
        <v>1990</v>
      </c>
      <c r="D15" s="24">
        <v>1991</v>
      </c>
      <c r="E15" s="24">
        <v>1992</v>
      </c>
      <c r="F15" s="24">
        <v>1993</v>
      </c>
      <c r="G15" s="24">
        <v>1994</v>
      </c>
      <c r="H15" s="24">
        <v>1995</v>
      </c>
      <c r="I15" s="24">
        <v>1996</v>
      </c>
      <c r="J15" s="24">
        <v>1997</v>
      </c>
      <c r="K15" s="24">
        <v>1998</v>
      </c>
      <c r="L15" s="24">
        <v>1999</v>
      </c>
      <c r="M15" s="24">
        <v>2000</v>
      </c>
      <c r="N15" s="24">
        <v>2001</v>
      </c>
      <c r="O15" s="24">
        <v>2002</v>
      </c>
      <c r="P15" s="24">
        <v>2003</v>
      </c>
      <c r="Q15" s="24">
        <v>2004</v>
      </c>
      <c r="R15" s="24">
        <v>2005</v>
      </c>
      <c r="S15" s="24">
        <v>2006</v>
      </c>
      <c r="T15" s="24">
        <v>2007</v>
      </c>
      <c r="U15" s="24">
        <v>2008</v>
      </c>
      <c r="V15" s="24">
        <v>2009</v>
      </c>
      <c r="W15" s="24">
        <v>2010</v>
      </c>
      <c r="X15" s="24">
        <v>2011</v>
      </c>
      <c r="Y15" s="24">
        <v>2012</v>
      </c>
      <c r="Z15" s="24">
        <v>2013</v>
      </c>
      <c r="AA15" s="24">
        <v>2014</v>
      </c>
      <c r="AB15" s="24">
        <v>2015</v>
      </c>
      <c r="AC15" s="24">
        <v>2016</v>
      </c>
      <c r="AE15" s="24" t="s">
        <v>281</v>
      </c>
    </row>
    <row r="16" spans="2:31" x14ac:dyDescent="0.2">
      <c r="B16" s="25" t="s">
        <v>248</v>
      </c>
      <c r="C16" s="26">
        <f>+NOx!C159</f>
        <v>123</v>
      </c>
      <c r="D16" s="26">
        <f>+NOx!D159</f>
        <v>101.44435839709632</v>
      </c>
      <c r="E16" s="26">
        <f>+NOx!E159</f>
        <v>100.15780236649493</v>
      </c>
      <c r="F16" s="26">
        <f>+NOx!F159</f>
        <v>108.57764902369759</v>
      </c>
      <c r="G16" s="26">
        <f>+NOx!G159</f>
        <v>97.821107263866693</v>
      </c>
      <c r="H16" s="26">
        <f>+NOx!H159</f>
        <v>114.96817754741325</v>
      </c>
      <c r="I16" s="26">
        <f>+NOx!I159</f>
        <v>151.50683829921996</v>
      </c>
      <c r="J16" s="26">
        <f>+NOx!J159</f>
        <v>169.93745926283219</v>
      </c>
      <c r="K16" s="26">
        <f>+NOx!K159</f>
        <v>175.10188636238877</v>
      </c>
      <c r="L16" s="26">
        <f>+NOx!L159</f>
        <v>170.35518127517992</v>
      </c>
      <c r="M16" s="26">
        <f>+NOx!M159</f>
        <v>156.41977971476663</v>
      </c>
      <c r="N16" s="26">
        <f>+NOx!N159</f>
        <v>144.90453880907739</v>
      </c>
      <c r="O16" s="26">
        <f>+NOx!O159</f>
        <v>148.49199801478068</v>
      </c>
      <c r="P16" s="26">
        <f>+NOx!P159</f>
        <v>147.47028257019505</v>
      </c>
      <c r="Q16" s="26">
        <f>+NOx!Q159</f>
        <v>171.03787521886102</v>
      </c>
      <c r="R16" s="26">
        <f>+NOx!R159</f>
        <v>179.32987920511894</v>
      </c>
      <c r="S16" s="26">
        <f>+NOx!S159</f>
        <v>188.4569941938436</v>
      </c>
      <c r="T16" s="26">
        <f>+NOx!T159</f>
        <v>219.77063118367917</v>
      </c>
      <c r="U16" s="26">
        <f>+NOx!U159</f>
        <v>226.23722713832979</v>
      </c>
      <c r="V16" s="26">
        <f>+NOx!V159</f>
        <v>220.57246334729558</v>
      </c>
      <c r="W16" s="26">
        <f>+NOx!W159</f>
        <v>195.29459327445147</v>
      </c>
      <c r="X16" s="26">
        <f>+NOx!X159</f>
        <v>223.9834921011963</v>
      </c>
      <c r="Y16" s="26">
        <f>+NOx!Y159</f>
        <v>247.43209350545914</v>
      </c>
      <c r="Z16" s="26">
        <f>+NOx!Z159</f>
        <v>253.94763838057318</v>
      </c>
      <c r="AA16" s="26">
        <f>+NOx!AA159</f>
        <v>265.76569771962659</v>
      </c>
      <c r="AB16" s="26">
        <f>+NOx!AB159</f>
        <v>271.21147799408038</v>
      </c>
      <c r="AC16" s="26">
        <f>+NOx!AC159</f>
        <v>288.04868895817049</v>
      </c>
      <c r="AD16" s="76">
        <f>AC16/$AC$20</f>
        <v>0.16840517755387255</v>
      </c>
      <c r="AE16" s="26">
        <f t="shared" ref="AE16:AE17" si="6">+IF(C16=0,"",IF(C16&lt;0,IF(AC16&lt;0,(AC16-C16)/C16,(AC16-C16)/ABS(C16)),(AC16-C16)/C16))</f>
        <v>1.3418592598225243</v>
      </c>
    </row>
    <row r="17" spans="2:31" x14ac:dyDescent="0.2">
      <c r="B17" s="25" t="s">
        <v>245</v>
      </c>
      <c r="C17" s="26">
        <f>+CO!C159</f>
        <v>608.5100000000001</v>
      </c>
      <c r="D17" s="26">
        <f>+CO!D159</f>
        <v>520.75958482432679</v>
      </c>
      <c r="E17" s="26">
        <f>+CO!E159</f>
        <v>529.54875224422892</v>
      </c>
      <c r="F17" s="26">
        <f>+CO!F159</f>
        <v>563.75641303950749</v>
      </c>
      <c r="G17" s="26">
        <f>+CO!G159</f>
        <v>482.06160904192831</v>
      </c>
      <c r="H17" s="26">
        <f>+CO!H159</f>
        <v>520.56646552770394</v>
      </c>
      <c r="I17" s="26">
        <f>+CO!I159</f>
        <v>672.12336060181929</v>
      </c>
      <c r="J17" s="26">
        <f>+CO!J159</f>
        <v>770.61882349118707</v>
      </c>
      <c r="K17" s="26">
        <f>+CO!K159</f>
        <v>770.41481753064988</v>
      </c>
      <c r="L17" s="26">
        <f>+CO!L159</f>
        <v>789.53588988920444</v>
      </c>
      <c r="M17" s="26">
        <f>+CO!M159</f>
        <v>789.2765938524019</v>
      </c>
      <c r="N17" s="26">
        <f>+CO!N159</f>
        <v>782.8285144513186</v>
      </c>
      <c r="O17" s="26">
        <f>+CO!O159</f>
        <v>781.98825451166181</v>
      </c>
      <c r="P17" s="26">
        <f>+CO!P159</f>
        <v>767.35916060163004</v>
      </c>
      <c r="Q17" s="26">
        <f>+CO!Q159</f>
        <v>783.45561779601928</v>
      </c>
      <c r="R17" s="26">
        <f>+CO!R159</f>
        <v>767.68585403608404</v>
      </c>
      <c r="S17" s="26">
        <f>+CO!S159</f>
        <v>799.79596320652195</v>
      </c>
      <c r="T17" s="26">
        <f>+CO!T159</f>
        <v>827.1941343560386</v>
      </c>
      <c r="U17" s="26">
        <f>+CO!U159</f>
        <v>835.49793929383179</v>
      </c>
      <c r="V17" s="26">
        <f>+CO!V159</f>
        <v>666.68371263618656</v>
      </c>
      <c r="W17" s="26">
        <f>+CO!W159</f>
        <v>654.0704278575829</v>
      </c>
      <c r="X17" s="26">
        <f>+CO!X159</f>
        <v>656.30343087868948</v>
      </c>
      <c r="Y17" s="26">
        <f>+CO!Y159</f>
        <v>755.33094745647452</v>
      </c>
      <c r="Z17" s="26">
        <f>+CO!Z159</f>
        <v>786.37774072816603</v>
      </c>
      <c r="AA17" s="26">
        <f>+CO!AA159</f>
        <v>807.05015059428979</v>
      </c>
      <c r="AB17" s="26">
        <f>+CO!AB159</f>
        <v>780.53301315789201</v>
      </c>
      <c r="AC17" s="26">
        <f>+CO!AC159</f>
        <v>811.02463197139855</v>
      </c>
      <c r="AD17" s="76">
        <f t="shared" ref="AD17:AD19" si="7">AC17/$AC$20</f>
        <v>0.47415854466027901</v>
      </c>
      <c r="AE17" s="26">
        <f t="shared" si="6"/>
        <v>0.33280411492234868</v>
      </c>
    </row>
    <row r="18" spans="2:31" x14ac:dyDescent="0.2">
      <c r="B18" s="25" t="s">
        <v>246</v>
      </c>
      <c r="C18" s="26">
        <f>+COVDM!C159</f>
        <v>99.33</v>
      </c>
      <c r="D18" s="26">
        <f>+COVDM!D159</f>
        <v>110.32471229421944</v>
      </c>
      <c r="E18" s="26">
        <f>+COVDM!E159</f>
        <v>114.78780236649493</v>
      </c>
      <c r="F18" s="26">
        <f>+COVDM!F159</f>
        <v>121.54955477037501</v>
      </c>
      <c r="G18" s="26">
        <f>+COVDM!G159</f>
        <v>114.81110726386669</v>
      </c>
      <c r="H18" s="26">
        <f>+COVDM!H159</f>
        <v>128.46471772030947</v>
      </c>
      <c r="I18" s="26">
        <f>+COVDM!I159</f>
        <v>149.73605950287487</v>
      </c>
      <c r="J18" s="26">
        <f>+COVDM!J159</f>
        <v>161.16314005122092</v>
      </c>
      <c r="K18" s="26">
        <f>+COVDM!K159</f>
        <v>167.53723273668831</v>
      </c>
      <c r="L18" s="26">
        <f>+COVDM!L159</f>
        <v>174.17776193898982</v>
      </c>
      <c r="M18" s="26">
        <f>+COVDM!M159</f>
        <v>179.91831909269661</v>
      </c>
      <c r="N18" s="26">
        <f>+COVDM!N159</f>
        <v>176.99379005486711</v>
      </c>
      <c r="O18" s="26">
        <f>+COVDM!O159</f>
        <v>182.30150058663216</v>
      </c>
      <c r="P18" s="26">
        <f>+COVDM!P159</f>
        <v>180.59799099732942</v>
      </c>
      <c r="Q18" s="26">
        <f>+COVDM!Q159</f>
        <v>184.82271378051908</v>
      </c>
      <c r="R18" s="26">
        <f>+COVDM!R159</f>
        <v>187.04987920511897</v>
      </c>
      <c r="S18" s="26">
        <f>+COVDM!S159</f>
        <v>199.54044232712837</v>
      </c>
      <c r="T18" s="26">
        <f>+COVDM!T159</f>
        <v>209.63208426026267</v>
      </c>
      <c r="U18" s="26">
        <f>+COVDM!U159</f>
        <v>199.62807052621545</v>
      </c>
      <c r="V18" s="26">
        <f>+COVDM!V159</f>
        <v>187.47158087189266</v>
      </c>
      <c r="W18" s="26">
        <f>+COVDM!W159</f>
        <v>180.84625759117239</v>
      </c>
      <c r="X18" s="26">
        <f>+COVDM!X159</f>
        <v>197.20485452691878</v>
      </c>
      <c r="Y18" s="26">
        <f>+COVDM!Y159</f>
        <v>236.46740413082321</v>
      </c>
      <c r="Z18" s="26">
        <f>+COVDM!Z159</f>
        <v>254.94575048485288</v>
      </c>
      <c r="AA18" s="26">
        <f>+COVDM!AA159</f>
        <v>252.4040046874328</v>
      </c>
      <c r="AB18" s="26">
        <f>+COVDM!AB159</f>
        <v>242.28698130921717</v>
      </c>
      <c r="AC18" s="26">
        <f>+COVDM!AC159</f>
        <v>254.02699385380035</v>
      </c>
      <c r="AD18" s="76">
        <f t="shared" si="7"/>
        <v>0.1485146874236877</v>
      </c>
      <c r="AE18" s="26">
        <f>+IF(C18=0,"",IF(C18&lt;0,IF(AC18&lt;0,(AC18-C18)/C18,(AC18-C18)/ABS(C18)),(AC18-C18)/C18))</f>
        <v>1.5574045490164135</v>
      </c>
    </row>
    <row r="19" spans="2:31" x14ac:dyDescent="0.2">
      <c r="B19" s="25" t="s">
        <v>247</v>
      </c>
      <c r="C19" s="26">
        <f>+'SO2'!C159</f>
        <v>255.16000000000003</v>
      </c>
      <c r="D19" s="26">
        <f>+'SO2'!D159</f>
        <v>260.76</v>
      </c>
      <c r="E19" s="26">
        <f>+'SO2'!E159</f>
        <v>281.4571300489925</v>
      </c>
      <c r="F19" s="26">
        <f>+'SO2'!F159</f>
        <v>306.5</v>
      </c>
      <c r="G19" s="26">
        <f>+'SO2'!G159</f>
        <v>320.17060901008114</v>
      </c>
      <c r="H19" s="26">
        <f>+'SO2'!H159</f>
        <v>350.33</v>
      </c>
      <c r="I19" s="26">
        <f>+'SO2'!I159</f>
        <v>384.66999999999996</v>
      </c>
      <c r="J19" s="26">
        <f>+'SO2'!J159</f>
        <v>333.23</v>
      </c>
      <c r="K19" s="26">
        <f>+'SO2'!K159</f>
        <v>327.03999999999996</v>
      </c>
      <c r="L19" s="26">
        <f>+'SO2'!L159</f>
        <v>227.62</v>
      </c>
      <c r="M19" s="26">
        <f>+'SO2'!M159</f>
        <v>338.39</v>
      </c>
      <c r="N19" s="26">
        <f>+'SO2'!N159</f>
        <v>302.35000000000002</v>
      </c>
      <c r="O19" s="26">
        <f>+'SO2'!O159</f>
        <v>357.74</v>
      </c>
      <c r="P19" s="26">
        <f>+'SO2'!P159</f>
        <v>294.89000000000004</v>
      </c>
      <c r="Q19" s="26">
        <f>+'SO2'!Q159</f>
        <v>380.68</v>
      </c>
      <c r="R19" s="26">
        <f>+'SO2'!R159</f>
        <v>427.57543465224171</v>
      </c>
      <c r="S19" s="26">
        <f>+'SO2'!S159</f>
        <v>445.83000000000004</v>
      </c>
      <c r="T19" s="26">
        <f>+'SO2'!T159</f>
        <v>511.2700000000001</v>
      </c>
      <c r="U19" s="26">
        <f>+'SO2'!U159</f>
        <v>421.93076505454508</v>
      </c>
      <c r="V19" s="26">
        <f>+'SO2'!V159</f>
        <v>428.08</v>
      </c>
      <c r="W19" s="26">
        <f>+'SO2'!W159</f>
        <v>364.04</v>
      </c>
      <c r="X19" s="26">
        <f>+'SO2'!X159</f>
        <v>357.58000000000004</v>
      </c>
      <c r="Y19" s="26">
        <f>+'SO2'!Y159</f>
        <v>402.41999999999996</v>
      </c>
      <c r="Z19" s="26">
        <f>+'SO2'!Z159</f>
        <v>358.71</v>
      </c>
      <c r="AA19" s="26">
        <f>+'SO2'!AA159</f>
        <v>345.79999999999995</v>
      </c>
      <c r="AB19" s="26">
        <f>+'SO2'!AB159</f>
        <v>350.43000000000006</v>
      </c>
      <c r="AC19" s="26">
        <f>+'SO2'!AC159</f>
        <v>357.34999999999997</v>
      </c>
      <c r="AD19" s="76">
        <f t="shared" si="7"/>
        <v>0.20892159036216074</v>
      </c>
      <c r="AE19" s="26">
        <f>+IF(C19=0,"",IF(C19&lt;0,IF(AC19&lt;0,(AC19-C19)/C19,(AC19-C19)/ABS(C19)),(AC19-C19)/C19))</f>
        <v>0.400493807806866</v>
      </c>
    </row>
    <row r="20" spans="2:31" x14ac:dyDescent="0.2">
      <c r="AC20" s="38">
        <f>SUM(AC16:AC19)</f>
        <v>1710.4503147833693</v>
      </c>
    </row>
  </sheetData>
  <conditionalFormatting sqref="C12:AC12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7AA4F-C6CB-4F04-A41B-40389E023E20}">
  <sheetPr>
    <tabColor rgb="FF00FF00"/>
  </sheetPr>
  <dimension ref="A1:AC107"/>
  <sheetViews>
    <sheetView tabSelected="1" workbookViewId="0">
      <selection activeCell="C8" sqref="C8"/>
    </sheetView>
  </sheetViews>
  <sheetFormatPr defaultRowHeight="15" x14ac:dyDescent="0.25"/>
  <sheetData>
    <row r="1" spans="1:29" x14ac:dyDescent="0.25">
      <c r="A1" t="s">
        <v>19</v>
      </c>
      <c r="B1" t="s">
        <v>20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</row>
    <row r="2" spans="1:29" x14ac:dyDescent="0.25">
      <c r="A2">
        <v>1</v>
      </c>
      <c r="B2" t="s">
        <v>23</v>
      </c>
      <c r="C2" s="80">
        <v>30405.605</v>
      </c>
      <c r="D2" s="80">
        <v>28899.078000000001</v>
      </c>
      <c r="E2" s="80">
        <v>29889.255000000001</v>
      </c>
      <c r="F2" s="80">
        <v>32198.767</v>
      </c>
      <c r="G2" s="80">
        <v>34632.067000000003</v>
      </c>
      <c r="H2" s="80">
        <v>37622.226000000002</v>
      </c>
      <c r="I2" s="80">
        <v>43406.394</v>
      </c>
      <c r="J2" s="80">
        <v>50024.561999999998</v>
      </c>
      <c r="K2" s="80">
        <v>50508.821000000004</v>
      </c>
      <c r="L2" s="80">
        <v>53051.002</v>
      </c>
      <c r="M2" s="80">
        <v>49366.981</v>
      </c>
      <c r="N2" s="80">
        <v>47222.809000000001</v>
      </c>
      <c r="O2" s="80">
        <v>47987.275000000001</v>
      </c>
      <c r="P2" s="80">
        <v>48772.413999999997</v>
      </c>
      <c r="Q2" s="80">
        <v>53370.029000000002</v>
      </c>
      <c r="R2" s="80">
        <v>54779.296000000002</v>
      </c>
      <c r="S2" s="80">
        <v>55691.696000000004</v>
      </c>
      <c r="T2" s="80">
        <v>65389.286</v>
      </c>
      <c r="U2" s="80">
        <v>66756.933999999994</v>
      </c>
      <c r="V2" s="80">
        <v>64397.067999999999</v>
      </c>
      <c r="W2" s="80">
        <v>65978.095000000001</v>
      </c>
      <c r="X2" s="80">
        <v>73651.077999999994</v>
      </c>
      <c r="Y2" s="80">
        <v>77451.44</v>
      </c>
      <c r="Z2" s="80">
        <v>77018.347999999998</v>
      </c>
      <c r="AA2" s="80">
        <v>74430.395000000004</v>
      </c>
      <c r="AB2" s="80">
        <v>80837.032000000007</v>
      </c>
      <c r="AC2" s="80">
        <v>84120.987999999998</v>
      </c>
    </row>
    <row r="3" spans="1:29" x14ac:dyDescent="0.25">
      <c r="A3" t="s">
        <v>26</v>
      </c>
      <c r="B3" t="s">
        <v>25</v>
      </c>
      <c r="C3" s="80">
        <v>30051.895</v>
      </c>
      <c r="D3" s="80">
        <v>28635.663</v>
      </c>
      <c r="E3" s="80">
        <v>29723.112000000001</v>
      </c>
      <c r="F3" s="80">
        <v>31636.888999999999</v>
      </c>
      <c r="G3" s="80">
        <v>34166.724999999999</v>
      </c>
      <c r="H3" s="80">
        <v>37470.241999999998</v>
      </c>
      <c r="I3" s="80">
        <v>44432.966</v>
      </c>
      <c r="J3" s="80">
        <v>49040.521999999997</v>
      </c>
      <c r="K3" s="80">
        <v>49772.377</v>
      </c>
      <c r="L3" s="80">
        <v>54486.332999999999</v>
      </c>
      <c r="M3" s="80">
        <v>51006.302000000003</v>
      </c>
      <c r="N3" s="80">
        <v>47415.017999999996</v>
      </c>
      <c r="O3" s="80">
        <v>48884.43</v>
      </c>
      <c r="P3" s="80">
        <v>49269.317999999999</v>
      </c>
      <c r="Q3" s="80">
        <v>53367.923000000003</v>
      </c>
      <c r="R3" s="80">
        <v>55718.864000000001</v>
      </c>
      <c r="S3" s="80">
        <v>55449.836000000003</v>
      </c>
      <c r="T3" s="80">
        <v>66079.524000000005</v>
      </c>
      <c r="U3" s="80">
        <v>66079.524000000005</v>
      </c>
      <c r="V3" s="80">
        <v>66079.524000000005</v>
      </c>
      <c r="W3" s="80">
        <v>66079.524000000005</v>
      </c>
      <c r="X3" s="80">
        <v>76091.862999999998</v>
      </c>
      <c r="Y3" s="80">
        <v>79668.106</v>
      </c>
      <c r="Z3" s="80">
        <v>82255.11</v>
      </c>
      <c r="AA3" s="80">
        <v>77590.741999999998</v>
      </c>
      <c r="AB3" s="80">
        <v>80085.850000000006</v>
      </c>
      <c r="AC3" s="80">
        <v>84569.96</v>
      </c>
    </row>
    <row r="4" spans="1:29" x14ac:dyDescent="0.25">
      <c r="A4" t="s">
        <v>26</v>
      </c>
      <c r="B4" t="s">
        <v>27</v>
      </c>
      <c r="C4" s="80">
        <v>30403.040000000001</v>
      </c>
      <c r="D4" s="80">
        <v>28896.878000000001</v>
      </c>
      <c r="E4" s="80">
        <v>29887.34</v>
      </c>
      <c r="F4" s="80">
        <v>32196.949000000001</v>
      </c>
      <c r="G4" s="80">
        <v>34630.201999999997</v>
      </c>
      <c r="H4" s="80">
        <v>37620.798000000003</v>
      </c>
      <c r="I4" s="80">
        <v>43405.093000000001</v>
      </c>
      <c r="J4" s="80">
        <v>50023.373</v>
      </c>
      <c r="K4" s="80">
        <v>50507.595999999998</v>
      </c>
      <c r="L4" s="80">
        <v>53049.601999999999</v>
      </c>
      <c r="M4" s="80">
        <v>49365.319000000003</v>
      </c>
      <c r="N4" s="80">
        <v>47221.065000000002</v>
      </c>
      <c r="O4" s="80">
        <v>47985.633000000002</v>
      </c>
      <c r="P4" s="80">
        <v>48770.832000000002</v>
      </c>
      <c r="Q4" s="80">
        <v>53368.383000000002</v>
      </c>
      <c r="R4" s="80">
        <v>54777.690999999999</v>
      </c>
      <c r="S4" s="80">
        <v>55690.22</v>
      </c>
      <c r="T4" s="80">
        <v>65388.237999999998</v>
      </c>
      <c r="U4" s="80">
        <v>66756.09</v>
      </c>
      <c r="V4" s="80">
        <v>64395.989000000001</v>
      </c>
      <c r="W4" s="80">
        <v>65976.777000000002</v>
      </c>
      <c r="X4" s="80">
        <v>73649.744999999995</v>
      </c>
      <c r="Y4" s="80">
        <v>77449.974000000002</v>
      </c>
      <c r="Z4" s="80">
        <v>77016.838000000003</v>
      </c>
      <c r="AA4" s="80">
        <v>74429.001000000004</v>
      </c>
      <c r="AB4" s="80">
        <v>80835.832999999999</v>
      </c>
      <c r="AC4" s="80">
        <v>84119.78</v>
      </c>
    </row>
    <row r="5" spans="1:29" x14ac:dyDescent="0.25">
      <c r="A5" t="s">
        <v>28</v>
      </c>
      <c r="B5" t="s">
        <v>29</v>
      </c>
      <c r="C5" s="80">
        <v>5822.1610000000001</v>
      </c>
      <c r="D5" s="80">
        <v>4656.2449999999999</v>
      </c>
      <c r="E5" s="80">
        <v>2843.8139999999999</v>
      </c>
      <c r="F5" s="80">
        <v>4341.4679999999998</v>
      </c>
      <c r="G5" s="80">
        <v>4577.3969999999999</v>
      </c>
      <c r="H5" s="80">
        <v>7863.3339999999998</v>
      </c>
      <c r="I5" s="80">
        <v>12227.968999999999</v>
      </c>
      <c r="J5" s="80">
        <v>13848.102999999999</v>
      </c>
      <c r="K5" s="80">
        <v>16358.22</v>
      </c>
      <c r="L5" s="80">
        <v>18624.849999999999</v>
      </c>
      <c r="M5" s="80">
        <v>14855.072</v>
      </c>
      <c r="N5" s="80">
        <v>13039.884</v>
      </c>
      <c r="O5" s="80">
        <v>14184.619000000001</v>
      </c>
      <c r="P5" s="80">
        <v>15565.039000000001</v>
      </c>
      <c r="Q5" s="80">
        <v>19579.884999999998</v>
      </c>
      <c r="R5" s="80">
        <v>18897.472000000002</v>
      </c>
      <c r="S5" s="80">
        <v>19722.467000000001</v>
      </c>
      <c r="T5" s="80">
        <v>26529.867999999999</v>
      </c>
      <c r="U5" s="80">
        <v>27053.13</v>
      </c>
      <c r="V5" s="80">
        <v>25411.605</v>
      </c>
      <c r="W5" s="80">
        <v>25711.784</v>
      </c>
      <c r="X5" s="80">
        <v>31821.208999999999</v>
      </c>
      <c r="Y5" s="80">
        <v>34025.053</v>
      </c>
      <c r="Z5" s="80">
        <v>32924.326000000001</v>
      </c>
      <c r="AA5" s="80">
        <v>30028.235000000001</v>
      </c>
      <c r="AB5" s="80">
        <v>34289.775000000001</v>
      </c>
      <c r="AC5" s="80">
        <v>35483.71</v>
      </c>
    </row>
    <row r="6" spans="1:29" x14ac:dyDescent="0.25">
      <c r="A6" t="s">
        <v>30</v>
      </c>
      <c r="B6" t="s">
        <v>31</v>
      </c>
      <c r="C6" s="80">
        <v>3853.768</v>
      </c>
      <c r="D6" s="80">
        <v>2595.4520000000002</v>
      </c>
      <c r="E6">
        <v>662.56</v>
      </c>
      <c r="F6" s="80">
        <v>1927.261</v>
      </c>
      <c r="G6" s="80">
        <v>2478.0540000000001</v>
      </c>
      <c r="H6" s="80">
        <v>5903.8360000000002</v>
      </c>
      <c r="I6" s="80">
        <v>10007.186</v>
      </c>
      <c r="J6" s="80">
        <v>11829.084000000001</v>
      </c>
      <c r="K6" s="80">
        <v>13990.18</v>
      </c>
      <c r="L6" s="80">
        <v>16434.649000000001</v>
      </c>
      <c r="M6" s="80">
        <v>12984.429</v>
      </c>
      <c r="N6" s="80">
        <v>10832.177</v>
      </c>
      <c r="O6" s="80">
        <v>11418.135</v>
      </c>
      <c r="P6" s="80">
        <v>13040.754999999999</v>
      </c>
      <c r="Q6" s="80">
        <v>16028.77</v>
      </c>
      <c r="R6" s="80">
        <v>15376.293</v>
      </c>
      <c r="S6" s="80">
        <v>16265.018</v>
      </c>
      <c r="T6" s="80">
        <v>23870.423999999999</v>
      </c>
      <c r="U6" s="80">
        <v>24347.356</v>
      </c>
      <c r="V6" s="80">
        <v>22704.559000000001</v>
      </c>
      <c r="W6" s="80">
        <v>23932.473000000002</v>
      </c>
      <c r="X6" s="80">
        <v>29642.251</v>
      </c>
      <c r="Y6" s="80">
        <v>32030.38</v>
      </c>
      <c r="Z6" s="80">
        <v>29912.02</v>
      </c>
      <c r="AA6" s="80">
        <v>28109.242999999999</v>
      </c>
      <c r="AB6" s="80">
        <v>32543.764999999999</v>
      </c>
      <c r="AC6" s="80">
        <v>34353.508000000002</v>
      </c>
    </row>
    <row r="7" spans="1:29" x14ac:dyDescent="0.25">
      <c r="A7" t="s">
        <v>32</v>
      </c>
      <c r="B7" t="s">
        <v>33</v>
      </c>
      <c r="C7" s="80">
        <v>3853.768</v>
      </c>
      <c r="D7" s="80">
        <v>2595.4520000000002</v>
      </c>
      <c r="E7">
        <v>662.56</v>
      </c>
      <c r="F7" s="80">
        <v>1927.261</v>
      </c>
      <c r="G7" s="80">
        <v>2478.0540000000001</v>
      </c>
      <c r="H7" s="80">
        <v>5903.8360000000002</v>
      </c>
      <c r="I7" s="80">
        <v>10007.186</v>
      </c>
      <c r="J7" s="80">
        <v>11829.084000000001</v>
      </c>
      <c r="K7" s="80">
        <v>13990.18</v>
      </c>
      <c r="L7" s="80">
        <v>16434.649000000001</v>
      </c>
      <c r="M7" s="80">
        <v>12984.429</v>
      </c>
      <c r="N7" s="80">
        <v>10832.177</v>
      </c>
      <c r="O7" s="80">
        <v>11418.135</v>
      </c>
      <c r="P7" s="80">
        <v>13040.754999999999</v>
      </c>
      <c r="Q7" s="80">
        <v>16028.77</v>
      </c>
      <c r="R7" s="80">
        <v>15376.293</v>
      </c>
      <c r="S7" s="80">
        <v>16265.018</v>
      </c>
      <c r="T7" s="80">
        <v>23870.423999999999</v>
      </c>
      <c r="U7" s="80">
        <v>24347.356</v>
      </c>
      <c r="V7" s="80">
        <v>22704.559000000001</v>
      </c>
      <c r="W7" s="80">
        <v>23932.473000000002</v>
      </c>
      <c r="X7" s="80">
        <v>29642.251</v>
      </c>
      <c r="Y7" s="80">
        <v>32030.38</v>
      </c>
      <c r="Z7" s="80">
        <v>29912.02</v>
      </c>
      <c r="AA7" s="80">
        <v>28109.242999999999</v>
      </c>
      <c r="AB7" s="80">
        <v>32543.764999999999</v>
      </c>
      <c r="AC7" s="80">
        <v>34353.508000000002</v>
      </c>
    </row>
    <row r="8" spans="1:29" x14ac:dyDescent="0.25">
      <c r="A8" t="s">
        <v>34</v>
      </c>
      <c r="B8" t="s">
        <v>35</v>
      </c>
      <c r="C8" t="s">
        <v>316</v>
      </c>
      <c r="D8" t="s">
        <v>316</v>
      </c>
      <c r="E8" t="s">
        <v>316</v>
      </c>
      <c r="F8" t="s">
        <v>316</v>
      </c>
      <c r="G8" t="s">
        <v>316</v>
      </c>
      <c r="H8" t="s">
        <v>316</v>
      </c>
      <c r="I8" t="s">
        <v>316</v>
      </c>
      <c r="J8" t="s">
        <v>316</v>
      </c>
      <c r="K8" t="s">
        <v>316</v>
      </c>
      <c r="L8" t="s">
        <v>316</v>
      </c>
      <c r="M8" t="s">
        <v>316</v>
      </c>
      <c r="N8" t="s">
        <v>316</v>
      </c>
      <c r="O8" t="s">
        <v>316</v>
      </c>
      <c r="P8" t="s">
        <v>316</v>
      </c>
      <c r="Q8" t="s">
        <v>316</v>
      </c>
      <c r="R8" t="s">
        <v>316</v>
      </c>
      <c r="S8" t="s">
        <v>316</v>
      </c>
      <c r="T8" t="s">
        <v>316</v>
      </c>
      <c r="U8" t="s">
        <v>316</v>
      </c>
      <c r="V8" t="s">
        <v>316</v>
      </c>
      <c r="W8" t="s">
        <v>316</v>
      </c>
      <c r="X8" t="s">
        <v>316</v>
      </c>
      <c r="Y8" t="s">
        <v>316</v>
      </c>
      <c r="Z8" t="s">
        <v>316</v>
      </c>
      <c r="AA8" t="s">
        <v>316</v>
      </c>
      <c r="AB8" t="s">
        <v>316</v>
      </c>
      <c r="AC8" t="s">
        <v>316</v>
      </c>
    </row>
    <row r="9" spans="1:29" x14ac:dyDescent="0.25">
      <c r="A9" t="s">
        <v>36</v>
      </c>
      <c r="B9" t="s">
        <v>37</v>
      </c>
      <c r="C9" t="s">
        <v>316</v>
      </c>
      <c r="D9" t="s">
        <v>316</v>
      </c>
      <c r="E9" t="s">
        <v>316</v>
      </c>
      <c r="F9" t="s">
        <v>316</v>
      </c>
      <c r="G9" t="s">
        <v>316</v>
      </c>
      <c r="H9" t="s">
        <v>316</v>
      </c>
      <c r="I9" t="s">
        <v>316</v>
      </c>
      <c r="J9" t="s">
        <v>316</v>
      </c>
      <c r="K9" t="s">
        <v>316</v>
      </c>
      <c r="L9" t="s">
        <v>316</v>
      </c>
      <c r="M9" t="s">
        <v>316</v>
      </c>
      <c r="N9" t="s">
        <v>316</v>
      </c>
      <c r="O9" t="s">
        <v>316</v>
      </c>
      <c r="P9" t="s">
        <v>316</v>
      </c>
      <c r="Q9" t="s">
        <v>316</v>
      </c>
      <c r="R9" t="s">
        <v>316</v>
      </c>
      <c r="S9" t="s">
        <v>316</v>
      </c>
      <c r="T9" t="s">
        <v>316</v>
      </c>
      <c r="U9" t="s">
        <v>316</v>
      </c>
      <c r="V9" t="s">
        <v>316</v>
      </c>
      <c r="W9" t="s">
        <v>316</v>
      </c>
      <c r="X9" t="s">
        <v>316</v>
      </c>
      <c r="Y9" t="s">
        <v>316</v>
      </c>
      <c r="Z9" t="s">
        <v>316</v>
      </c>
      <c r="AA9" t="s">
        <v>316</v>
      </c>
      <c r="AB9" t="s">
        <v>316</v>
      </c>
      <c r="AC9" t="s">
        <v>316</v>
      </c>
    </row>
    <row r="10" spans="1:29" x14ac:dyDescent="0.25">
      <c r="A10" t="s">
        <v>38</v>
      </c>
      <c r="B10" t="s">
        <v>39</v>
      </c>
      <c r="C10" s="80">
        <v>1688.886</v>
      </c>
      <c r="D10" s="80">
        <v>1705.6189999999999</v>
      </c>
      <c r="E10" s="80">
        <v>1776.1389999999999</v>
      </c>
      <c r="F10" s="80">
        <v>1928.028</v>
      </c>
      <c r="G10" s="80">
        <v>1664.4939999999999</v>
      </c>
      <c r="H10" s="80">
        <v>1630.0909999999999</v>
      </c>
      <c r="I10" s="80">
        <v>1827.9929999999999</v>
      </c>
      <c r="J10" s="80">
        <v>1621.768</v>
      </c>
      <c r="K10" s="80">
        <v>1940.548</v>
      </c>
      <c r="L10" s="80">
        <v>1763.4960000000001</v>
      </c>
      <c r="M10" s="80">
        <v>1468.6310000000001</v>
      </c>
      <c r="N10" s="80">
        <v>1782.5450000000001</v>
      </c>
      <c r="O10" s="80">
        <v>2374</v>
      </c>
      <c r="P10" s="80">
        <v>2097.3229999999999</v>
      </c>
      <c r="Q10" s="80">
        <v>2470.991</v>
      </c>
      <c r="R10" s="80">
        <v>2503.0129999999999</v>
      </c>
      <c r="S10" s="80">
        <v>2433.4209999999998</v>
      </c>
      <c r="T10" s="80">
        <v>1671.807</v>
      </c>
      <c r="U10" s="80">
        <v>1695.856</v>
      </c>
      <c r="V10" s="80">
        <v>1773.6759999999999</v>
      </c>
      <c r="W10" s="80">
        <v>1128.2049999999999</v>
      </c>
      <c r="X10" s="80">
        <v>1198.8520000000001</v>
      </c>
      <c r="Y10" s="80">
        <v>1063.8620000000001</v>
      </c>
      <c r="Z10" s="80">
        <v>2120.623</v>
      </c>
      <c r="AA10" s="80">
        <v>1029.105</v>
      </c>
      <c r="AB10">
        <v>929.71199999999999</v>
      </c>
      <c r="AC10">
        <v>365.78399999999999</v>
      </c>
    </row>
    <row r="11" spans="1:29" x14ac:dyDescent="0.25">
      <c r="A11" t="s">
        <v>40</v>
      </c>
      <c r="B11" t="s">
        <v>41</v>
      </c>
      <c r="C11">
        <v>279.50690200000003</v>
      </c>
      <c r="D11">
        <v>355.17500000000001</v>
      </c>
      <c r="E11">
        <v>405.11399999999998</v>
      </c>
      <c r="F11">
        <v>486.17899999999997</v>
      </c>
      <c r="G11">
        <v>434.85</v>
      </c>
      <c r="H11">
        <v>329.40800000000002</v>
      </c>
      <c r="I11">
        <v>392.79</v>
      </c>
      <c r="J11">
        <v>397.25200000000001</v>
      </c>
      <c r="K11">
        <v>427.49299999999999</v>
      </c>
      <c r="L11">
        <v>426.70499999999998</v>
      </c>
      <c r="M11">
        <v>402.012</v>
      </c>
      <c r="N11">
        <v>425.161</v>
      </c>
      <c r="O11">
        <v>392.483</v>
      </c>
      <c r="P11">
        <v>426.96100000000001</v>
      </c>
      <c r="Q11" s="80">
        <v>1080.124</v>
      </c>
      <c r="R11" s="80">
        <v>1018.165</v>
      </c>
      <c r="S11" s="80">
        <v>1024.028</v>
      </c>
      <c r="T11">
        <v>987.63699999999994</v>
      </c>
      <c r="U11" s="80">
        <v>1009.918</v>
      </c>
      <c r="V11">
        <v>933.37</v>
      </c>
      <c r="W11">
        <v>651.10699999999997</v>
      </c>
      <c r="X11">
        <v>980.10599999999999</v>
      </c>
      <c r="Y11">
        <v>930.81100000000004</v>
      </c>
      <c r="Z11">
        <v>891.68299999999999</v>
      </c>
      <c r="AA11">
        <v>889.88699999999994</v>
      </c>
      <c r="AB11">
        <v>816.298</v>
      </c>
      <c r="AC11">
        <v>764.41800000000001</v>
      </c>
    </row>
    <row r="12" spans="1:29" x14ac:dyDescent="0.25">
      <c r="A12" t="s">
        <v>42</v>
      </c>
      <c r="B12" t="s">
        <v>43</v>
      </c>
      <c r="C12">
        <v>279.50700000000001</v>
      </c>
      <c r="D12">
        <v>355.17500000000001</v>
      </c>
      <c r="E12">
        <v>405.11399999999998</v>
      </c>
      <c r="F12">
        <v>486.17899999999997</v>
      </c>
      <c r="G12">
        <v>434.85</v>
      </c>
      <c r="H12">
        <v>329.40800000000002</v>
      </c>
      <c r="I12">
        <v>392.79</v>
      </c>
      <c r="J12">
        <v>397.25200000000001</v>
      </c>
      <c r="K12">
        <v>427.49299999999999</v>
      </c>
      <c r="L12">
        <v>426.70499999999998</v>
      </c>
      <c r="M12">
        <v>402.012</v>
      </c>
      <c r="N12">
        <v>425.161</v>
      </c>
      <c r="O12">
        <v>392.483</v>
      </c>
      <c r="P12">
        <v>426.96100000000001</v>
      </c>
      <c r="Q12" s="80">
        <v>1077.317</v>
      </c>
      <c r="R12" s="80">
        <v>1017.182</v>
      </c>
      <c r="S12" s="80">
        <v>1022.716</v>
      </c>
      <c r="T12">
        <v>984.375</v>
      </c>
      <c r="U12" s="80">
        <v>1009.918</v>
      </c>
      <c r="V12">
        <v>933.07799999999997</v>
      </c>
      <c r="W12">
        <v>651.10699999999997</v>
      </c>
      <c r="X12">
        <v>980.10599999999999</v>
      </c>
      <c r="Y12">
        <v>930.81100000000004</v>
      </c>
      <c r="Z12">
        <v>891.68299999999999</v>
      </c>
      <c r="AA12">
        <v>799.91200000000003</v>
      </c>
      <c r="AB12">
        <v>815.07799999999997</v>
      </c>
      <c r="AC12">
        <v>764.41800000000001</v>
      </c>
    </row>
    <row r="13" spans="1:29" x14ac:dyDescent="0.25">
      <c r="A13" t="s">
        <v>44</v>
      </c>
      <c r="B13" t="s">
        <v>45</v>
      </c>
      <c r="C13" t="s">
        <v>316</v>
      </c>
      <c r="D13" t="s">
        <v>316</v>
      </c>
      <c r="E13" t="s">
        <v>316</v>
      </c>
      <c r="F13" t="s">
        <v>316</v>
      </c>
      <c r="G13" t="s">
        <v>316</v>
      </c>
      <c r="H13" t="s">
        <v>316</v>
      </c>
      <c r="I13" t="s">
        <v>316</v>
      </c>
      <c r="J13" t="s">
        <v>316</v>
      </c>
      <c r="K13" t="s">
        <v>316</v>
      </c>
      <c r="L13" t="s">
        <v>316</v>
      </c>
      <c r="M13" t="s">
        <v>316</v>
      </c>
      <c r="N13" t="s">
        <v>316</v>
      </c>
      <c r="O13" t="s">
        <v>316</v>
      </c>
      <c r="P13" t="s">
        <v>316</v>
      </c>
      <c r="Q13">
        <v>2.8069999999999999</v>
      </c>
      <c r="R13">
        <v>0.98299999999999998</v>
      </c>
      <c r="S13">
        <v>1.3109999999999999</v>
      </c>
      <c r="T13">
        <v>3.262</v>
      </c>
      <c r="U13" t="s">
        <v>316</v>
      </c>
      <c r="V13">
        <v>0.29199999999999998</v>
      </c>
      <c r="W13" t="s">
        <v>316</v>
      </c>
      <c r="X13" t="s">
        <v>316</v>
      </c>
      <c r="Y13" t="s">
        <v>316</v>
      </c>
      <c r="Z13" t="s">
        <v>316</v>
      </c>
      <c r="AA13">
        <v>89.974999999999994</v>
      </c>
      <c r="AB13">
        <v>1.22</v>
      </c>
      <c r="AC13" t="s">
        <v>316</v>
      </c>
    </row>
    <row r="14" spans="1:29" x14ac:dyDescent="0.25">
      <c r="A14" t="s">
        <v>46</v>
      </c>
      <c r="B14" t="s">
        <v>47</v>
      </c>
      <c r="C14" s="80">
        <v>12139.407999999999</v>
      </c>
      <c r="D14" s="80">
        <v>11022.924000000001</v>
      </c>
      <c r="E14" s="80">
        <v>12567.217000000001</v>
      </c>
      <c r="F14" s="80">
        <v>12137.924000000001</v>
      </c>
      <c r="G14" s="80">
        <v>13191.513999999999</v>
      </c>
      <c r="H14" s="80">
        <v>11691.721</v>
      </c>
      <c r="I14" s="80">
        <v>11829.913</v>
      </c>
      <c r="J14" s="80">
        <v>15334.152</v>
      </c>
      <c r="K14" s="80">
        <v>13431.946</v>
      </c>
      <c r="L14" s="80">
        <v>13248.861000000001</v>
      </c>
      <c r="M14" s="80">
        <v>12856.245000000001</v>
      </c>
      <c r="N14" s="80">
        <v>13501.415999999999</v>
      </c>
      <c r="O14" s="80">
        <v>12641.504000000001</v>
      </c>
      <c r="P14" s="80">
        <v>12673.214</v>
      </c>
      <c r="Q14" s="80">
        <v>12021.549000000001</v>
      </c>
      <c r="R14" s="80">
        <v>12795.924999999999</v>
      </c>
      <c r="S14" s="80">
        <v>13357.228999999999</v>
      </c>
      <c r="T14" s="80">
        <v>14333.708000000001</v>
      </c>
      <c r="U14" s="80">
        <v>14004.147999999999</v>
      </c>
      <c r="V14" s="80">
        <v>13107.483</v>
      </c>
      <c r="W14" s="80">
        <v>13757.999</v>
      </c>
      <c r="X14" s="80">
        <v>13490.108</v>
      </c>
      <c r="Y14" s="80">
        <v>15070.134</v>
      </c>
      <c r="Z14" s="80">
        <v>14076.27</v>
      </c>
      <c r="AA14" s="80">
        <v>15998.832</v>
      </c>
      <c r="AB14" s="80">
        <v>15832.852000000001</v>
      </c>
      <c r="AC14" s="80">
        <v>15684.67</v>
      </c>
    </row>
    <row r="15" spans="1:29" x14ac:dyDescent="0.25">
      <c r="A15" t="s">
        <v>48</v>
      </c>
      <c r="B15" t="s">
        <v>49</v>
      </c>
      <c r="C15" s="80">
        <v>1489.7929999999999</v>
      </c>
      <c r="D15" s="80">
        <v>1528.0409999999999</v>
      </c>
      <c r="E15" s="80">
        <v>1910.9849999999999</v>
      </c>
      <c r="F15" s="80">
        <v>1944.385</v>
      </c>
      <c r="G15" s="80">
        <v>1692.3520000000001</v>
      </c>
      <c r="H15" s="80">
        <v>1704.5730000000001</v>
      </c>
      <c r="I15" s="80">
        <v>1824.992</v>
      </c>
      <c r="J15" s="80">
        <v>1912.5350000000001</v>
      </c>
      <c r="K15" s="80">
        <v>1939.9110000000001</v>
      </c>
      <c r="L15" s="80">
        <v>1983.61</v>
      </c>
      <c r="M15" s="80">
        <v>1941.84</v>
      </c>
      <c r="N15" s="80">
        <v>1877.3630000000001</v>
      </c>
      <c r="O15" s="80">
        <v>1909.498</v>
      </c>
      <c r="P15" s="80">
        <v>1917.597</v>
      </c>
      <c r="Q15" s="80">
        <v>1285.8889999999999</v>
      </c>
      <c r="R15" s="80">
        <v>1445.7529999999999</v>
      </c>
      <c r="S15" s="80">
        <v>1478.758</v>
      </c>
      <c r="T15" s="80">
        <v>1516.8119999999999</v>
      </c>
      <c r="U15" s="80">
        <v>1428.18</v>
      </c>
      <c r="V15" s="80">
        <v>1297.0530000000001</v>
      </c>
      <c r="W15">
        <v>215.03399999999999</v>
      </c>
      <c r="X15">
        <v>591.97400000000005</v>
      </c>
      <c r="Y15">
        <v>847.14800000000002</v>
      </c>
      <c r="Z15">
        <v>258.46899999999999</v>
      </c>
      <c r="AA15">
        <v>271.00799999999998</v>
      </c>
      <c r="AB15">
        <v>325.20999999999998</v>
      </c>
      <c r="AC15">
        <v>271.84399999999999</v>
      </c>
    </row>
    <row r="16" spans="1:29" x14ac:dyDescent="0.25">
      <c r="A16" t="s">
        <v>50</v>
      </c>
      <c r="B16" t="s">
        <v>51</v>
      </c>
      <c r="C16" t="s">
        <v>316</v>
      </c>
      <c r="D16" t="s">
        <v>316</v>
      </c>
      <c r="E16" t="s">
        <v>316</v>
      </c>
      <c r="F16" t="s">
        <v>316</v>
      </c>
      <c r="G16" t="s">
        <v>316</v>
      </c>
      <c r="H16" t="s">
        <v>316</v>
      </c>
      <c r="I16" t="s">
        <v>316</v>
      </c>
      <c r="J16" t="s">
        <v>316</v>
      </c>
      <c r="K16" t="s">
        <v>316</v>
      </c>
      <c r="L16" t="s">
        <v>316</v>
      </c>
      <c r="M16" t="s">
        <v>316</v>
      </c>
      <c r="N16" t="s">
        <v>316</v>
      </c>
      <c r="O16" t="s">
        <v>316</v>
      </c>
      <c r="P16" t="s">
        <v>316</v>
      </c>
      <c r="Q16" t="s">
        <v>316</v>
      </c>
      <c r="R16" t="s">
        <v>316</v>
      </c>
      <c r="S16" t="s">
        <v>316</v>
      </c>
      <c r="T16" t="s">
        <v>316</v>
      </c>
      <c r="U16" t="s">
        <v>316</v>
      </c>
      <c r="V16" t="s">
        <v>316</v>
      </c>
      <c r="W16" t="s">
        <v>316</v>
      </c>
      <c r="X16" t="s">
        <v>316</v>
      </c>
      <c r="Y16" t="s">
        <v>316</v>
      </c>
      <c r="Z16" t="s">
        <v>316</v>
      </c>
      <c r="AA16" t="s">
        <v>316</v>
      </c>
      <c r="AB16" t="s">
        <v>316</v>
      </c>
      <c r="AC16" t="s">
        <v>316</v>
      </c>
    </row>
    <row r="17" spans="1:29" x14ac:dyDescent="0.25">
      <c r="A17" t="s">
        <v>52</v>
      </c>
      <c r="B17" t="s">
        <v>53</v>
      </c>
      <c r="C17">
        <v>140.988</v>
      </c>
      <c r="D17">
        <v>107.32599999999999</v>
      </c>
      <c r="E17">
        <v>167.97499999999999</v>
      </c>
      <c r="F17">
        <v>170.36799999999999</v>
      </c>
      <c r="G17">
        <v>168.892</v>
      </c>
      <c r="H17">
        <v>148.268</v>
      </c>
      <c r="I17">
        <v>138.971</v>
      </c>
      <c r="J17">
        <v>280.23899999999998</v>
      </c>
      <c r="K17">
        <v>297.39999999999998</v>
      </c>
      <c r="L17">
        <v>446.45699999999999</v>
      </c>
      <c r="M17">
        <v>471.64100000000002</v>
      </c>
      <c r="N17">
        <v>475.78500000000003</v>
      </c>
      <c r="O17">
        <v>414.58199999999999</v>
      </c>
      <c r="P17">
        <v>420.89400000000001</v>
      </c>
      <c r="Q17">
        <v>354.37599999999998</v>
      </c>
      <c r="R17" s="80">
        <v>1256.9069999999999</v>
      </c>
      <c r="S17">
        <v>586.13099999999997</v>
      </c>
      <c r="T17">
        <v>271.976</v>
      </c>
      <c r="U17">
        <v>204.524</v>
      </c>
      <c r="V17">
        <v>182.828</v>
      </c>
      <c r="W17">
        <v>585.15300000000002</v>
      </c>
      <c r="X17">
        <v>489.43200000000002</v>
      </c>
      <c r="Y17">
        <v>854.803</v>
      </c>
      <c r="Z17">
        <v>817.05899999999997</v>
      </c>
      <c r="AA17">
        <v>533.27499999999998</v>
      </c>
      <c r="AB17">
        <v>170.12899999999999</v>
      </c>
      <c r="AC17">
        <v>336.74700000000001</v>
      </c>
    </row>
    <row r="18" spans="1:29" x14ac:dyDescent="0.25">
      <c r="A18" t="s">
        <v>54</v>
      </c>
      <c r="B18" t="s">
        <v>55</v>
      </c>
      <c r="C18">
        <v>507.74099999999999</v>
      </c>
      <c r="D18">
        <v>687.10900000000004</v>
      </c>
      <c r="E18">
        <v>745.61800000000005</v>
      </c>
      <c r="F18">
        <v>706.53899999999999</v>
      </c>
      <c r="G18">
        <v>841.93899999999996</v>
      </c>
      <c r="H18">
        <v>861.52599999999995</v>
      </c>
      <c r="I18">
        <v>718.779</v>
      </c>
      <c r="J18">
        <v>706.27800000000002</v>
      </c>
      <c r="K18">
        <v>762.70100000000002</v>
      </c>
      <c r="L18">
        <v>733.18100000000004</v>
      </c>
      <c r="M18">
        <v>822.19600000000003</v>
      </c>
      <c r="N18">
        <v>577.64800000000002</v>
      </c>
      <c r="O18">
        <v>736.21</v>
      </c>
      <c r="P18">
        <v>690.33500000000004</v>
      </c>
      <c r="Q18">
        <v>681.17499999999995</v>
      </c>
      <c r="R18">
        <v>727.35</v>
      </c>
      <c r="S18">
        <v>900.06899999999996</v>
      </c>
      <c r="T18" s="80">
        <v>1104.9059999999999</v>
      </c>
      <c r="U18">
        <v>923.81500000000005</v>
      </c>
      <c r="V18" s="80">
        <v>1063.232</v>
      </c>
      <c r="W18">
        <v>687.80399999999997</v>
      </c>
      <c r="X18">
        <v>628.07299999999998</v>
      </c>
      <c r="Y18" s="80">
        <v>1396.855</v>
      </c>
      <c r="Z18" s="80">
        <v>1048.5909999999999</v>
      </c>
      <c r="AA18" s="80">
        <v>1322.19</v>
      </c>
      <c r="AB18" s="80">
        <v>1051.394</v>
      </c>
      <c r="AC18" s="80">
        <v>1184.3109999999999</v>
      </c>
    </row>
    <row r="19" spans="1:29" x14ac:dyDescent="0.25">
      <c r="A19" t="s">
        <v>56</v>
      </c>
      <c r="B19" t="s">
        <v>57</v>
      </c>
      <c r="C19" s="80">
        <v>3573.1909999999998</v>
      </c>
      <c r="D19" s="80">
        <v>2662.335</v>
      </c>
      <c r="E19" s="80">
        <v>3026.9380000000001</v>
      </c>
      <c r="F19" s="80">
        <v>1966.644</v>
      </c>
      <c r="G19" s="80">
        <v>3117.511</v>
      </c>
      <c r="H19">
        <v>569.64099999999996</v>
      </c>
      <c r="I19">
        <v>502.02600000000001</v>
      </c>
      <c r="J19">
        <v>449.495</v>
      </c>
      <c r="K19">
        <v>516.05600000000004</v>
      </c>
      <c r="L19">
        <v>512.04</v>
      </c>
      <c r="M19">
        <v>468.02699999999999</v>
      </c>
      <c r="N19">
        <v>459.00400000000002</v>
      </c>
      <c r="O19">
        <v>496.42</v>
      </c>
      <c r="P19">
        <v>319.971</v>
      </c>
      <c r="Q19">
        <v>390.47199999999998</v>
      </c>
      <c r="R19">
        <v>412.54899999999998</v>
      </c>
      <c r="S19">
        <v>359.363</v>
      </c>
      <c r="T19">
        <v>322.28300000000002</v>
      </c>
      <c r="U19">
        <v>240.15</v>
      </c>
      <c r="V19">
        <v>166.965</v>
      </c>
      <c r="W19">
        <v>262.036</v>
      </c>
      <c r="X19">
        <v>390.46499999999997</v>
      </c>
      <c r="Y19">
        <v>316.548</v>
      </c>
      <c r="Z19">
        <v>283.89699999999999</v>
      </c>
      <c r="AA19">
        <v>290.16800000000001</v>
      </c>
      <c r="AB19">
        <v>291.86700000000002</v>
      </c>
      <c r="AC19">
        <v>325.92599999999999</v>
      </c>
    </row>
    <row r="20" spans="1:29" x14ac:dyDescent="0.25">
      <c r="A20" t="s">
        <v>58</v>
      </c>
      <c r="B20" t="s">
        <v>59</v>
      </c>
      <c r="C20">
        <v>568.70399999999995</v>
      </c>
      <c r="D20">
        <v>513.35699999999997</v>
      </c>
      <c r="E20">
        <v>702.995</v>
      </c>
      <c r="F20">
        <v>696.75</v>
      </c>
      <c r="G20">
        <v>790.60500000000002</v>
      </c>
      <c r="H20">
        <v>981.38699999999994</v>
      </c>
      <c r="I20">
        <v>851.51199999999994</v>
      </c>
      <c r="J20">
        <v>866.09799999999996</v>
      </c>
      <c r="K20">
        <v>703.84799999999996</v>
      </c>
      <c r="L20">
        <v>741.84699999999998</v>
      </c>
      <c r="M20">
        <v>740.928</v>
      </c>
      <c r="N20">
        <v>700.51800000000003</v>
      </c>
      <c r="O20">
        <v>616.07500000000005</v>
      </c>
      <c r="P20">
        <v>864.11500000000001</v>
      </c>
      <c r="Q20">
        <v>954.822</v>
      </c>
      <c r="R20">
        <v>862.09900000000005</v>
      </c>
      <c r="S20">
        <v>863.90700000000004</v>
      </c>
      <c r="T20">
        <v>953.83100000000002</v>
      </c>
      <c r="U20" s="80">
        <v>1097.924</v>
      </c>
      <c r="V20" s="80">
        <v>1107.2470000000001</v>
      </c>
      <c r="W20">
        <v>979.6</v>
      </c>
      <c r="X20">
        <v>871.23900000000003</v>
      </c>
      <c r="Y20">
        <v>951.40200000000004</v>
      </c>
      <c r="Z20" s="80">
        <v>1047.7439999999999</v>
      </c>
      <c r="AA20">
        <v>886.71</v>
      </c>
      <c r="AB20">
        <v>904.779</v>
      </c>
      <c r="AC20">
        <v>978.68</v>
      </c>
    </row>
    <row r="21" spans="1:29" x14ac:dyDescent="0.25">
      <c r="A21" t="s">
        <v>60</v>
      </c>
      <c r="B21" t="s">
        <v>61</v>
      </c>
      <c r="C21" t="s">
        <v>316</v>
      </c>
      <c r="D21" t="s">
        <v>316</v>
      </c>
      <c r="E21" t="s">
        <v>316</v>
      </c>
      <c r="F21" t="s">
        <v>316</v>
      </c>
      <c r="G21" t="s">
        <v>316</v>
      </c>
      <c r="H21" t="s">
        <v>316</v>
      </c>
      <c r="I21" t="s">
        <v>316</v>
      </c>
      <c r="J21" t="s">
        <v>316</v>
      </c>
      <c r="K21" t="s">
        <v>316</v>
      </c>
      <c r="L21" t="s">
        <v>316</v>
      </c>
      <c r="M21" t="s">
        <v>316</v>
      </c>
      <c r="N21" t="s">
        <v>316</v>
      </c>
      <c r="O21" t="s">
        <v>316</v>
      </c>
      <c r="P21" t="s">
        <v>316</v>
      </c>
      <c r="Q21" t="s">
        <v>316</v>
      </c>
      <c r="R21" t="s">
        <v>316</v>
      </c>
      <c r="S21" t="s">
        <v>316</v>
      </c>
      <c r="T21" t="s">
        <v>316</v>
      </c>
      <c r="U21" t="s">
        <v>316</v>
      </c>
      <c r="V21" t="s">
        <v>316</v>
      </c>
      <c r="W21" t="s">
        <v>316</v>
      </c>
      <c r="X21" t="s">
        <v>316</v>
      </c>
      <c r="Y21" t="s">
        <v>316</v>
      </c>
      <c r="Z21" t="s">
        <v>316</v>
      </c>
      <c r="AA21" t="s">
        <v>316</v>
      </c>
      <c r="AB21" t="s">
        <v>316</v>
      </c>
      <c r="AC21" t="s">
        <v>316</v>
      </c>
    </row>
    <row r="22" spans="1:29" x14ac:dyDescent="0.25">
      <c r="A22" t="s">
        <v>62</v>
      </c>
      <c r="B22" t="s">
        <v>63</v>
      </c>
      <c r="C22" t="s">
        <v>316</v>
      </c>
      <c r="D22" t="s">
        <v>316</v>
      </c>
      <c r="E22" t="s">
        <v>316</v>
      </c>
      <c r="F22" t="s">
        <v>316</v>
      </c>
      <c r="G22" t="s">
        <v>316</v>
      </c>
      <c r="H22" t="s">
        <v>316</v>
      </c>
      <c r="I22" t="s">
        <v>316</v>
      </c>
      <c r="J22" t="s">
        <v>316</v>
      </c>
      <c r="K22" t="s">
        <v>316</v>
      </c>
      <c r="L22" t="s">
        <v>316</v>
      </c>
      <c r="M22" t="s">
        <v>316</v>
      </c>
      <c r="N22" t="s">
        <v>316</v>
      </c>
      <c r="O22" t="s">
        <v>316</v>
      </c>
      <c r="P22" t="s">
        <v>316</v>
      </c>
      <c r="Q22" t="s">
        <v>316</v>
      </c>
      <c r="R22" t="s">
        <v>316</v>
      </c>
      <c r="S22" t="s">
        <v>316</v>
      </c>
      <c r="T22" t="s">
        <v>316</v>
      </c>
      <c r="U22" t="s">
        <v>316</v>
      </c>
      <c r="V22" t="s">
        <v>316</v>
      </c>
      <c r="W22" t="s">
        <v>316</v>
      </c>
      <c r="X22" t="s">
        <v>316</v>
      </c>
      <c r="Y22" t="s">
        <v>316</v>
      </c>
      <c r="Z22" t="s">
        <v>316</v>
      </c>
      <c r="AA22" t="s">
        <v>316</v>
      </c>
      <c r="AB22" t="s">
        <v>316</v>
      </c>
      <c r="AC22" t="s">
        <v>316</v>
      </c>
    </row>
    <row r="23" spans="1:29" x14ac:dyDescent="0.25">
      <c r="A23" t="s">
        <v>64</v>
      </c>
      <c r="B23" t="s">
        <v>65</v>
      </c>
      <c r="C23" s="80">
        <v>3785.6930000000002</v>
      </c>
      <c r="D23" s="80">
        <v>3493.2730000000001</v>
      </c>
      <c r="E23" s="80">
        <v>3508.5509999999999</v>
      </c>
      <c r="F23" s="80">
        <v>3749.7660000000001</v>
      </c>
      <c r="G23" s="80">
        <v>3887.6120000000001</v>
      </c>
      <c r="H23" s="80">
        <v>4036.6849999999999</v>
      </c>
      <c r="I23" s="80">
        <v>4059.2640000000001</v>
      </c>
      <c r="J23" s="80">
        <v>4501.6239999999998</v>
      </c>
      <c r="K23" s="80">
        <v>4301.701</v>
      </c>
      <c r="L23" s="80">
        <v>4444.384</v>
      </c>
      <c r="M23" s="80">
        <v>4524.2569999999996</v>
      </c>
      <c r="N23" s="80">
        <v>4406.18</v>
      </c>
      <c r="O23" s="80">
        <v>4589.6639999999998</v>
      </c>
      <c r="P23" s="80">
        <v>4043.3</v>
      </c>
      <c r="Q23" s="80">
        <v>4201.7089999999998</v>
      </c>
      <c r="R23" s="80">
        <v>4444.942</v>
      </c>
      <c r="S23" s="80">
        <v>4820.5280000000002</v>
      </c>
      <c r="T23" s="80">
        <v>5116.0879999999997</v>
      </c>
      <c r="U23" s="80">
        <v>5164.9219999999996</v>
      </c>
      <c r="V23" s="80">
        <v>5628.7619999999997</v>
      </c>
      <c r="W23" s="80">
        <v>8035.4709999999995</v>
      </c>
      <c r="X23" s="80">
        <v>6416.1149999999998</v>
      </c>
      <c r="Y23" s="80">
        <v>5834.6769999999997</v>
      </c>
      <c r="Z23" s="80">
        <v>5904.4960000000001</v>
      </c>
      <c r="AA23" s="80">
        <v>7124.933</v>
      </c>
      <c r="AB23" s="80">
        <v>7797.1360000000004</v>
      </c>
      <c r="AC23" s="80">
        <v>7939.7129999999997</v>
      </c>
    </row>
    <row r="24" spans="1:29" x14ac:dyDescent="0.25">
      <c r="A24" t="s">
        <v>66</v>
      </c>
      <c r="B24" t="s">
        <v>67</v>
      </c>
      <c r="C24" t="s">
        <v>316</v>
      </c>
      <c r="D24" t="s">
        <v>316</v>
      </c>
      <c r="E24" t="s">
        <v>316</v>
      </c>
      <c r="F24" t="s">
        <v>316</v>
      </c>
      <c r="G24" t="s">
        <v>316</v>
      </c>
      <c r="H24" t="s">
        <v>316</v>
      </c>
      <c r="I24" t="s">
        <v>316</v>
      </c>
      <c r="J24" t="s">
        <v>316</v>
      </c>
      <c r="K24" t="s">
        <v>316</v>
      </c>
      <c r="L24" t="s">
        <v>316</v>
      </c>
      <c r="M24" t="s">
        <v>316</v>
      </c>
      <c r="N24" t="s">
        <v>316</v>
      </c>
      <c r="O24" t="s">
        <v>316</v>
      </c>
      <c r="P24" t="s">
        <v>316</v>
      </c>
      <c r="Q24" t="s">
        <v>316</v>
      </c>
      <c r="R24" t="s">
        <v>316</v>
      </c>
      <c r="S24" t="s">
        <v>316</v>
      </c>
      <c r="T24" t="s">
        <v>316</v>
      </c>
      <c r="U24" t="s">
        <v>316</v>
      </c>
      <c r="V24" t="s">
        <v>316</v>
      </c>
      <c r="W24" t="s">
        <v>316</v>
      </c>
      <c r="X24" t="s">
        <v>316</v>
      </c>
      <c r="Y24" t="s">
        <v>316</v>
      </c>
      <c r="Z24" t="s">
        <v>316</v>
      </c>
      <c r="AA24" t="s">
        <v>316</v>
      </c>
      <c r="AB24" t="s">
        <v>316</v>
      </c>
      <c r="AC24" t="s">
        <v>316</v>
      </c>
    </row>
    <row r="25" spans="1:29" x14ac:dyDescent="0.25">
      <c r="A25" t="s">
        <v>68</v>
      </c>
      <c r="B25" t="s">
        <v>69</v>
      </c>
      <c r="C25" t="s">
        <v>316</v>
      </c>
      <c r="D25" t="s">
        <v>316</v>
      </c>
      <c r="E25" t="s">
        <v>316</v>
      </c>
      <c r="F25" t="s">
        <v>316</v>
      </c>
      <c r="G25" t="s">
        <v>316</v>
      </c>
      <c r="H25" t="s">
        <v>316</v>
      </c>
      <c r="I25" t="s">
        <v>316</v>
      </c>
      <c r="J25" t="s">
        <v>316</v>
      </c>
      <c r="K25" t="s">
        <v>316</v>
      </c>
      <c r="L25" t="s">
        <v>316</v>
      </c>
      <c r="M25" t="s">
        <v>316</v>
      </c>
      <c r="N25" t="s">
        <v>316</v>
      </c>
      <c r="O25" t="s">
        <v>316</v>
      </c>
      <c r="P25" t="s">
        <v>316</v>
      </c>
      <c r="Q25" t="s">
        <v>316</v>
      </c>
      <c r="R25" t="s">
        <v>316</v>
      </c>
      <c r="S25" t="s">
        <v>316</v>
      </c>
      <c r="T25" t="s">
        <v>316</v>
      </c>
      <c r="U25" t="s">
        <v>316</v>
      </c>
      <c r="V25" t="s">
        <v>316</v>
      </c>
      <c r="W25" t="s">
        <v>316</v>
      </c>
      <c r="X25" t="s">
        <v>316</v>
      </c>
      <c r="Y25" t="s">
        <v>316</v>
      </c>
      <c r="Z25" t="s">
        <v>316</v>
      </c>
      <c r="AA25" t="s">
        <v>316</v>
      </c>
      <c r="AB25" t="s">
        <v>316</v>
      </c>
      <c r="AC25" t="s">
        <v>316</v>
      </c>
    </row>
    <row r="26" spans="1:29" x14ac:dyDescent="0.25">
      <c r="A26" t="s">
        <v>70</v>
      </c>
      <c r="B26" t="s">
        <v>71</v>
      </c>
      <c r="C26" t="s">
        <v>316</v>
      </c>
      <c r="D26" t="s">
        <v>316</v>
      </c>
      <c r="E26" t="s">
        <v>316</v>
      </c>
      <c r="F26" t="s">
        <v>316</v>
      </c>
      <c r="G26" t="s">
        <v>316</v>
      </c>
      <c r="H26" t="s">
        <v>316</v>
      </c>
      <c r="I26" t="s">
        <v>316</v>
      </c>
      <c r="J26" t="s">
        <v>316</v>
      </c>
      <c r="K26" t="s">
        <v>316</v>
      </c>
      <c r="L26" t="s">
        <v>316</v>
      </c>
      <c r="M26" t="s">
        <v>316</v>
      </c>
      <c r="N26" t="s">
        <v>316</v>
      </c>
      <c r="O26" t="s">
        <v>316</v>
      </c>
      <c r="P26" t="s">
        <v>316</v>
      </c>
      <c r="Q26" t="s">
        <v>316</v>
      </c>
      <c r="R26" t="s">
        <v>316</v>
      </c>
      <c r="S26" t="s">
        <v>316</v>
      </c>
      <c r="T26" t="s">
        <v>316</v>
      </c>
      <c r="U26" t="s">
        <v>316</v>
      </c>
      <c r="V26" t="s">
        <v>316</v>
      </c>
      <c r="W26" t="s">
        <v>316</v>
      </c>
      <c r="X26" t="s">
        <v>316</v>
      </c>
      <c r="Y26" t="s">
        <v>316</v>
      </c>
      <c r="Z26" t="s">
        <v>316</v>
      </c>
      <c r="AA26" t="s">
        <v>316</v>
      </c>
      <c r="AB26" t="s">
        <v>316</v>
      </c>
      <c r="AC26" t="s">
        <v>316</v>
      </c>
    </row>
    <row r="27" spans="1:29" x14ac:dyDescent="0.25">
      <c r="A27" t="s">
        <v>72</v>
      </c>
      <c r="B27" t="s">
        <v>73</v>
      </c>
      <c r="C27" s="80">
        <v>2073.299</v>
      </c>
      <c r="D27" s="80">
        <v>2031.4829999999999</v>
      </c>
      <c r="E27" s="80">
        <v>2504.154</v>
      </c>
      <c r="F27" s="80">
        <v>2903.4720000000002</v>
      </c>
      <c r="G27" s="80">
        <v>2692.6030000000001</v>
      </c>
      <c r="H27" s="80">
        <v>3389.6419999999998</v>
      </c>
      <c r="I27" s="80">
        <v>3734.3690000000001</v>
      </c>
      <c r="J27" s="80">
        <v>6617.884</v>
      </c>
      <c r="K27" s="80">
        <v>4910.33</v>
      </c>
      <c r="L27" s="80">
        <v>4387.3410000000003</v>
      </c>
      <c r="M27" s="80">
        <v>3887.3560000000002</v>
      </c>
      <c r="N27" s="80">
        <v>5004.9170000000004</v>
      </c>
      <c r="O27" s="80">
        <v>3879.0540000000001</v>
      </c>
      <c r="P27" s="80">
        <v>4417.0020000000004</v>
      </c>
      <c r="Q27" s="80">
        <v>4153.107</v>
      </c>
      <c r="R27" s="80">
        <v>3646.3249999999998</v>
      </c>
      <c r="S27" s="80">
        <v>4348.4719999999998</v>
      </c>
      <c r="T27" s="80">
        <v>5047.8130000000001</v>
      </c>
      <c r="U27" s="80">
        <v>4944.6319999999996</v>
      </c>
      <c r="V27" s="80">
        <v>3661.3960000000002</v>
      </c>
      <c r="W27" s="80">
        <v>2992.9009999999998</v>
      </c>
      <c r="X27" s="80">
        <v>4102.8109999999997</v>
      </c>
      <c r="Y27" s="80">
        <v>4868.7020000000002</v>
      </c>
      <c r="Z27" s="80">
        <v>4716.0119999999997</v>
      </c>
      <c r="AA27" s="80">
        <v>5570.5479999999998</v>
      </c>
      <c r="AB27" s="80">
        <v>5292.3370000000004</v>
      </c>
      <c r="AC27" s="80">
        <v>4647.4489999999996</v>
      </c>
    </row>
    <row r="28" spans="1:29" x14ac:dyDescent="0.25">
      <c r="A28" t="s">
        <v>74</v>
      </c>
      <c r="B28" t="s">
        <v>75</v>
      </c>
      <c r="C28" s="80">
        <v>9036.9120000000003</v>
      </c>
      <c r="D28" s="80">
        <v>9433.3940000000002</v>
      </c>
      <c r="E28" s="80">
        <v>10233.905000000001</v>
      </c>
      <c r="F28" s="80">
        <v>11357.304</v>
      </c>
      <c r="G28" s="80">
        <v>12273.329</v>
      </c>
      <c r="H28" s="80">
        <v>13578.002</v>
      </c>
      <c r="I28" s="80">
        <v>14768.127</v>
      </c>
      <c r="J28" s="80">
        <v>15666.074000000001</v>
      </c>
      <c r="K28" s="80">
        <v>16509.207999999999</v>
      </c>
      <c r="L28" s="80">
        <v>16679.162</v>
      </c>
      <c r="M28" s="80">
        <v>16925.411</v>
      </c>
      <c r="N28" s="80">
        <v>16001.572</v>
      </c>
      <c r="O28" s="80">
        <v>16523.614000000001</v>
      </c>
      <c r="P28" s="80">
        <v>16301.813</v>
      </c>
      <c r="Q28" s="80">
        <v>16915.559000000001</v>
      </c>
      <c r="R28" s="80">
        <v>18643.757000000001</v>
      </c>
      <c r="S28" s="80">
        <v>18254.634999999998</v>
      </c>
      <c r="T28" s="80">
        <v>19790.364000000001</v>
      </c>
      <c r="U28" s="80">
        <v>20712.701000000001</v>
      </c>
      <c r="V28" s="80">
        <v>20692.756000000001</v>
      </c>
      <c r="W28" s="80">
        <v>20394.167000000001</v>
      </c>
      <c r="X28" s="80">
        <v>21290.059000000001</v>
      </c>
      <c r="Y28" s="80">
        <v>22283.842000000001</v>
      </c>
      <c r="Z28" s="80">
        <v>24234.574000000001</v>
      </c>
      <c r="AA28" s="80">
        <v>22936.287</v>
      </c>
      <c r="AB28" s="80">
        <v>24816.3</v>
      </c>
      <c r="AC28" s="80">
        <v>26231.202000000001</v>
      </c>
    </row>
    <row r="29" spans="1:29" x14ac:dyDescent="0.25">
      <c r="A29" t="s">
        <v>76</v>
      </c>
      <c r="B29" t="s">
        <v>77</v>
      </c>
      <c r="C29">
        <v>563.01099999999997</v>
      </c>
      <c r="D29">
        <v>328.81700000000001</v>
      </c>
      <c r="E29">
        <v>461.30399999999997</v>
      </c>
      <c r="F29">
        <v>576.96600000000001</v>
      </c>
      <c r="G29">
        <v>463.98700000000002</v>
      </c>
      <c r="H29">
        <v>652.06399999999996</v>
      </c>
      <c r="I29">
        <v>750.79600000000005</v>
      </c>
      <c r="J29" s="80">
        <v>1013.181</v>
      </c>
      <c r="K29">
        <v>982.36199999999997</v>
      </c>
      <c r="L29">
        <v>810.846</v>
      </c>
      <c r="M29">
        <v>676.98099999999999</v>
      </c>
      <c r="N29">
        <v>898.80200000000002</v>
      </c>
      <c r="O29">
        <v>758.11599999999999</v>
      </c>
      <c r="P29">
        <v>593.27</v>
      </c>
      <c r="Q29">
        <v>696.68600000000004</v>
      </c>
      <c r="R29">
        <v>940.99</v>
      </c>
      <c r="S29">
        <v>879.33399999999995</v>
      </c>
      <c r="T29">
        <v>972.52099999999996</v>
      </c>
      <c r="U29" s="80">
        <v>1296.9269999999999</v>
      </c>
      <c r="V29">
        <v>892.048</v>
      </c>
      <c r="W29">
        <v>782.92600000000004</v>
      </c>
      <c r="X29">
        <v>798.92</v>
      </c>
      <c r="Y29" s="80">
        <v>1445.011</v>
      </c>
      <c r="Z29" s="80">
        <v>1312.231</v>
      </c>
      <c r="AA29" s="80">
        <v>1265.5650000000001</v>
      </c>
      <c r="AB29" s="80">
        <v>1849.2370000000001</v>
      </c>
      <c r="AC29" s="80">
        <v>1660.3440000000001</v>
      </c>
    </row>
    <row r="30" spans="1:29" x14ac:dyDescent="0.25">
      <c r="A30" t="s">
        <v>78</v>
      </c>
      <c r="B30" t="s">
        <v>79</v>
      </c>
    </row>
    <row r="31" spans="1:29" x14ac:dyDescent="0.25">
      <c r="A31" t="s">
        <v>80</v>
      </c>
      <c r="B31" t="s">
        <v>81</v>
      </c>
      <c r="C31">
        <v>563.01099999999997</v>
      </c>
      <c r="D31">
        <v>328.81700000000001</v>
      </c>
      <c r="E31">
        <v>461.30399999999997</v>
      </c>
      <c r="F31">
        <v>576.96600000000001</v>
      </c>
      <c r="G31">
        <v>463.98700000000002</v>
      </c>
      <c r="H31">
        <v>652.06399999999996</v>
      </c>
      <c r="I31">
        <v>750.79600000000005</v>
      </c>
      <c r="J31" s="80">
        <v>1013.181</v>
      </c>
      <c r="K31">
        <v>982.36199999999997</v>
      </c>
      <c r="L31">
        <v>810.846</v>
      </c>
      <c r="M31">
        <v>676.98099999999999</v>
      </c>
      <c r="N31">
        <v>898.80200000000002</v>
      </c>
      <c r="O31">
        <v>758.11599999999999</v>
      </c>
      <c r="P31">
        <v>593.27</v>
      </c>
      <c r="Q31">
        <v>696.68600000000004</v>
      </c>
      <c r="R31">
        <v>940.99</v>
      </c>
      <c r="S31">
        <v>879.33399999999995</v>
      </c>
      <c r="T31">
        <v>972.52099999999996</v>
      </c>
      <c r="U31" s="80">
        <v>1296.9269999999999</v>
      </c>
      <c r="V31">
        <v>892.048</v>
      </c>
      <c r="W31">
        <v>782.92600000000004</v>
      </c>
      <c r="X31">
        <v>798.92</v>
      </c>
      <c r="Y31" s="80">
        <v>1445.011</v>
      </c>
      <c r="Z31" s="80">
        <v>1312.231</v>
      </c>
      <c r="AA31" s="80">
        <v>1265.5650000000001</v>
      </c>
      <c r="AB31" s="80">
        <v>1849.2370000000001</v>
      </c>
      <c r="AC31" s="80">
        <v>1660.3440000000001</v>
      </c>
    </row>
    <row r="32" spans="1:29" x14ac:dyDescent="0.25">
      <c r="A32" t="s">
        <v>82</v>
      </c>
      <c r="B32" t="s">
        <v>83</v>
      </c>
      <c r="C32" s="80">
        <v>7333.9030000000002</v>
      </c>
      <c r="D32" s="80">
        <v>7661.9669999999996</v>
      </c>
      <c r="E32" s="80">
        <v>8327.2900000000009</v>
      </c>
      <c r="F32" s="80">
        <v>9222.0239999999994</v>
      </c>
      <c r="G32" s="80">
        <v>10398.323</v>
      </c>
      <c r="H32" s="80">
        <v>11374.358</v>
      </c>
      <c r="I32" s="80">
        <v>12294.242</v>
      </c>
      <c r="J32" s="80">
        <v>12873.06</v>
      </c>
      <c r="K32" s="80">
        <v>13541.227000000001</v>
      </c>
      <c r="L32" s="80">
        <v>14166.118</v>
      </c>
      <c r="M32" s="80">
        <v>14586.56</v>
      </c>
      <c r="N32" s="80">
        <v>13688.847</v>
      </c>
      <c r="O32" s="80">
        <v>14220.986999999999</v>
      </c>
      <c r="P32" s="80">
        <v>14218.505999999999</v>
      </c>
      <c r="Q32" s="80">
        <v>14183.422</v>
      </c>
      <c r="R32" s="80">
        <v>15316.378000000001</v>
      </c>
      <c r="S32" s="80">
        <v>15257.616</v>
      </c>
      <c r="T32" s="80">
        <v>16314.904</v>
      </c>
      <c r="U32" s="80">
        <v>16921.511999999999</v>
      </c>
      <c r="V32" s="80">
        <v>17537.513999999999</v>
      </c>
      <c r="W32" s="80">
        <v>18218.381000000001</v>
      </c>
      <c r="X32" s="80">
        <v>19162.521000000001</v>
      </c>
      <c r="Y32" s="80">
        <v>19592.214</v>
      </c>
      <c r="Z32" s="80">
        <v>21195.931</v>
      </c>
      <c r="AA32" s="80">
        <v>19973.808000000001</v>
      </c>
      <c r="AB32" s="80">
        <v>21666.977999999999</v>
      </c>
      <c r="AC32" s="80">
        <v>22982.293000000001</v>
      </c>
    </row>
    <row r="33" spans="1:29" x14ac:dyDescent="0.25">
      <c r="A33" t="s">
        <v>84</v>
      </c>
      <c r="B33" t="s">
        <v>85</v>
      </c>
      <c r="C33" s="80">
        <v>2347.7510000000002</v>
      </c>
      <c r="D33" s="80">
        <v>2460.3780000000002</v>
      </c>
      <c r="E33" s="80">
        <v>2704.0259999999998</v>
      </c>
      <c r="F33" s="80">
        <v>2962.87</v>
      </c>
      <c r="G33" s="80">
        <v>3355.5970000000002</v>
      </c>
      <c r="H33" s="80">
        <v>3672.86</v>
      </c>
      <c r="I33" s="80">
        <v>3964.3310000000001</v>
      </c>
      <c r="J33" s="80">
        <v>4139.2439999999997</v>
      </c>
      <c r="K33" s="80">
        <v>4323.9369999999999</v>
      </c>
      <c r="L33" s="80">
        <v>4571.68</v>
      </c>
      <c r="M33" s="80">
        <v>4628.9309999999996</v>
      </c>
      <c r="N33" s="80">
        <v>4239.1689999999999</v>
      </c>
      <c r="O33" s="80">
        <v>4205.3270000000002</v>
      </c>
      <c r="P33" s="80">
        <v>4105.0619999999999</v>
      </c>
      <c r="Q33" s="80">
        <v>4105.0379999999996</v>
      </c>
      <c r="R33" s="80">
        <v>4188.5110000000004</v>
      </c>
      <c r="S33" s="80">
        <v>4100.0209999999997</v>
      </c>
      <c r="T33" s="80">
        <v>4282.3459999999995</v>
      </c>
      <c r="U33" s="80">
        <v>4347.84</v>
      </c>
      <c r="V33" s="80">
        <v>4794.415</v>
      </c>
      <c r="W33" s="80">
        <v>5515.5889999999999</v>
      </c>
      <c r="X33" s="80">
        <v>5423.4620000000004</v>
      </c>
      <c r="Y33" s="80">
        <v>5889.9949999999999</v>
      </c>
      <c r="Z33" s="80">
        <v>6593.3490000000002</v>
      </c>
      <c r="AA33" s="80">
        <v>7058.2690000000002</v>
      </c>
      <c r="AB33" s="80">
        <v>7342.6809999999996</v>
      </c>
      <c r="AC33" s="80">
        <v>7968.9939999999997</v>
      </c>
    </row>
    <row r="34" spans="1:29" x14ac:dyDescent="0.25">
      <c r="A34" t="s">
        <v>86</v>
      </c>
      <c r="B34" t="s">
        <v>87</v>
      </c>
      <c r="C34" t="s">
        <v>316</v>
      </c>
      <c r="D34" t="s">
        <v>316</v>
      </c>
      <c r="E34" t="s">
        <v>316</v>
      </c>
      <c r="F34" t="s">
        <v>316</v>
      </c>
      <c r="G34" t="s">
        <v>316</v>
      </c>
      <c r="H34">
        <v>280.53899999999999</v>
      </c>
      <c r="I34">
        <v>582.68700000000001</v>
      </c>
      <c r="J34">
        <v>882.21600000000001</v>
      </c>
      <c r="K34" s="80">
        <v>1189.279</v>
      </c>
      <c r="L34" s="80">
        <v>1501.546</v>
      </c>
      <c r="M34" s="80">
        <v>1761.462</v>
      </c>
      <c r="N34" s="80">
        <v>1830.915</v>
      </c>
      <c r="O34" s="80">
        <v>2018.89</v>
      </c>
      <c r="P34" s="80">
        <v>2174.4830000000002</v>
      </c>
      <c r="Q34" s="80">
        <v>2409.2280000000001</v>
      </c>
      <c r="R34" s="80">
        <v>2655.902</v>
      </c>
      <c r="S34" s="80">
        <v>2846.3319999999999</v>
      </c>
      <c r="T34" s="80">
        <v>3257.0990000000002</v>
      </c>
      <c r="U34" s="80">
        <v>3622.6559999999999</v>
      </c>
      <c r="V34" s="80">
        <v>4116.2330000000002</v>
      </c>
      <c r="W34" s="80">
        <v>4856.7479999999996</v>
      </c>
      <c r="X34" s="80">
        <v>4881.741</v>
      </c>
      <c r="Y34" s="80">
        <v>5400.2839999999997</v>
      </c>
      <c r="Z34" s="80">
        <v>6137.4620000000004</v>
      </c>
      <c r="AA34" s="80">
        <v>6654.2790000000005</v>
      </c>
      <c r="AB34" s="80">
        <v>6994.9269999999997</v>
      </c>
      <c r="AC34" s="80">
        <v>7655.4880000000003</v>
      </c>
    </row>
    <row r="35" spans="1:29" x14ac:dyDescent="0.25">
      <c r="A35" t="s">
        <v>88</v>
      </c>
      <c r="B35" t="s">
        <v>89</v>
      </c>
      <c r="C35" s="80">
        <v>2347.7510000000002</v>
      </c>
      <c r="D35" s="80">
        <v>2460.3780000000002</v>
      </c>
      <c r="E35" s="80">
        <v>2704.0259999999998</v>
      </c>
      <c r="F35" s="80">
        <v>2962.87</v>
      </c>
      <c r="G35" s="80">
        <v>3355.5970000000002</v>
      </c>
      <c r="H35" s="80">
        <v>3392.3209999999999</v>
      </c>
      <c r="I35" s="80">
        <v>3381.643</v>
      </c>
      <c r="J35" s="80">
        <v>3257.027</v>
      </c>
      <c r="K35" s="80">
        <v>3134.6570000000002</v>
      </c>
      <c r="L35" s="80">
        <v>3070.1350000000002</v>
      </c>
      <c r="M35" s="80">
        <v>2867.4690000000001</v>
      </c>
      <c r="N35" s="80">
        <v>2408.2539999999999</v>
      </c>
      <c r="O35" s="80">
        <v>2186.4369999999999</v>
      </c>
      <c r="P35" s="80">
        <v>1930.579</v>
      </c>
      <c r="Q35" s="80">
        <v>1695.81</v>
      </c>
      <c r="R35" s="80">
        <v>1532.6089999999999</v>
      </c>
      <c r="S35" s="80">
        <v>1253.6890000000001</v>
      </c>
      <c r="T35" s="80">
        <v>1025.2460000000001</v>
      </c>
      <c r="U35">
        <v>725.18399999999997</v>
      </c>
      <c r="V35">
        <v>678.18200000000002</v>
      </c>
      <c r="W35">
        <v>658.84100000000001</v>
      </c>
      <c r="X35">
        <v>541.721</v>
      </c>
      <c r="Y35">
        <v>489.71</v>
      </c>
      <c r="Z35">
        <v>455.887</v>
      </c>
      <c r="AA35">
        <v>403.99</v>
      </c>
      <c r="AB35">
        <v>347.75400000000002</v>
      </c>
      <c r="AC35">
        <v>313.50599999999997</v>
      </c>
    </row>
    <row r="36" spans="1:29" x14ac:dyDescent="0.25">
      <c r="A36" t="s">
        <v>90</v>
      </c>
      <c r="B36" t="s">
        <v>91</v>
      </c>
      <c r="C36" s="80">
        <v>1802.6780000000001</v>
      </c>
      <c r="D36" s="80">
        <v>1889.29</v>
      </c>
      <c r="E36" s="80">
        <v>2077.0990000000002</v>
      </c>
      <c r="F36" s="80">
        <v>2276.277</v>
      </c>
      <c r="G36" s="80">
        <v>2579.509</v>
      </c>
      <c r="H36" s="80">
        <v>2790.922</v>
      </c>
      <c r="I36" s="80">
        <v>2984.7370000000001</v>
      </c>
      <c r="J36" s="80">
        <v>3093.873</v>
      </c>
      <c r="K36" s="80">
        <v>3216.087</v>
      </c>
      <c r="L36" s="80">
        <v>3403.7730000000001</v>
      </c>
      <c r="M36" s="80">
        <v>3478.9059999999999</v>
      </c>
      <c r="N36" s="80">
        <v>3204.7089999999998</v>
      </c>
      <c r="O36" s="80">
        <v>3273.7139999999999</v>
      </c>
      <c r="P36" s="80">
        <v>3209.4749999999999</v>
      </c>
      <c r="Q36" s="80">
        <v>3096.2539999999999</v>
      </c>
      <c r="R36" s="80">
        <v>3199.71</v>
      </c>
      <c r="S36" s="80">
        <v>3144.4160000000002</v>
      </c>
      <c r="T36" s="80">
        <v>3319.5639999999999</v>
      </c>
      <c r="U36" s="80">
        <v>3451.0749999999998</v>
      </c>
      <c r="V36" s="80">
        <v>3653.6779999999999</v>
      </c>
      <c r="W36" s="80">
        <v>3937.373</v>
      </c>
      <c r="X36" s="80">
        <v>4099.3609999999999</v>
      </c>
      <c r="Y36" s="80">
        <v>4337.9359999999997</v>
      </c>
      <c r="Z36" s="80">
        <v>4702.9440000000004</v>
      </c>
      <c r="AA36" s="80">
        <v>4499.4040000000005</v>
      </c>
      <c r="AB36" s="80">
        <v>4911.2120000000004</v>
      </c>
      <c r="AC36" s="80">
        <v>5301.8289999999997</v>
      </c>
    </row>
    <row r="37" spans="1:29" x14ac:dyDescent="0.25">
      <c r="A37" t="s">
        <v>92</v>
      </c>
      <c r="B37" t="s">
        <v>93</v>
      </c>
      <c r="C37" t="s">
        <v>316</v>
      </c>
      <c r="D37" t="s">
        <v>316</v>
      </c>
      <c r="E37" t="s">
        <v>316</v>
      </c>
      <c r="F37" t="s">
        <v>316</v>
      </c>
      <c r="G37" t="s">
        <v>316</v>
      </c>
      <c r="H37">
        <v>178.09</v>
      </c>
      <c r="I37">
        <v>374.46800000000002</v>
      </c>
      <c r="J37">
        <v>573.61699999999996</v>
      </c>
      <c r="K37">
        <v>783.97900000000004</v>
      </c>
      <c r="L37" s="80">
        <v>1019.495</v>
      </c>
      <c r="M37" s="80">
        <v>1235.008</v>
      </c>
      <c r="N37" s="80">
        <v>1315.606</v>
      </c>
      <c r="O37" s="80">
        <v>1525.2750000000001</v>
      </c>
      <c r="P37" s="80">
        <v>1676.9059999999999</v>
      </c>
      <c r="Q37" s="80">
        <v>1797.9159999999999</v>
      </c>
      <c r="R37" s="80">
        <v>2050.6729999999998</v>
      </c>
      <c r="S37" s="80">
        <v>2212.1880000000001</v>
      </c>
      <c r="T37" s="80">
        <v>2550.4059999999999</v>
      </c>
      <c r="U37" s="80">
        <v>2890.547</v>
      </c>
      <c r="V37" s="80">
        <v>3121.674</v>
      </c>
      <c r="W37" s="80">
        <v>3417.2080000000001</v>
      </c>
      <c r="X37" s="80">
        <v>3664.3629999999998</v>
      </c>
      <c r="Y37" s="80">
        <v>3932.4229999999998</v>
      </c>
      <c r="Z37" s="80">
        <v>4311.2299999999996</v>
      </c>
      <c r="AA37" s="80">
        <v>4137.7470000000003</v>
      </c>
      <c r="AB37" s="80">
        <v>4582.9440000000004</v>
      </c>
      <c r="AC37" s="80">
        <v>4989.9260000000004</v>
      </c>
    </row>
    <row r="38" spans="1:29" x14ac:dyDescent="0.25">
      <c r="A38" t="s">
        <v>94</v>
      </c>
      <c r="B38" t="s">
        <v>95</v>
      </c>
      <c r="C38" s="80">
        <v>1802.6780000000001</v>
      </c>
      <c r="D38" s="80">
        <v>1889.29</v>
      </c>
      <c r="E38" s="80">
        <v>2077.0990000000002</v>
      </c>
      <c r="F38" s="80">
        <v>2276.277</v>
      </c>
      <c r="G38" s="80">
        <v>2579.509</v>
      </c>
      <c r="H38" s="80">
        <v>2612.8330000000001</v>
      </c>
      <c r="I38" s="80">
        <v>2610.2689999999998</v>
      </c>
      <c r="J38" s="80">
        <v>2520.2559999999999</v>
      </c>
      <c r="K38" s="80">
        <v>2432.1080000000002</v>
      </c>
      <c r="L38" s="80">
        <v>2384.2779999999998</v>
      </c>
      <c r="M38" s="80">
        <v>2243.8980000000001</v>
      </c>
      <c r="N38" s="80">
        <v>1889.1030000000001</v>
      </c>
      <c r="O38" s="80">
        <v>1748.44</v>
      </c>
      <c r="P38" s="80">
        <v>1532.569</v>
      </c>
      <c r="Q38" s="80">
        <v>1298.3389999999999</v>
      </c>
      <c r="R38" s="80">
        <v>1149.038</v>
      </c>
      <c r="S38">
        <v>932.22799999999995</v>
      </c>
      <c r="T38">
        <v>769.15800000000002</v>
      </c>
      <c r="U38">
        <v>560.52800000000002</v>
      </c>
      <c r="V38">
        <v>532.00400000000002</v>
      </c>
      <c r="W38">
        <v>520.16399999999999</v>
      </c>
      <c r="X38">
        <v>434.99700000000001</v>
      </c>
      <c r="Y38">
        <v>405.51299999999998</v>
      </c>
      <c r="Z38">
        <v>391.714</v>
      </c>
      <c r="AA38">
        <v>361.65699999999998</v>
      </c>
      <c r="AB38">
        <v>328.26799999999997</v>
      </c>
      <c r="AC38">
        <v>311.904</v>
      </c>
    </row>
    <row r="39" spans="1:29" x14ac:dyDescent="0.25">
      <c r="A39" t="s">
        <v>96</v>
      </c>
      <c r="B39" t="s">
        <v>97</v>
      </c>
      <c r="C39" s="80">
        <v>3155.2379999999998</v>
      </c>
      <c r="D39" s="80">
        <v>3283.915</v>
      </c>
      <c r="E39" s="80">
        <v>3515.712</v>
      </c>
      <c r="F39" s="80">
        <v>3951.55</v>
      </c>
      <c r="G39" s="80">
        <v>4428.8410000000003</v>
      </c>
      <c r="H39" s="80">
        <v>4877.0110000000004</v>
      </c>
      <c r="I39" s="80">
        <v>5312.7020000000002</v>
      </c>
      <c r="J39" s="80">
        <v>5609.4070000000002</v>
      </c>
      <c r="K39" s="80">
        <v>5972.4489999999996</v>
      </c>
      <c r="L39" s="80">
        <v>6163.1289999999999</v>
      </c>
      <c r="M39" s="80">
        <v>6455.3329999999996</v>
      </c>
      <c r="N39" s="80">
        <v>6225.3680000000004</v>
      </c>
      <c r="O39" s="80">
        <v>6724.4859999999999</v>
      </c>
      <c r="P39" s="80">
        <v>6887.9849999999997</v>
      </c>
      <c r="Q39" s="80">
        <v>6968.0619999999999</v>
      </c>
      <c r="R39" s="80">
        <v>7912.4549999999999</v>
      </c>
      <c r="S39" s="80">
        <v>7992.152</v>
      </c>
      <c r="T39" s="80">
        <v>8680.64</v>
      </c>
      <c r="U39" s="80">
        <v>9079.6579999999994</v>
      </c>
      <c r="V39" s="80">
        <v>9039.009</v>
      </c>
      <c r="W39" s="80">
        <v>8707.9920000000002</v>
      </c>
      <c r="X39" s="80">
        <v>9583.5390000000007</v>
      </c>
      <c r="Y39" s="80">
        <v>9297.8359999999993</v>
      </c>
      <c r="Z39" s="80">
        <v>9823.1929999999993</v>
      </c>
      <c r="AA39" s="80">
        <v>8328.6849999999995</v>
      </c>
      <c r="AB39" s="80">
        <v>9324.1710000000003</v>
      </c>
      <c r="AC39" s="80">
        <v>9618.5990000000002</v>
      </c>
    </row>
    <row r="40" spans="1:29" x14ac:dyDescent="0.25">
      <c r="A40" t="s">
        <v>98</v>
      </c>
      <c r="B40" t="s">
        <v>99</v>
      </c>
      <c r="C40">
        <v>28.236000000000001</v>
      </c>
      <c r="D40">
        <v>28.385000000000002</v>
      </c>
      <c r="E40">
        <v>30.452999999999999</v>
      </c>
      <c r="F40">
        <v>31.327999999999999</v>
      </c>
      <c r="G40">
        <v>34.375999999999998</v>
      </c>
      <c r="H40">
        <v>33.564</v>
      </c>
      <c r="I40">
        <v>32.472000000000001</v>
      </c>
      <c r="J40">
        <v>30.536999999999999</v>
      </c>
      <c r="K40">
        <v>28.754999999999999</v>
      </c>
      <c r="L40">
        <v>27.536000000000001</v>
      </c>
      <c r="M40">
        <v>23.39</v>
      </c>
      <c r="N40">
        <v>19.600999999999999</v>
      </c>
      <c r="O40">
        <v>17.46</v>
      </c>
      <c r="P40">
        <v>15.984999999999999</v>
      </c>
      <c r="Q40">
        <v>14.067</v>
      </c>
      <c r="R40">
        <v>15.702</v>
      </c>
      <c r="S40">
        <v>21.027000000000001</v>
      </c>
      <c r="T40">
        <v>32.353999999999999</v>
      </c>
      <c r="U40">
        <v>42.939</v>
      </c>
      <c r="V40">
        <v>50.411000000000001</v>
      </c>
      <c r="W40">
        <v>57.427</v>
      </c>
      <c r="X40">
        <v>56.16</v>
      </c>
      <c r="Y40">
        <v>66.447999999999993</v>
      </c>
      <c r="Z40">
        <v>76.444999999999993</v>
      </c>
      <c r="AA40">
        <v>87.45</v>
      </c>
      <c r="AB40">
        <v>88.912999999999997</v>
      </c>
      <c r="AC40">
        <v>92.870999999999995</v>
      </c>
    </row>
    <row r="41" spans="1:29" x14ac:dyDescent="0.25">
      <c r="A41" t="s">
        <v>100</v>
      </c>
      <c r="B41" t="s">
        <v>101</v>
      </c>
      <c r="C41" t="s">
        <v>316</v>
      </c>
      <c r="D41" t="s">
        <v>316</v>
      </c>
      <c r="E41" t="s">
        <v>316</v>
      </c>
      <c r="F41" t="s">
        <v>316</v>
      </c>
      <c r="G41" t="s">
        <v>316</v>
      </c>
      <c r="H41" t="s">
        <v>316</v>
      </c>
      <c r="I41" t="s">
        <v>316</v>
      </c>
      <c r="J41" t="s">
        <v>316</v>
      </c>
      <c r="K41" t="s">
        <v>316</v>
      </c>
      <c r="L41" t="s">
        <v>316</v>
      </c>
      <c r="M41" t="s">
        <v>316</v>
      </c>
      <c r="N41" t="s">
        <v>316</v>
      </c>
      <c r="O41" t="s">
        <v>316</v>
      </c>
      <c r="P41" t="s">
        <v>316</v>
      </c>
      <c r="Q41" t="s">
        <v>316</v>
      </c>
      <c r="R41" t="s">
        <v>316</v>
      </c>
      <c r="S41" t="s">
        <v>316</v>
      </c>
      <c r="T41" t="s">
        <v>316</v>
      </c>
      <c r="U41" t="s">
        <v>316</v>
      </c>
      <c r="V41" t="s">
        <v>316</v>
      </c>
      <c r="W41" t="s">
        <v>316</v>
      </c>
      <c r="X41" t="s">
        <v>316</v>
      </c>
      <c r="Y41" t="s">
        <v>316</v>
      </c>
      <c r="Z41" t="s">
        <v>316</v>
      </c>
      <c r="AA41" t="s">
        <v>316</v>
      </c>
      <c r="AB41" t="s">
        <v>316</v>
      </c>
      <c r="AC41" t="s">
        <v>316</v>
      </c>
    </row>
    <row r="42" spans="1:29" x14ac:dyDescent="0.25">
      <c r="A42" t="s">
        <v>102</v>
      </c>
      <c r="B42" t="s">
        <v>103</v>
      </c>
      <c r="C42" t="s">
        <v>316</v>
      </c>
      <c r="D42" t="s">
        <v>316</v>
      </c>
      <c r="E42" t="s">
        <v>316</v>
      </c>
      <c r="F42" t="s">
        <v>316</v>
      </c>
      <c r="G42" t="s">
        <v>316</v>
      </c>
      <c r="H42" t="s">
        <v>316</v>
      </c>
      <c r="I42" t="s">
        <v>316</v>
      </c>
      <c r="J42" t="s">
        <v>316</v>
      </c>
      <c r="K42" t="s">
        <v>316</v>
      </c>
      <c r="L42" t="s">
        <v>316</v>
      </c>
      <c r="M42" t="s">
        <v>316</v>
      </c>
      <c r="N42" t="s">
        <v>316</v>
      </c>
      <c r="O42" t="s">
        <v>316</v>
      </c>
      <c r="P42" t="s">
        <v>316</v>
      </c>
      <c r="Q42" t="s">
        <v>316</v>
      </c>
      <c r="R42" t="s">
        <v>316</v>
      </c>
      <c r="S42" t="s">
        <v>316</v>
      </c>
      <c r="T42" t="s">
        <v>316</v>
      </c>
      <c r="U42" t="s">
        <v>316</v>
      </c>
      <c r="V42" t="s">
        <v>316</v>
      </c>
      <c r="W42" t="s">
        <v>316</v>
      </c>
      <c r="X42" t="s">
        <v>316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</row>
    <row r="43" spans="1:29" x14ac:dyDescent="0.25">
      <c r="A43" t="s">
        <v>104</v>
      </c>
      <c r="B43" t="s">
        <v>105</v>
      </c>
      <c r="C43">
        <v>57.56</v>
      </c>
      <c r="D43">
        <v>55.999000000000002</v>
      </c>
      <c r="E43">
        <v>60.42</v>
      </c>
      <c r="F43">
        <v>51.283000000000001</v>
      </c>
      <c r="G43">
        <v>43.62</v>
      </c>
      <c r="H43">
        <v>37.136000000000003</v>
      </c>
      <c r="I43">
        <v>45.978000000000002</v>
      </c>
      <c r="J43">
        <v>41.262</v>
      </c>
      <c r="K43">
        <v>46.862000000000002</v>
      </c>
      <c r="L43">
        <v>58.356999999999999</v>
      </c>
      <c r="M43">
        <v>57.177999999999997</v>
      </c>
      <c r="N43">
        <v>54.82</v>
      </c>
      <c r="O43">
        <v>59.241</v>
      </c>
      <c r="P43">
        <v>59.536000000000001</v>
      </c>
      <c r="Q43">
        <v>56.244999999999997</v>
      </c>
      <c r="R43">
        <v>53.587000000000003</v>
      </c>
      <c r="S43">
        <v>58.143999999999998</v>
      </c>
      <c r="T43">
        <v>61.457000000000001</v>
      </c>
      <c r="U43">
        <v>143.108</v>
      </c>
      <c r="V43">
        <v>137.62799999999999</v>
      </c>
      <c r="W43">
        <v>136.66900000000001</v>
      </c>
      <c r="X43">
        <v>141.679</v>
      </c>
      <c r="Y43">
        <v>143.16800000000001</v>
      </c>
      <c r="Z43">
        <v>147.773</v>
      </c>
      <c r="AA43">
        <v>195.411</v>
      </c>
      <c r="AB43">
        <v>101.093</v>
      </c>
      <c r="AC43">
        <v>137.43600000000001</v>
      </c>
    </row>
    <row r="44" spans="1:29" x14ac:dyDescent="0.25">
      <c r="A44" t="s">
        <v>106</v>
      </c>
      <c r="B44" t="s">
        <v>107</v>
      </c>
      <c r="C44">
        <v>871.45799999999997</v>
      </c>
      <c r="D44" s="80">
        <v>1157.097</v>
      </c>
      <c r="E44" s="80">
        <v>1131.9459999999999</v>
      </c>
      <c r="F44" s="80">
        <v>1223.3209999999999</v>
      </c>
      <c r="G44" s="80">
        <v>1035.7280000000001</v>
      </c>
      <c r="H44" s="80">
        <v>1146.2070000000001</v>
      </c>
      <c r="I44" s="80">
        <v>1272.7249999999999</v>
      </c>
      <c r="J44" s="80">
        <v>1309.172</v>
      </c>
      <c r="K44" s="80">
        <v>1479.144</v>
      </c>
      <c r="L44" s="80">
        <v>1139.52</v>
      </c>
      <c r="M44" s="80">
        <v>1068.0709999999999</v>
      </c>
      <c r="N44">
        <v>839.47900000000004</v>
      </c>
      <c r="O44">
        <v>917.57</v>
      </c>
      <c r="P44">
        <v>867.03300000000002</v>
      </c>
      <c r="Q44" s="80">
        <v>1404.7639999999999</v>
      </c>
      <c r="R44" s="80">
        <v>1745.441</v>
      </c>
      <c r="S44" s="80">
        <v>1529.7</v>
      </c>
      <c r="T44" s="80">
        <v>1923.087</v>
      </c>
      <c r="U44" s="80">
        <v>1863.163</v>
      </c>
      <c r="V44" s="80">
        <v>1555.47</v>
      </c>
      <c r="W44">
        <v>430.49599999999998</v>
      </c>
      <c r="X44">
        <v>615.702</v>
      </c>
      <c r="Y44">
        <v>463.06</v>
      </c>
      <c r="Z44">
        <v>880.31600000000003</v>
      </c>
      <c r="AA44">
        <v>789.16899999999998</v>
      </c>
      <c r="AB44">
        <v>500.24299999999999</v>
      </c>
      <c r="AC44">
        <v>737.58299999999997</v>
      </c>
    </row>
    <row r="45" spans="1:29" x14ac:dyDescent="0.25">
      <c r="A45" t="s">
        <v>108</v>
      </c>
      <c r="B45" t="s">
        <v>109</v>
      </c>
    </row>
    <row r="46" spans="1:29" x14ac:dyDescent="0.25">
      <c r="A46" t="s">
        <v>110</v>
      </c>
      <c r="B46" t="s">
        <v>111</v>
      </c>
      <c r="C46">
        <v>871.45799999999997</v>
      </c>
      <c r="D46" s="80">
        <v>1157.097</v>
      </c>
      <c r="E46" s="80">
        <v>1131.9459999999999</v>
      </c>
      <c r="F46" s="80">
        <v>1223.3209999999999</v>
      </c>
      <c r="G46" s="80">
        <v>1035.7280000000001</v>
      </c>
      <c r="H46" s="80">
        <v>1146.2070000000001</v>
      </c>
      <c r="I46" s="80">
        <v>1272.7249999999999</v>
      </c>
      <c r="J46" s="80">
        <v>1309.172</v>
      </c>
      <c r="K46" s="80">
        <v>1479.144</v>
      </c>
      <c r="L46" s="80">
        <v>1139.52</v>
      </c>
      <c r="M46" s="80">
        <v>1068.0709999999999</v>
      </c>
      <c r="N46">
        <v>839.47900000000004</v>
      </c>
      <c r="O46">
        <v>917.57</v>
      </c>
      <c r="P46">
        <v>867.03300000000002</v>
      </c>
      <c r="Q46" s="80">
        <v>1404.7639999999999</v>
      </c>
      <c r="R46" s="80">
        <v>1745.441</v>
      </c>
      <c r="S46" s="80">
        <v>1529.7</v>
      </c>
      <c r="T46" s="80">
        <v>1923.087</v>
      </c>
      <c r="U46" s="80">
        <v>1863.163</v>
      </c>
      <c r="V46" s="80">
        <v>1555.47</v>
      </c>
      <c r="W46">
        <v>430.49599999999998</v>
      </c>
      <c r="X46">
        <v>615.702</v>
      </c>
      <c r="Y46">
        <v>463.06</v>
      </c>
      <c r="Z46">
        <v>880.31600000000003</v>
      </c>
      <c r="AA46">
        <v>789.16899999999998</v>
      </c>
      <c r="AB46">
        <v>500.24299999999999</v>
      </c>
      <c r="AC46">
        <v>737.58299999999997</v>
      </c>
    </row>
    <row r="47" spans="1:29" x14ac:dyDescent="0.25">
      <c r="A47" t="s">
        <v>112</v>
      </c>
      <c r="B47" t="s">
        <v>113</v>
      </c>
      <c r="C47">
        <v>210.97900000000001</v>
      </c>
      <c r="D47">
        <v>229.51400000000001</v>
      </c>
      <c r="E47">
        <v>252.946</v>
      </c>
      <c r="F47">
        <v>283.70999999999998</v>
      </c>
      <c r="G47">
        <v>331.67099999999999</v>
      </c>
      <c r="H47">
        <v>368.23700000000002</v>
      </c>
      <c r="I47">
        <v>404.38600000000002</v>
      </c>
      <c r="J47">
        <v>429.39800000000002</v>
      </c>
      <c r="K47">
        <v>459.613</v>
      </c>
      <c r="L47">
        <v>504.32100000000003</v>
      </c>
      <c r="M47">
        <v>536.62099999999998</v>
      </c>
      <c r="N47">
        <v>519.62300000000005</v>
      </c>
      <c r="O47">
        <v>567.70100000000002</v>
      </c>
      <c r="P47">
        <v>563.46900000000005</v>
      </c>
      <c r="Q47">
        <v>574.44200000000001</v>
      </c>
      <c r="R47">
        <v>587.36199999999997</v>
      </c>
      <c r="S47">
        <v>529.84100000000001</v>
      </c>
      <c r="T47">
        <v>518.39400000000001</v>
      </c>
      <c r="U47">
        <v>487.99</v>
      </c>
      <c r="V47">
        <v>570.096</v>
      </c>
      <c r="W47">
        <v>825.69500000000005</v>
      </c>
      <c r="X47">
        <v>571.23599999999999</v>
      </c>
      <c r="Y47">
        <v>640.38900000000001</v>
      </c>
      <c r="Z47">
        <v>698.32299999999998</v>
      </c>
      <c r="AA47">
        <v>712.33299999999997</v>
      </c>
      <c r="AB47">
        <v>698.74900000000002</v>
      </c>
      <c r="AC47">
        <v>713.54600000000005</v>
      </c>
    </row>
    <row r="48" spans="1:29" x14ac:dyDescent="0.25">
      <c r="A48" t="s">
        <v>114</v>
      </c>
      <c r="B48" t="s">
        <v>115</v>
      </c>
      <c r="C48" t="s">
        <v>316</v>
      </c>
      <c r="D48" t="s">
        <v>316</v>
      </c>
      <c r="E48" t="s">
        <v>316</v>
      </c>
      <c r="F48" t="s">
        <v>316</v>
      </c>
      <c r="G48" t="s">
        <v>316</v>
      </c>
      <c r="H48" t="s">
        <v>316</v>
      </c>
      <c r="I48" t="s">
        <v>316</v>
      </c>
      <c r="J48" t="s">
        <v>316</v>
      </c>
      <c r="K48" t="s">
        <v>316</v>
      </c>
      <c r="L48" t="s">
        <v>316</v>
      </c>
      <c r="M48" t="s">
        <v>316</v>
      </c>
      <c r="N48" t="s">
        <v>316</v>
      </c>
      <c r="O48" t="s">
        <v>316</v>
      </c>
      <c r="P48" t="s">
        <v>316</v>
      </c>
      <c r="Q48" t="s">
        <v>316</v>
      </c>
      <c r="R48" t="s">
        <v>316</v>
      </c>
      <c r="S48" t="s">
        <v>316</v>
      </c>
      <c r="T48" t="s">
        <v>316</v>
      </c>
      <c r="U48" t="s">
        <v>316</v>
      </c>
      <c r="V48" t="s">
        <v>316</v>
      </c>
      <c r="W48" t="s">
        <v>316</v>
      </c>
      <c r="X48" t="s">
        <v>316</v>
      </c>
      <c r="Y48" t="s">
        <v>316</v>
      </c>
      <c r="Z48" t="s">
        <v>316</v>
      </c>
      <c r="AA48" t="s">
        <v>316</v>
      </c>
      <c r="AB48" t="s">
        <v>316</v>
      </c>
      <c r="AC48" t="s">
        <v>316</v>
      </c>
    </row>
    <row r="49" spans="1:29" x14ac:dyDescent="0.25">
      <c r="A49" t="s">
        <v>116</v>
      </c>
      <c r="B49" t="s">
        <v>117</v>
      </c>
      <c r="C49">
        <v>210.97900000000001</v>
      </c>
      <c r="D49">
        <v>229.51400000000001</v>
      </c>
      <c r="E49">
        <v>252.946</v>
      </c>
      <c r="F49">
        <v>283.70999999999998</v>
      </c>
      <c r="G49">
        <v>331.67099999999999</v>
      </c>
      <c r="H49">
        <v>368.23700000000002</v>
      </c>
      <c r="I49">
        <v>404.38600000000002</v>
      </c>
      <c r="J49">
        <v>429.39800000000002</v>
      </c>
      <c r="K49">
        <v>459.613</v>
      </c>
      <c r="L49">
        <v>504.32100000000003</v>
      </c>
      <c r="M49">
        <v>536.62099999999998</v>
      </c>
      <c r="N49">
        <v>519.62300000000005</v>
      </c>
      <c r="O49">
        <v>567.70100000000002</v>
      </c>
      <c r="P49">
        <v>563.46900000000005</v>
      </c>
      <c r="Q49">
        <v>574.44200000000001</v>
      </c>
      <c r="R49">
        <v>587.36199999999997</v>
      </c>
      <c r="S49">
        <v>529.84100000000001</v>
      </c>
      <c r="T49">
        <v>518.39400000000001</v>
      </c>
      <c r="U49">
        <v>487.99</v>
      </c>
      <c r="V49">
        <v>570.096</v>
      </c>
      <c r="W49">
        <v>825.69500000000005</v>
      </c>
      <c r="X49">
        <v>571.23599999999999</v>
      </c>
      <c r="Y49">
        <v>640.38900000000001</v>
      </c>
      <c r="Z49">
        <v>698.32299999999998</v>
      </c>
      <c r="AA49">
        <v>712.33299999999997</v>
      </c>
      <c r="AB49">
        <v>698.74900000000002</v>
      </c>
      <c r="AC49">
        <v>713.54600000000005</v>
      </c>
    </row>
    <row r="50" spans="1:29" x14ac:dyDescent="0.25">
      <c r="A50" t="s">
        <v>118</v>
      </c>
      <c r="B50" t="s">
        <v>119</v>
      </c>
      <c r="C50" s="80">
        <v>3404.56</v>
      </c>
      <c r="D50" s="80">
        <v>3784.3139999999999</v>
      </c>
      <c r="E50" s="80">
        <v>4242.4049999999997</v>
      </c>
      <c r="F50" s="80">
        <v>4360.2539999999999</v>
      </c>
      <c r="G50" s="80">
        <v>4587.9620000000004</v>
      </c>
      <c r="H50" s="80">
        <v>4487.74</v>
      </c>
      <c r="I50" s="80">
        <v>4579.0839999999998</v>
      </c>
      <c r="J50" s="80">
        <v>5175.0439999999999</v>
      </c>
      <c r="K50" s="80">
        <v>4208.2209999999995</v>
      </c>
      <c r="L50" s="80">
        <v>4496.7290000000003</v>
      </c>
      <c r="M50" s="80">
        <v>4728.5910000000003</v>
      </c>
      <c r="N50" s="80">
        <v>4678.1940000000004</v>
      </c>
      <c r="O50" s="80">
        <v>4635.8959999999997</v>
      </c>
      <c r="P50" s="80">
        <v>4230.7650000000003</v>
      </c>
      <c r="Q50" s="80">
        <v>4851.3900000000003</v>
      </c>
      <c r="R50" s="80">
        <v>4440.5360000000001</v>
      </c>
      <c r="S50" s="80">
        <v>4355.8890000000001</v>
      </c>
      <c r="T50" s="80">
        <v>4734.2979999999998</v>
      </c>
      <c r="U50" s="80">
        <v>4986.1109999999999</v>
      </c>
      <c r="V50" s="80">
        <v>5184.1440000000002</v>
      </c>
      <c r="W50" s="80">
        <v>6112.826</v>
      </c>
      <c r="X50" s="80">
        <v>7048.3689999999997</v>
      </c>
      <c r="Y50" s="80">
        <v>6070.9440000000004</v>
      </c>
      <c r="Z50" s="80">
        <v>5781.6689999999999</v>
      </c>
      <c r="AA50" s="80">
        <v>5465.6469999999999</v>
      </c>
      <c r="AB50" s="80">
        <v>5896.9070000000002</v>
      </c>
      <c r="AC50" s="80">
        <v>6720.1970000000001</v>
      </c>
    </row>
    <row r="51" spans="1:29" x14ac:dyDescent="0.25">
      <c r="A51" t="s">
        <v>120</v>
      </c>
      <c r="B51" t="s">
        <v>121</v>
      </c>
      <c r="C51">
        <v>406.17200000000003</v>
      </c>
      <c r="D51">
        <v>432.8</v>
      </c>
      <c r="E51">
        <v>503.89299999999997</v>
      </c>
      <c r="F51">
        <v>262.53399999999999</v>
      </c>
      <c r="G51">
        <v>550.54499999999996</v>
      </c>
      <c r="H51">
        <v>557.67700000000002</v>
      </c>
      <c r="I51">
        <v>519.26300000000003</v>
      </c>
      <c r="J51">
        <v>923.02800000000002</v>
      </c>
      <c r="K51">
        <v>530.41700000000003</v>
      </c>
      <c r="L51">
        <v>581.00800000000004</v>
      </c>
      <c r="M51">
        <v>610.26400000000001</v>
      </c>
      <c r="N51">
        <v>538.86800000000005</v>
      </c>
      <c r="O51">
        <v>620.63699999999994</v>
      </c>
      <c r="P51">
        <v>790.87900000000002</v>
      </c>
      <c r="Q51">
        <v>948.01300000000003</v>
      </c>
      <c r="R51">
        <v>838.68</v>
      </c>
      <c r="S51">
        <v>871.61400000000003</v>
      </c>
      <c r="T51" s="80">
        <v>1010.2859999999999</v>
      </c>
      <c r="U51" s="80">
        <v>1323.7539999999999</v>
      </c>
      <c r="V51" s="80">
        <v>1267.623</v>
      </c>
      <c r="W51" s="80">
        <v>1692.1</v>
      </c>
      <c r="X51" s="80">
        <v>2276.1640000000002</v>
      </c>
      <c r="Y51" s="80">
        <v>1769.346</v>
      </c>
      <c r="Z51" s="80">
        <v>1412.3689999999999</v>
      </c>
      <c r="AA51" s="80">
        <v>1472.2190000000001</v>
      </c>
      <c r="AB51" s="80">
        <v>1607.9960000000001</v>
      </c>
      <c r="AC51" s="80">
        <v>2171.9079999999999</v>
      </c>
    </row>
    <row r="52" spans="1:29" x14ac:dyDescent="0.25">
      <c r="A52" t="s">
        <v>122</v>
      </c>
      <c r="B52" t="s">
        <v>123</v>
      </c>
      <c r="C52" s="80">
        <v>2503.6579999999999</v>
      </c>
      <c r="D52" s="80">
        <v>2626.7860000000001</v>
      </c>
      <c r="E52" s="80">
        <v>3065.75</v>
      </c>
      <c r="F52" s="80">
        <v>3471.674</v>
      </c>
      <c r="G52" s="80">
        <v>3393.5790000000002</v>
      </c>
      <c r="H52" s="80">
        <v>3437.538</v>
      </c>
      <c r="I52" s="80">
        <v>3200.75</v>
      </c>
      <c r="J52" s="80">
        <v>3290.7190000000001</v>
      </c>
      <c r="K52" s="80">
        <v>3071.5929999999998</v>
      </c>
      <c r="L52" s="80">
        <v>3350.8110000000001</v>
      </c>
      <c r="M52" s="80">
        <v>3475.6709999999998</v>
      </c>
      <c r="N52" s="80">
        <v>3596.8009999999999</v>
      </c>
      <c r="O52" s="80">
        <v>3374.4589999999998</v>
      </c>
      <c r="P52" s="80">
        <v>2970.8809999999999</v>
      </c>
      <c r="Q52" s="80">
        <v>3188.953</v>
      </c>
      <c r="R52" s="80">
        <v>3093.4850000000001</v>
      </c>
      <c r="S52" s="80">
        <v>3131.07</v>
      </c>
      <c r="T52" s="80">
        <v>3382.2739999999999</v>
      </c>
      <c r="U52" s="80">
        <v>3166.087</v>
      </c>
      <c r="V52" s="80">
        <v>3362.1750000000002</v>
      </c>
      <c r="W52" s="80">
        <v>3486.585</v>
      </c>
      <c r="X52" s="80">
        <v>3531.5790000000002</v>
      </c>
      <c r="Y52" s="80">
        <v>3495.8780000000002</v>
      </c>
      <c r="Z52" s="80">
        <v>3646.4459999999999</v>
      </c>
      <c r="AA52" s="80">
        <v>3354.3310000000001</v>
      </c>
      <c r="AB52" s="80">
        <v>3562.5149999999999</v>
      </c>
      <c r="AC52" s="80">
        <v>3671.9580000000001</v>
      </c>
    </row>
    <row r="53" spans="1:29" x14ac:dyDescent="0.25">
      <c r="A53" t="s">
        <v>124</v>
      </c>
      <c r="B53" t="s">
        <v>125</v>
      </c>
      <c r="C53">
        <v>494.73</v>
      </c>
      <c r="D53">
        <v>724.72799999999995</v>
      </c>
      <c r="E53">
        <v>672.76199999999994</v>
      </c>
      <c r="F53">
        <v>626.04600000000005</v>
      </c>
      <c r="G53">
        <v>643.83799999999997</v>
      </c>
      <c r="H53">
        <v>492.52600000000001</v>
      </c>
      <c r="I53">
        <v>859.072</v>
      </c>
      <c r="J53">
        <v>961.29700000000003</v>
      </c>
      <c r="K53">
        <v>606.21100000000001</v>
      </c>
      <c r="L53">
        <v>564.91099999999994</v>
      </c>
      <c r="M53">
        <v>642.65700000000004</v>
      </c>
      <c r="N53">
        <v>542.524</v>
      </c>
      <c r="O53">
        <v>640.79999999999995</v>
      </c>
      <c r="P53">
        <v>469.005</v>
      </c>
      <c r="Q53">
        <v>714.423</v>
      </c>
      <c r="R53">
        <v>508.37099999999998</v>
      </c>
      <c r="S53">
        <v>353.20600000000002</v>
      </c>
      <c r="T53">
        <v>341.73700000000002</v>
      </c>
      <c r="U53">
        <v>496.27</v>
      </c>
      <c r="V53">
        <v>554.346</v>
      </c>
      <c r="W53">
        <v>934.14099999999996</v>
      </c>
      <c r="X53" s="80">
        <v>1240.626</v>
      </c>
      <c r="Y53">
        <v>805.72</v>
      </c>
      <c r="Z53">
        <v>722.85400000000004</v>
      </c>
      <c r="AA53">
        <v>639.09699999999998</v>
      </c>
      <c r="AB53">
        <v>726.39599999999996</v>
      </c>
      <c r="AC53">
        <v>876.33100000000002</v>
      </c>
    </row>
    <row r="54" spans="1:29" x14ac:dyDescent="0.25">
      <c r="A54" t="s">
        <v>126</v>
      </c>
      <c r="B54" t="s">
        <v>127</v>
      </c>
      <c r="C54" t="s">
        <v>316</v>
      </c>
      <c r="D54" t="s">
        <v>316</v>
      </c>
      <c r="E54" t="s">
        <v>316</v>
      </c>
      <c r="F54" t="s">
        <v>316</v>
      </c>
      <c r="G54" t="s">
        <v>316</v>
      </c>
      <c r="H54" t="s">
        <v>316</v>
      </c>
      <c r="I54" t="s">
        <v>316</v>
      </c>
      <c r="J54" t="s">
        <v>316</v>
      </c>
      <c r="K54" t="s">
        <v>316</v>
      </c>
      <c r="L54" t="s">
        <v>316</v>
      </c>
      <c r="M54" t="s">
        <v>316</v>
      </c>
      <c r="N54" t="s">
        <v>316</v>
      </c>
      <c r="O54" t="s">
        <v>316</v>
      </c>
      <c r="P54" t="s">
        <v>316</v>
      </c>
      <c r="Q54" t="s">
        <v>316</v>
      </c>
      <c r="R54" t="s">
        <v>316</v>
      </c>
      <c r="S54" t="s">
        <v>316</v>
      </c>
      <c r="T54" t="s">
        <v>316</v>
      </c>
      <c r="U54" t="s">
        <v>316</v>
      </c>
      <c r="V54" t="s">
        <v>316</v>
      </c>
      <c r="W54" t="s">
        <v>316</v>
      </c>
      <c r="X54" t="s">
        <v>316</v>
      </c>
      <c r="Y54" t="s">
        <v>316</v>
      </c>
      <c r="Z54" t="s">
        <v>316</v>
      </c>
      <c r="AA54" t="s">
        <v>316</v>
      </c>
      <c r="AB54" t="s">
        <v>316</v>
      </c>
      <c r="AC54" t="s">
        <v>316</v>
      </c>
    </row>
    <row r="55" spans="1:29" x14ac:dyDescent="0.25">
      <c r="A55" t="s">
        <v>128</v>
      </c>
      <c r="B55" t="s">
        <v>129</v>
      </c>
      <c r="C55">
        <v>32.466999999999999</v>
      </c>
      <c r="D55">
        <v>32.29</v>
      </c>
      <c r="E55">
        <v>33.531999999999996</v>
      </c>
      <c r="F55">
        <v>35.094999999999999</v>
      </c>
      <c r="G55">
        <v>37.661000000000001</v>
      </c>
      <c r="H55">
        <v>38.088000000000001</v>
      </c>
      <c r="I55">
        <v>38.203000000000003</v>
      </c>
      <c r="J55">
        <v>37.247</v>
      </c>
      <c r="K55">
        <v>36.61</v>
      </c>
      <c r="L55">
        <v>35.584000000000003</v>
      </c>
      <c r="M55">
        <v>34.036000000000001</v>
      </c>
      <c r="N55">
        <v>31.129000000000001</v>
      </c>
      <c r="O55">
        <v>31.010999999999999</v>
      </c>
      <c r="P55">
        <v>27.433</v>
      </c>
      <c r="Q55">
        <v>25.76</v>
      </c>
      <c r="R55">
        <v>28.902999999999999</v>
      </c>
      <c r="S55">
        <v>30.376000000000001</v>
      </c>
      <c r="T55">
        <v>27.606999999999999</v>
      </c>
      <c r="U55">
        <v>31.291</v>
      </c>
      <c r="V55">
        <v>32.549999999999997</v>
      </c>
      <c r="W55">
        <v>30.64</v>
      </c>
      <c r="X55">
        <v>34.901000000000003</v>
      </c>
      <c r="Y55">
        <v>36.923000000000002</v>
      </c>
      <c r="Z55">
        <v>35.683</v>
      </c>
      <c r="AA55">
        <v>31.959</v>
      </c>
      <c r="AB55">
        <v>36.616</v>
      </c>
      <c r="AC55">
        <v>35.026000000000003</v>
      </c>
    </row>
    <row r="56" spans="1:29" x14ac:dyDescent="0.25">
      <c r="A56" t="s">
        <v>130</v>
      </c>
      <c r="B56" t="s">
        <v>131</v>
      </c>
      <c r="C56">
        <v>462.26299999999998</v>
      </c>
      <c r="D56">
        <v>692.43799999999999</v>
      </c>
      <c r="E56">
        <v>639.23099999999999</v>
      </c>
      <c r="F56">
        <v>590.95000000000005</v>
      </c>
      <c r="G56">
        <v>606.17700000000002</v>
      </c>
      <c r="H56">
        <v>454.43799999999999</v>
      </c>
      <c r="I56">
        <v>820.86800000000005</v>
      </c>
      <c r="J56">
        <v>924.05</v>
      </c>
      <c r="K56">
        <v>569.601</v>
      </c>
      <c r="L56">
        <v>529.327</v>
      </c>
      <c r="M56">
        <v>608.62099999999998</v>
      </c>
      <c r="N56">
        <v>511.39499999999998</v>
      </c>
      <c r="O56">
        <v>609.78899999999999</v>
      </c>
      <c r="P56">
        <v>441.572</v>
      </c>
      <c r="Q56">
        <v>688.66300000000001</v>
      </c>
      <c r="R56">
        <v>479.46899999999999</v>
      </c>
      <c r="S56">
        <v>322.83</v>
      </c>
      <c r="T56">
        <v>314.12900000000002</v>
      </c>
      <c r="U56">
        <v>464.97899999999998</v>
      </c>
      <c r="V56">
        <v>521.79700000000003</v>
      </c>
      <c r="W56">
        <v>903.50099999999998</v>
      </c>
      <c r="X56" s="80">
        <v>1205.7249999999999</v>
      </c>
      <c r="Y56">
        <v>768.79700000000003</v>
      </c>
      <c r="Z56">
        <v>687.17100000000005</v>
      </c>
      <c r="AA56">
        <v>607.13699999999994</v>
      </c>
      <c r="AB56">
        <v>689.779</v>
      </c>
      <c r="AC56">
        <v>841.30499999999995</v>
      </c>
    </row>
    <row r="57" spans="1:29" x14ac:dyDescent="0.25">
      <c r="A57" t="s">
        <v>132</v>
      </c>
      <c r="B57" t="s">
        <v>133</v>
      </c>
      <c r="C57" t="s">
        <v>316</v>
      </c>
      <c r="D57" t="s">
        <v>316</v>
      </c>
      <c r="E57" t="s">
        <v>316</v>
      </c>
      <c r="F57" t="s">
        <v>316</v>
      </c>
      <c r="G57" t="s">
        <v>316</v>
      </c>
      <c r="H57" t="s">
        <v>316</v>
      </c>
      <c r="I57" t="s">
        <v>316</v>
      </c>
      <c r="J57" t="s">
        <v>316</v>
      </c>
      <c r="K57" t="s">
        <v>316</v>
      </c>
      <c r="L57" t="s">
        <v>316</v>
      </c>
      <c r="M57" t="s">
        <v>316</v>
      </c>
      <c r="N57" t="s">
        <v>316</v>
      </c>
      <c r="O57" t="s">
        <v>316</v>
      </c>
      <c r="P57" t="s">
        <v>316</v>
      </c>
      <c r="Q57" t="s">
        <v>316</v>
      </c>
      <c r="R57" t="s">
        <v>316</v>
      </c>
      <c r="S57" t="s">
        <v>316</v>
      </c>
      <c r="T57" t="s">
        <v>316</v>
      </c>
      <c r="U57" t="s">
        <v>316</v>
      </c>
      <c r="V57" t="s">
        <v>316</v>
      </c>
      <c r="W57" t="s">
        <v>316</v>
      </c>
      <c r="X57" t="s">
        <v>316</v>
      </c>
      <c r="Y57" t="s">
        <v>316</v>
      </c>
      <c r="Z57" t="s">
        <v>316</v>
      </c>
      <c r="AA57" t="s">
        <v>316</v>
      </c>
      <c r="AB57" t="s">
        <v>316</v>
      </c>
      <c r="AC57" t="s">
        <v>316</v>
      </c>
    </row>
    <row r="58" spans="1:29" x14ac:dyDescent="0.25">
      <c r="A58" t="s">
        <v>134</v>
      </c>
      <c r="B58" t="s">
        <v>127</v>
      </c>
      <c r="C58" t="s">
        <v>316</v>
      </c>
      <c r="D58" t="s">
        <v>316</v>
      </c>
      <c r="E58" t="s">
        <v>316</v>
      </c>
      <c r="F58" t="s">
        <v>316</v>
      </c>
      <c r="G58" t="s">
        <v>316</v>
      </c>
      <c r="H58" t="s">
        <v>316</v>
      </c>
      <c r="I58" t="s">
        <v>316</v>
      </c>
      <c r="J58" t="s">
        <v>316</v>
      </c>
      <c r="K58" t="s">
        <v>316</v>
      </c>
      <c r="L58" t="s">
        <v>316</v>
      </c>
      <c r="M58" t="s">
        <v>316</v>
      </c>
      <c r="N58" t="s">
        <v>316</v>
      </c>
      <c r="O58" t="s">
        <v>316</v>
      </c>
      <c r="P58" t="s">
        <v>316</v>
      </c>
      <c r="Q58" t="s">
        <v>316</v>
      </c>
      <c r="R58" t="s">
        <v>316</v>
      </c>
      <c r="S58" t="s">
        <v>316</v>
      </c>
      <c r="T58" t="s">
        <v>316</v>
      </c>
      <c r="U58" t="s">
        <v>316</v>
      </c>
      <c r="V58" t="s">
        <v>316</v>
      </c>
      <c r="W58" t="s">
        <v>316</v>
      </c>
      <c r="X58" t="s">
        <v>316</v>
      </c>
      <c r="Y58" t="s">
        <v>316</v>
      </c>
      <c r="Z58" t="s">
        <v>316</v>
      </c>
      <c r="AA58" t="s">
        <v>316</v>
      </c>
      <c r="AB58" t="s">
        <v>316</v>
      </c>
      <c r="AC58" t="s">
        <v>316</v>
      </c>
    </row>
    <row r="59" spans="1:29" x14ac:dyDescent="0.25">
      <c r="A59" t="s">
        <v>135</v>
      </c>
      <c r="B59" t="s">
        <v>136</v>
      </c>
      <c r="C59" t="s">
        <v>316</v>
      </c>
      <c r="D59" t="s">
        <v>316</v>
      </c>
      <c r="E59" t="s">
        <v>316</v>
      </c>
      <c r="F59" t="s">
        <v>316</v>
      </c>
      <c r="G59" t="s">
        <v>316</v>
      </c>
      <c r="H59" t="s">
        <v>316</v>
      </c>
      <c r="I59" t="s">
        <v>316</v>
      </c>
      <c r="J59" t="s">
        <v>316</v>
      </c>
      <c r="K59" t="s">
        <v>316</v>
      </c>
      <c r="L59" t="s">
        <v>316</v>
      </c>
      <c r="M59" t="s">
        <v>316</v>
      </c>
      <c r="N59" t="s">
        <v>316</v>
      </c>
      <c r="O59" t="s">
        <v>316</v>
      </c>
      <c r="P59" t="s">
        <v>316</v>
      </c>
      <c r="Q59" t="s">
        <v>316</v>
      </c>
      <c r="R59" t="s">
        <v>316</v>
      </c>
      <c r="S59" t="s">
        <v>316</v>
      </c>
      <c r="T59" t="s">
        <v>316</v>
      </c>
      <c r="U59" t="s">
        <v>316</v>
      </c>
      <c r="V59" t="s">
        <v>316</v>
      </c>
      <c r="W59" t="s">
        <v>316</v>
      </c>
      <c r="X59" t="s">
        <v>316</v>
      </c>
      <c r="Y59" t="s">
        <v>316</v>
      </c>
      <c r="Z59" t="s">
        <v>316</v>
      </c>
      <c r="AA59" t="s">
        <v>316</v>
      </c>
      <c r="AB59" t="s">
        <v>316</v>
      </c>
      <c r="AC59" t="s">
        <v>316</v>
      </c>
    </row>
    <row r="60" spans="1:29" x14ac:dyDescent="0.25">
      <c r="A60" t="s">
        <v>137</v>
      </c>
      <c r="B60" t="s">
        <v>138</v>
      </c>
      <c r="C60" t="s">
        <v>316</v>
      </c>
      <c r="D60" t="s">
        <v>316</v>
      </c>
      <c r="E60" t="s">
        <v>316</v>
      </c>
      <c r="F60" t="s">
        <v>316</v>
      </c>
      <c r="G60" t="s">
        <v>316</v>
      </c>
      <c r="H60" t="s">
        <v>316</v>
      </c>
      <c r="I60" t="s">
        <v>316</v>
      </c>
      <c r="J60" t="s">
        <v>316</v>
      </c>
      <c r="K60" t="s">
        <v>316</v>
      </c>
      <c r="L60" t="s">
        <v>316</v>
      </c>
      <c r="M60" t="s">
        <v>316</v>
      </c>
      <c r="N60" t="s">
        <v>316</v>
      </c>
      <c r="O60" t="s">
        <v>316</v>
      </c>
      <c r="P60" t="s">
        <v>316</v>
      </c>
      <c r="Q60" t="s">
        <v>316</v>
      </c>
      <c r="R60" t="s">
        <v>316</v>
      </c>
      <c r="S60" t="s">
        <v>316</v>
      </c>
      <c r="T60" t="s">
        <v>316</v>
      </c>
      <c r="U60" t="s">
        <v>316</v>
      </c>
      <c r="V60" t="s">
        <v>316</v>
      </c>
      <c r="W60" t="s">
        <v>316</v>
      </c>
      <c r="X60" t="s">
        <v>316</v>
      </c>
      <c r="Y60" t="s">
        <v>316</v>
      </c>
      <c r="Z60" t="s">
        <v>316</v>
      </c>
      <c r="AA60" t="s">
        <v>316</v>
      </c>
      <c r="AB60" t="s">
        <v>316</v>
      </c>
      <c r="AC60" t="s">
        <v>316</v>
      </c>
    </row>
    <row r="61" spans="1:29" x14ac:dyDescent="0.25">
      <c r="A61" t="s">
        <v>139</v>
      </c>
      <c r="B61" t="s">
        <v>140</v>
      </c>
      <c r="C61" t="s">
        <v>316</v>
      </c>
      <c r="D61" t="s">
        <v>316</v>
      </c>
      <c r="E61" t="s">
        <v>316</v>
      </c>
      <c r="F61" t="s">
        <v>316</v>
      </c>
      <c r="G61" t="s">
        <v>316</v>
      </c>
      <c r="H61" t="s">
        <v>316</v>
      </c>
      <c r="I61" t="s">
        <v>316</v>
      </c>
      <c r="J61" t="s">
        <v>316</v>
      </c>
      <c r="K61" t="s">
        <v>316</v>
      </c>
      <c r="L61" t="s">
        <v>316</v>
      </c>
      <c r="M61" t="s">
        <v>316</v>
      </c>
      <c r="N61" t="s">
        <v>316</v>
      </c>
      <c r="O61" t="s">
        <v>316</v>
      </c>
      <c r="P61" t="s">
        <v>316</v>
      </c>
      <c r="Q61" t="s">
        <v>316</v>
      </c>
      <c r="R61" t="s">
        <v>316</v>
      </c>
      <c r="S61" t="s">
        <v>316</v>
      </c>
      <c r="T61" t="s">
        <v>316</v>
      </c>
      <c r="U61" t="s">
        <v>316</v>
      </c>
      <c r="V61" t="s">
        <v>316</v>
      </c>
      <c r="W61" t="s">
        <v>316</v>
      </c>
      <c r="X61" t="s">
        <v>316</v>
      </c>
      <c r="Y61" t="s">
        <v>316</v>
      </c>
      <c r="Z61" t="s">
        <v>316</v>
      </c>
      <c r="AA61" t="s">
        <v>316</v>
      </c>
      <c r="AB61" t="s">
        <v>316</v>
      </c>
      <c r="AC61" t="s">
        <v>316</v>
      </c>
    </row>
    <row r="62" spans="1:29" x14ac:dyDescent="0.25">
      <c r="A62" t="s">
        <v>141</v>
      </c>
      <c r="B62" t="s">
        <v>142</v>
      </c>
      <c r="C62" t="s">
        <v>316</v>
      </c>
      <c r="D62" t="s">
        <v>316</v>
      </c>
      <c r="E62" t="s">
        <v>316</v>
      </c>
      <c r="F62" t="s">
        <v>316</v>
      </c>
      <c r="G62" t="s">
        <v>316</v>
      </c>
      <c r="H62" t="s">
        <v>316</v>
      </c>
      <c r="I62" t="s">
        <v>316</v>
      </c>
      <c r="J62" t="s">
        <v>316</v>
      </c>
      <c r="K62" t="s">
        <v>316</v>
      </c>
      <c r="L62" t="s">
        <v>316</v>
      </c>
      <c r="M62" t="s">
        <v>316</v>
      </c>
      <c r="N62" t="s">
        <v>316</v>
      </c>
      <c r="O62" t="s">
        <v>316</v>
      </c>
      <c r="P62" t="s">
        <v>316</v>
      </c>
      <c r="Q62" t="s">
        <v>316</v>
      </c>
      <c r="R62" t="s">
        <v>316</v>
      </c>
      <c r="S62" t="s">
        <v>316</v>
      </c>
      <c r="T62" t="s">
        <v>316</v>
      </c>
      <c r="U62" t="s">
        <v>316</v>
      </c>
      <c r="V62" t="s">
        <v>316</v>
      </c>
      <c r="W62" t="s">
        <v>316</v>
      </c>
      <c r="X62" t="s">
        <v>316</v>
      </c>
      <c r="Y62" t="s">
        <v>316</v>
      </c>
      <c r="Z62" t="s">
        <v>316</v>
      </c>
      <c r="AA62" t="s">
        <v>316</v>
      </c>
      <c r="AB62" t="s">
        <v>316</v>
      </c>
      <c r="AC62" t="s">
        <v>316</v>
      </c>
    </row>
    <row r="63" spans="1:29" x14ac:dyDescent="0.25">
      <c r="A63" t="s">
        <v>143</v>
      </c>
      <c r="B63" t="s">
        <v>144</v>
      </c>
    </row>
    <row r="64" spans="1:29" x14ac:dyDescent="0.25">
      <c r="A64" t="s">
        <v>145</v>
      </c>
      <c r="B64" t="s">
        <v>146</v>
      </c>
      <c r="C64">
        <v>2.5640000000000001</v>
      </c>
      <c r="D64">
        <v>2.2000000000000002</v>
      </c>
      <c r="E64">
        <v>1.9139999999999999</v>
      </c>
      <c r="F64">
        <v>1.8180000000000001</v>
      </c>
      <c r="G64">
        <v>1.865</v>
      </c>
      <c r="H64">
        <v>1.4279999999999999</v>
      </c>
      <c r="I64">
        <v>1.3009999999999999</v>
      </c>
      <c r="J64">
        <v>1.1890000000000001</v>
      </c>
      <c r="K64">
        <v>1.226</v>
      </c>
      <c r="L64">
        <v>1.401</v>
      </c>
      <c r="M64">
        <v>1.6619999999999999</v>
      </c>
      <c r="N64">
        <v>1.744</v>
      </c>
      <c r="O64">
        <v>1.643</v>
      </c>
      <c r="P64">
        <v>1.5820000000000001</v>
      </c>
      <c r="Q64">
        <v>1.6459999999999999</v>
      </c>
      <c r="R64">
        <v>1.605</v>
      </c>
      <c r="S64">
        <v>1.476</v>
      </c>
      <c r="T64">
        <v>1.048</v>
      </c>
      <c r="U64">
        <v>0.84399999999999997</v>
      </c>
      <c r="V64">
        <v>1.079</v>
      </c>
      <c r="W64">
        <v>1.319</v>
      </c>
      <c r="X64">
        <v>1.333</v>
      </c>
      <c r="Y64">
        <v>1.466</v>
      </c>
      <c r="Z64">
        <v>1.51</v>
      </c>
      <c r="AA64">
        <v>1.3939999999999999</v>
      </c>
      <c r="AB64">
        <v>1.198</v>
      </c>
      <c r="AC64">
        <v>1.208</v>
      </c>
    </row>
    <row r="65" spans="1:29" x14ac:dyDescent="0.25">
      <c r="A65" t="s">
        <v>147</v>
      </c>
      <c r="B65" t="s">
        <v>148</v>
      </c>
      <c r="C65" t="s">
        <v>316</v>
      </c>
      <c r="D65" t="s">
        <v>316</v>
      </c>
      <c r="E65" t="s">
        <v>316</v>
      </c>
      <c r="F65" t="s">
        <v>316</v>
      </c>
      <c r="G65" t="s">
        <v>316</v>
      </c>
      <c r="H65" t="s">
        <v>316</v>
      </c>
      <c r="I65" t="s">
        <v>316</v>
      </c>
      <c r="J65" t="s">
        <v>316</v>
      </c>
      <c r="K65" t="s">
        <v>316</v>
      </c>
      <c r="L65" t="s">
        <v>316</v>
      </c>
      <c r="M65" t="s">
        <v>316</v>
      </c>
      <c r="N65" t="s">
        <v>316</v>
      </c>
      <c r="O65" t="s">
        <v>316</v>
      </c>
      <c r="P65" t="s">
        <v>316</v>
      </c>
      <c r="Q65" t="s">
        <v>316</v>
      </c>
      <c r="R65" t="s">
        <v>316</v>
      </c>
      <c r="S65" t="s">
        <v>316</v>
      </c>
      <c r="T65" t="s">
        <v>316</v>
      </c>
      <c r="U65" t="s">
        <v>316</v>
      </c>
      <c r="V65" t="s">
        <v>316</v>
      </c>
      <c r="W65" t="s">
        <v>316</v>
      </c>
      <c r="X65" t="s">
        <v>316</v>
      </c>
      <c r="Y65" t="s">
        <v>316</v>
      </c>
      <c r="Z65" t="s">
        <v>316</v>
      </c>
      <c r="AA65" t="s">
        <v>316</v>
      </c>
      <c r="AB65" t="s">
        <v>316</v>
      </c>
      <c r="AC65" t="s">
        <v>316</v>
      </c>
    </row>
    <row r="66" spans="1:29" x14ac:dyDescent="0.25">
      <c r="A66" t="s">
        <v>149</v>
      </c>
      <c r="B66" t="s">
        <v>150</v>
      </c>
      <c r="C66" t="s">
        <v>316</v>
      </c>
      <c r="D66" t="s">
        <v>316</v>
      </c>
      <c r="E66" t="s">
        <v>316</v>
      </c>
      <c r="F66" t="s">
        <v>316</v>
      </c>
      <c r="G66" t="s">
        <v>316</v>
      </c>
      <c r="H66" t="s">
        <v>316</v>
      </c>
      <c r="I66" t="s">
        <v>316</v>
      </c>
      <c r="J66" t="s">
        <v>316</v>
      </c>
      <c r="K66" t="s">
        <v>316</v>
      </c>
      <c r="L66" t="s">
        <v>316</v>
      </c>
      <c r="M66" t="s">
        <v>316</v>
      </c>
      <c r="N66" t="s">
        <v>316</v>
      </c>
      <c r="O66" t="s">
        <v>316</v>
      </c>
      <c r="P66" t="s">
        <v>316</v>
      </c>
      <c r="Q66" t="s">
        <v>316</v>
      </c>
      <c r="R66" t="s">
        <v>316</v>
      </c>
      <c r="S66" t="s">
        <v>316</v>
      </c>
      <c r="T66" t="s">
        <v>316</v>
      </c>
      <c r="U66" t="s">
        <v>316</v>
      </c>
      <c r="V66" t="s">
        <v>316</v>
      </c>
      <c r="W66" t="s">
        <v>316</v>
      </c>
      <c r="X66" t="s">
        <v>316</v>
      </c>
      <c r="Y66" t="s">
        <v>316</v>
      </c>
      <c r="Z66" t="s">
        <v>316</v>
      </c>
      <c r="AA66" t="s">
        <v>316</v>
      </c>
      <c r="AB66" t="s">
        <v>316</v>
      </c>
      <c r="AC66" t="s">
        <v>316</v>
      </c>
    </row>
    <row r="67" spans="1:29" x14ac:dyDescent="0.25">
      <c r="A67" t="s">
        <v>151</v>
      </c>
      <c r="B67" t="s">
        <v>152</v>
      </c>
      <c r="C67" t="s">
        <v>316</v>
      </c>
      <c r="D67" t="s">
        <v>316</v>
      </c>
      <c r="E67" t="s">
        <v>316</v>
      </c>
      <c r="F67" t="s">
        <v>316</v>
      </c>
      <c r="G67" t="s">
        <v>316</v>
      </c>
      <c r="H67" t="s">
        <v>316</v>
      </c>
      <c r="I67" t="s">
        <v>316</v>
      </c>
      <c r="J67" t="s">
        <v>316</v>
      </c>
      <c r="K67" t="s">
        <v>316</v>
      </c>
      <c r="L67" t="s">
        <v>316</v>
      </c>
      <c r="M67" t="s">
        <v>316</v>
      </c>
      <c r="N67" t="s">
        <v>316</v>
      </c>
      <c r="O67" t="s">
        <v>316</v>
      </c>
      <c r="P67" t="s">
        <v>316</v>
      </c>
      <c r="Q67" t="s">
        <v>316</v>
      </c>
      <c r="R67" t="s">
        <v>316</v>
      </c>
      <c r="S67" t="s">
        <v>316</v>
      </c>
      <c r="T67" t="s">
        <v>316</v>
      </c>
      <c r="U67" t="s">
        <v>316</v>
      </c>
      <c r="V67" t="s">
        <v>316</v>
      </c>
      <c r="W67" t="s">
        <v>316</v>
      </c>
      <c r="X67" t="s">
        <v>316</v>
      </c>
      <c r="Y67" t="s">
        <v>316</v>
      </c>
      <c r="Z67" t="s">
        <v>316</v>
      </c>
      <c r="AA67" t="s">
        <v>316</v>
      </c>
      <c r="AB67" t="s">
        <v>316</v>
      </c>
      <c r="AC67" t="s">
        <v>316</v>
      </c>
    </row>
    <row r="68" spans="1:29" x14ac:dyDescent="0.25">
      <c r="A68" t="s">
        <v>153</v>
      </c>
      <c r="B68" t="s">
        <v>154</v>
      </c>
      <c r="C68" t="s">
        <v>316</v>
      </c>
      <c r="D68" t="s">
        <v>316</v>
      </c>
      <c r="E68" t="s">
        <v>316</v>
      </c>
      <c r="F68" t="s">
        <v>316</v>
      </c>
      <c r="G68" t="s">
        <v>316</v>
      </c>
      <c r="H68" t="s">
        <v>316</v>
      </c>
      <c r="I68" t="s">
        <v>316</v>
      </c>
      <c r="J68" t="s">
        <v>316</v>
      </c>
      <c r="K68" t="s">
        <v>316</v>
      </c>
      <c r="L68" t="s">
        <v>316</v>
      </c>
      <c r="M68" t="s">
        <v>316</v>
      </c>
      <c r="N68" t="s">
        <v>316</v>
      </c>
      <c r="O68" t="s">
        <v>316</v>
      </c>
      <c r="P68" t="s">
        <v>316</v>
      </c>
      <c r="Q68" t="s">
        <v>316</v>
      </c>
      <c r="R68" t="s">
        <v>316</v>
      </c>
      <c r="S68" t="s">
        <v>316</v>
      </c>
      <c r="T68" t="s">
        <v>316</v>
      </c>
      <c r="U68" t="s">
        <v>316</v>
      </c>
      <c r="V68" t="s">
        <v>316</v>
      </c>
      <c r="W68" t="s">
        <v>316</v>
      </c>
      <c r="X68" t="s">
        <v>316</v>
      </c>
      <c r="Y68" t="s">
        <v>316</v>
      </c>
      <c r="Z68" t="s">
        <v>316</v>
      </c>
      <c r="AA68" t="s">
        <v>316</v>
      </c>
      <c r="AB68" t="s">
        <v>316</v>
      </c>
      <c r="AC68" t="s">
        <v>316</v>
      </c>
    </row>
    <row r="69" spans="1:29" x14ac:dyDescent="0.25">
      <c r="A69" t="s">
        <v>155</v>
      </c>
      <c r="B69" t="s">
        <v>156</v>
      </c>
      <c r="C69" t="s">
        <v>316</v>
      </c>
      <c r="D69" t="s">
        <v>316</v>
      </c>
      <c r="E69" t="s">
        <v>316</v>
      </c>
      <c r="F69" t="s">
        <v>316</v>
      </c>
      <c r="G69" t="s">
        <v>316</v>
      </c>
      <c r="H69" t="s">
        <v>316</v>
      </c>
      <c r="I69" t="s">
        <v>316</v>
      </c>
      <c r="J69" t="s">
        <v>316</v>
      </c>
      <c r="K69" t="s">
        <v>316</v>
      </c>
      <c r="L69" t="s">
        <v>316</v>
      </c>
      <c r="M69" t="s">
        <v>316</v>
      </c>
      <c r="N69" t="s">
        <v>316</v>
      </c>
      <c r="O69" t="s">
        <v>316</v>
      </c>
      <c r="P69" t="s">
        <v>316</v>
      </c>
      <c r="Q69" t="s">
        <v>316</v>
      </c>
      <c r="R69" t="s">
        <v>316</v>
      </c>
      <c r="S69" t="s">
        <v>316</v>
      </c>
      <c r="T69" t="s">
        <v>316</v>
      </c>
      <c r="U69" t="s">
        <v>316</v>
      </c>
      <c r="V69" t="s">
        <v>316</v>
      </c>
      <c r="W69" t="s">
        <v>316</v>
      </c>
      <c r="X69" t="s">
        <v>316</v>
      </c>
      <c r="Y69" t="s">
        <v>316</v>
      </c>
      <c r="Z69" t="s">
        <v>316</v>
      </c>
      <c r="AA69" t="s">
        <v>316</v>
      </c>
      <c r="AB69" t="s">
        <v>316</v>
      </c>
      <c r="AC69" t="s">
        <v>316</v>
      </c>
    </row>
    <row r="70" spans="1:29" x14ac:dyDescent="0.25">
      <c r="A70" t="s">
        <v>157</v>
      </c>
      <c r="B70" t="s">
        <v>158</v>
      </c>
      <c r="C70" t="s">
        <v>316</v>
      </c>
      <c r="D70" t="s">
        <v>316</v>
      </c>
      <c r="E70" t="s">
        <v>316</v>
      </c>
      <c r="F70" t="s">
        <v>316</v>
      </c>
      <c r="G70" t="s">
        <v>316</v>
      </c>
      <c r="H70" t="s">
        <v>316</v>
      </c>
      <c r="I70" t="s">
        <v>316</v>
      </c>
      <c r="J70" t="s">
        <v>316</v>
      </c>
      <c r="K70" t="s">
        <v>316</v>
      </c>
      <c r="L70" t="s">
        <v>316</v>
      </c>
      <c r="M70" t="s">
        <v>316</v>
      </c>
      <c r="N70" t="s">
        <v>316</v>
      </c>
      <c r="O70" t="s">
        <v>316</v>
      </c>
      <c r="P70" t="s">
        <v>316</v>
      </c>
      <c r="Q70" t="s">
        <v>316</v>
      </c>
      <c r="R70" t="s">
        <v>316</v>
      </c>
      <c r="S70" t="s">
        <v>316</v>
      </c>
      <c r="T70" t="s">
        <v>316</v>
      </c>
      <c r="U70" t="s">
        <v>316</v>
      </c>
      <c r="V70" t="s">
        <v>316</v>
      </c>
      <c r="W70" t="s">
        <v>316</v>
      </c>
      <c r="X70" t="s">
        <v>316</v>
      </c>
      <c r="Y70" t="s">
        <v>316</v>
      </c>
      <c r="Z70" t="s">
        <v>316</v>
      </c>
      <c r="AA70" t="s">
        <v>316</v>
      </c>
      <c r="AB70" t="s">
        <v>316</v>
      </c>
      <c r="AC70" t="s">
        <v>316</v>
      </c>
    </row>
    <row r="71" spans="1:29" x14ac:dyDescent="0.25">
      <c r="A71" t="s">
        <v>159</v>
      </c>
      <c r="B71" t="s">
        <v>160</v>
      </c>
      <c r="C71" t="s">
        <v>316</v>
      </c>
      <c r="D71" t="s">
        <v>316</v>
      </c>
      <c r="E71" t="s">
        <v>316</v>
      </c>
      <c r="F71" t="s">
        <v>316</v>
      </c>
      <c r="G71" t="s">
        <v>316</v>
      </c>
      <c r="H71" t="s">
        <v>316</v>
      </c>
      <c r="I71" t="s">
        <v>316</v>
      </c>
      <c r="J71" t="s">
        <v>316</v>
      </c>
      <c r="K71" t="s">
        <v>316</v>
      </c>
      <c r="L71" t="s">
        <v>316</v>
      </c>
      <c r="M71" t="s">
        <v>316</v>
      </c>
      <c r="N71" t="s">
        <v>316</v>
      </c>
      <c r="O71" t="s">
        <v>316</v>
      </c>
      <c r="P71" t="s">
        <v>316</v>
      </c>
      <c r="Q71" t="s">
        <v>316</v>
      </c>
      <c r="R71" t="s">
        <v>316</v>
      </c>
      <c r="S71" t="s">
        <v>316</v>
      </c>
      <c r="T71" t="s">
        <v>316</v>
      </c>
      <c r="U71" t="s">
        <v>316</v>
      </c>
      <c r="V71" t="s">
        <v>316</v>
      </c>
      <c r="W71" t="s">
        <v>316</v>
      </c>
      <c r="X71" t="s">
        <v>316</v>
      </c>
      <c r="Y71" t="s">
        <v>316</v>
      </c>
      <c r="Z71" t="s">
        <v>316</v>
      </c>
      <c r="AA71" t="s">
        <v>316</v>
      </c>
      <c r="AB71" t="s">
        <v>316</v>
      </c>
      <c r="AC71" t="s">
        <v>316</v>
      </c>
    </row>
    <row r="72" spans="1:29" x14ac:dyDescent="0.25">
      <c r="A72" t="s">
        <v>161</v>
      </c>
      <c r="B72" t="s">
        <v>162</v>
      </c>
      <c r="C72" t="s">
        <v>316</v>
      </c>
      <c r="D72" t="s">
        <v>316</v>
      </c>
      <c r="E72" t="s">
        <v>316</v>
      </c>
      <c r="F72" t="s">
        <v>316</v>
      </c>
      <c r="G72" t="s">
        <v>316</v>
      </c>
      <c r="H72" t="s">
        <v>316</v>
      </c>
      <c r="I72" t="s">
        <v>316</v>
      </c>
      <c r="J72" t="s">
        <v>316</v>
      </c>
      <c r="K72" t="s">
        <v>316</v>
      </c>
      <c r="L72" t="s">
        <v>316</v>
      </c>
      <c r="M72" t="s">
        <v>316</v>
      </c>
      <c r="N72" t="s">
        <v>316</v>
      </c>
      <c r="O72" t="s">
        <v>316</v>
      </c>
      <c r="P72" t="s">
        <v>316</v>
      </c>
      <c r="Q72" t="s">
        <v>316</v>
      </c>
      <c r="R72" t="s">
        <v>316</v>
      </c>
      <c r="S72" t="s">
        <v>316</v>
      </c>
      <c r="T72" t="s">
        <v>316</v>
      </c>
      <c r="U72" t="s">
        <v>316</v>
      </c>
      <c r="V72" t="s">
        <v>316</v>
      </c>
      <c r="W72" t="s">
        <v>316</v>
      </c>
      <c r="X72" t="s">
        <v>316</v>
      </c>
      <c r="Y72" t="s">
        <v>316</v>
      </c>
      <c r="Z72" t="s">
        <v>316</v>
      </c>
      <c r="AA72" t="s">
        <v>316</v>
      </c>
      <c r="AB72" t="s">
        <v>316</v>
      </c>
      <c r="AC72" t="s">
        <v>316</v>
      </c>
    </row>
    <row r="73" spans="1:29" x14ac:dyDescent="0.25">
      <c r="A73" t="s">
        <v>163</v>
      </c>
      <c r="B73" t="s">
        <v>154</v>
      </c>
      <c r="C73" t="s">
        <v>316</v>
      </c>
      <c r="D73" t="s">
        <v>316</v>
      </c>
      <c r="E73" t="s">
        <v>316</v>
      </c>
      <c r="F73" t="s">
        <v>316</v>
      </c>
      <c r="G73" t="s">
        <v>316</v>
      </c>
      <c r="H73" t="s">
        <v>316</v>
      </c>
      <c r="I73" t="s">
        <v>316</v>
      </c>
      <c r="J73" t="s">
        <v>316</v>
      </c>
      <c r="K73" t="s">
        <v>316</v>
      </c>
      <c r="L73" t="s">
        <v>316</v>
      </c>
      <c r="M73" t="s">
        <v>316</v>
      </c>
      <c r="N73" t="s">
        <v>316</v>
      </c>
      <c r="O73" t="s">
        <v>316</v>
      </c>
      <c r="P73" t="s">
        <v>316</v>
      </c>
      <c r="Q73" t="s">
        <v>316</v>
      </c>
      <c r="R73" t="s">
        <v>316</v>
      </c>
      <c r="S73" t="s">
        <v>316</v>
      </c>
      <c r="T73" t="s">
        <v>316</v>
      </c>
      <c r="U73" t="s">
        <v>316</v>
      </c>
      <c r="V73" t="s">
        <v>316</v>
      </c>
      <c r="W73" t="s">
        <v>316</v>
      </c>
      <c r="X73" t="s">
        <v>316</v>
      </c>
      <c r="Y73" t="s">
        <v>316</v>
      </c>
      <c r="Z73" t="s">
        <v>316</v>
      </c>
      <c r="AA73" t="s">
        <v>316</v>
      </c>
      <c r="AB73" t="s">
        <v>316</v>
      </c>
      <c r="AC73" t="s">
        <v>316</v>
      </c>
    </row>
    <row r="74" spans="1:29" x14ac:dyDescent="0.25">
      <c r="A74" t="s">
        <v>164</v>
      </c>
      <c r="B74" t="s">
        <v>156</v>
      </c>
      <c r="C74" t="s">
        <v>316</v>
      </c>
      <c r="D74" t="s">
        <v>316</v>
      </c>
      <c r="E74" t="s">
        <v>316</v>
      </c>
      <c r="F74" t="s">
        <v>316</v>
      </c>
      <c r="G74" t="s">
        <v>316</v>
      </c>
      <c r="H74" t="s">
        <v>316</v>
      </c>
      <c r="I74" t="s">
        <v>316</v>
      </c>
      <c r="J74" t="s">
        <v>316</v>
      </c>
      <c r="K74" t="s">
        <v>316</v>
      </c>
      <c r="L74" t="s">
        <v>316</v>
      </c>
      <c r="M74" t="s">
        <v>316</v>
      </c>
      <c r="N74" t="s">
        <v>316</v>
      </c>
      <c r="O74" t="s">
        <v>316</v>
      </c>
      <c r="P74" t="s">
        <v>316</v>
      </c>
      <c r="Q74" t="s">
        <v>316</v>
      </c>
      <c r="R74" t="s">
        <v>316</v>
      </c>
      <c r="S74" t="s">
        <v>316</v>
      </c>
      <c r="T74" t="s">
        <v>316</v>
      </c>
      <c r="U74" t="s">
        <v>316</v>
      </c>
      <c r="V74" t="s">
        <v>316</v>
      </c>
      <c r="W74" t="s">
        <v>316</v>
      </c>
      <c r="X74" t="s">
        <v>316</v>
      </c>
      <c r="Y74" t="s">
        <v>316</v>
      </c>
      <c r="Z74" t="s">
        <v>316</v>
      </c>
      <c r="AA74" t="s">
        <v>316</v>
      </c>
      <c r="AB74" t="s">
        <v>316</v>
      </c>
      <c r="AC74" t="s">
        <v>316</v>
      </c>
    </row>
    <row r="75" spans="1:29" x14ac:dyDescent="0.25">
      <c r="A75" t="s">
        <v>165</v>
      </c>
      <c r="B75" t="s">
        <v>166</v>
      </c>
      <c r="C75" t="s">
        <v>316</v>
      </c>
      <c r="D75" t="s">
        <v>316</v>
      </c>
      <c r="E75" t="s">
        <v>316</v>
      </c>
      <c r="F75" t="s">
        <v>316</v>
      </c>
      <c r="G75" t="s">
        <v>316</v>
      </c>
      <c r="H75" t="s">
        <v>316</v>
      </c>
      <c r="I75" t="s">
        <v>316</v>
      </c>
      <c r="J75" t="s">
        <v>316</v>
      </c>
      <c r="K75" t="s">
        <v>316</v>
      </c>
      <c r="L75" t="s">
        <v>316</v>
      </c>
      <c r="M75" t="s">
        <v>316</v>
      </c>
      <c r="N75" t="s">
        <v>316</v>
      </c>
      <c r="O75" t="s">
        <v>316</v>
      </c>
      <c r="P75" t="s">
        <v>316</v>
      </c>
      <c r="Q75" t="s">
        <v>316</v>
      </c>
      <c r="R75" t="s">
        <v>316</v>
      </c>
      <c r="S75" t="s">
        <v>316</v>
      </c>
      <c r="T75" t="s">
        <v>316</v>
      </c>
      <c r="U75" t="s">
        <v>316</v>
      </c>
      <c r="V75" t="s">
        <v>316</v>
      </c>
      <c r="W75" t="s">
        <v>316</v>
      </c>
      <c r="X75" t="s">
        <v>316</v>
      </c>
      <c r="Y75" t="s">
        <v>316</v>
      </c>
      <c r="Z75" t="s">
        <v>316</v>
      </c>
      <c r="AA75" t="s">
        <v>316</v>
      </c>
      <c r="AB75" t="s">
        <v>316</v>
      </c>
      <c r="AC75" t="s">
        <v>316</v>
      </c>
    </row>
    <row r="76" spans="1:29" x14ac:dyDescent="0.25">
      <c r="A76" t="s">
        <v>244</v>
      </c>
      <c r="B76" t="s">
        <v>187</v>
      </c>
      <c r="C76" t="s">
        <v>316</v>
      </c>
      <c r="D76" t="s">
        <v>316</v>
      </c>
      <c r="E76" t="s">
        <v>316</v>
      </c>
      <c r="F76" t="s">
        <v>316</v>
      </c>
      <c r="G76" t="s">
        <v>316</v>
      </c>
      <c r="H76" t="s">
        <v>316</v>
      </c>
      <c r="I76" t="s">
        <v>316</v>
      </c>
      <c r="J76" t="s">
        <v>316</v>
      </c>
      <c r="K76" t="s">
        <v>316</v>
      </c>
      <c r="L76" t="s">
        <v>316</v>
      </c>
      <c r="M76" t="s">
        <v>316</v>
      </c>
      <c r="N76" t="s">
        <v>316</v>
      </c>
      <c r="O76" t="s">
        <v>316</v>
      </c>
      <c r="P76" t="s">
        <v>316</v>
      </c>
      <c r="Q76" t="s">
        <v>316</v>
      </c>
      <c r="R76" t="s">
        <v>316</v>
      </c>
      <c r="S76" t="s">
        <v>316</v>
      </c>
      <c r="T76" t="s">
        <v>316</v>
      </c>
      <c r="U76" t="s">
        <v>316</v>
      </c>
      <c r="V76" t="s">
        <v>316</v>
      </c>
      <c r="W76" t="s">
        <v>316</v>
      </c>
      <c r="X76" t="s">
        <v>316</v>
      </c>
      <c r="Y76" t="s">
        <v>316</v>
      </c>
      <c r="Z76" t="s">
        <v>316</v>
      </c>
      <c r="AA76" t="s">
        <v>316</v>
      </c>
      <c r="AB76" t="s">
        <v>316</v>
      </c>
      <c r="AC76" t="s">
        <v>316</v>
      </c>
    </row>
    <row r="77" spans="1:29" x14ac:dyDescent="0.25">
      <c r="A77" t="s">
        <v>167</v>
      </c>
      <c r="B77" t="s">
        <v>168</v>
      </c>
      <c r="C77">
        <v>2.5640000000000001</v>
      </c>
      <c r="D77">
        <v>2.2000000000000002</v>
      </c>
      <c r="E77">
        <v>1.9139999999999999</v>
      </c>
      <c r="F77">
        <v>1.8180000000000001</v>
      </c>
      <c r="G77">
        <v>1.865</v>
      </c>
      <c r="H77">
        <v>1.4279999999999999</v>
      </c>
      <c r="I77">
        <v>1.3009999999999999</v>
      </c>
      <c r="J77">
        <v>1.1890000000000001</v>
      </c>
      <c r="K77">
        <v>1.226</v>
      </c>
      <c r="L77">
        <v>1.401</v>
      </c>
      <c r="M77">
        <v>1.6619999999999999</v>
      </c>
      <c r="N77">
        <v>1.744</v>
      </c>
      <c r="O77">
        <v>1.643</v>
      </c>
      <c r="P77">
        <v>1.5820000000000001</v>
      </c>
      <c r="Q77">
        <v>1.6459999999999999</v>
      </c>
      <c r="R77">
        <v>1.605</v>
      </c>
      <c r="S77">
        <v>1.476</v>
      </c>
      <c r="T77">
        <v>1.048</v>
      </c>
      <c r="U77">
        <v>0.84399999999999997</v>
      </c>
      <c r="V77">
        <v>1.079</v>
      </c>
      <c r="W77">
        <v>1.319</v>
      </c>
      <c r="X77">
        <v>1.333</v>
      </c>
      <c r="Y77">
        <v>1.466</v>
      </c>
      <c r="Z77">
        <v>1.51</v>
      </c>
      <c r="AA77">
        <v>1.3939999999999999</v>
      </c>
      <c r="AB77">
        <v>1.198</v>
      </c>
      <c r="AC77">
        <v>1.208</v>
      </c>
    </row>
    <row r="78" spans="1:29" x14ac:dyDescent="0.25">
      <c r="A78" t="s">
        <v>169</v>
      </c>
      <c r="B78" t="s">
        <v>170</v>
      </c>
      <c r="C78">
        <v>2.0070000000000001</v>
      </c>
      <c r="D78">
        <v>1.8360000000000001</v>
      </c>
      <c r="E78">
        <v>1.5009999999999999</v>
      </c>
      <c r="F78">
        <v>1.417</v>
      </c>
      <c r="G78">
        <v>1.4339999999999999</v>
      </c>
      <c r="H78">
        <v>1.012</v>
      </c>
      <c r="I78">
        <v>0.88200000000000001</v>
      </c>
      <c r="J78">
        <v>0.66</v>
      </c>
      <c r="K78">
        <v>0.59399999999999997</v>
      </c>
      <c r="L78">
        <v>0.58599999999999997</v>
      </c>
      <c r="M78">
        <v>0.65800000000000003</v>
      </c>
      <c r="N78">
        <v>0.624</v>
      </c>
      <c r="O78">
        <v>0.52</v>
      </c>
      <c r="P78">
        <v>0.42599999999999999</v>
      </c>
      <c r="Q78">
        <v>0.41699999999999998</v>
      </c>
      <c r="R78">
        <v>0.39</v>
      </c>
      <c r="S78">
        <v>0.34399999999999997</v>
      </c>
      <c r="T78">
        <v>0.30199999999999999</v>
      </c>
      <c r="U78">
        <v>0.313</v>
      </c>
      <c r="V78">
        <v>0.439</v>
      </c>
      <c r="W78">
        <v>0.498</v>
      </c>
      <c r="X78">
        <v>0.54600000000000004</v>
      </c>
      <c r="Y78">
        <v>0.77300000000000002</v>
      </c>
      <c r="Z78">
        <v>0.84199999999999997</v>
      </c>
      <c r="AA78">
        <v>0.84199999999999997</v>
      </c>
      <c r="AB78">
        <v>0.57999999999999996</v>
      </c>
      <c r="AC78">
        <v>0.48499999999999999</v>
      </c>
    </row>
    <row r="79" spans="1:29" x14ac:dyDescent="0.25">
      <c r="A79" t="s">
        <v>171</v>
      </c>
      <c r="B79" t="s">
        <v>172</v>
      </c>
      <c r="C79">
        <v>2E-3</v>
      </c>
      <c r="D79">
        <v>2E-3</v>
      </c>
      <c r="E79">
        <v>2E-3</v>
      </c>
      <c r="F79">
        <v>2E-3</v>
      </c>
      <c r="G79">
        <v>2E-3</v>
      </c>
      <c r="H79">
        <v>1E-3</v>
      </c>
      <c r="I79">
        <v>1E-3</v>
      </c>
      <c r="J79">
        <v>1E-3</v>
      </c>
      <c r="K79">
        <v>1E-3</v>
      </c>
      <c r="L79">
        <v>1E-3</v>
      </c>
      <c r="M79">
        <v>1E-3</v>
      </c>
      <c r="N79">
        <v>1E-3</v>
      </c>
      <c r="O79">
        <v>1E-3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1E-3</v>
      </c>
      <c r="X79">
        <v>1E-3</v>
      </c>
      <c r="Y79">
        <v>1E-3</v>
      </c>
      <c r="Z79">
        <v>1E-3</v>
      </c>
      <c r="AA79">
        <v>1E-3</v>
      </c>
      <c r="AB79">
        <v>1E-3</v>
      </c>
      <c r="AC79">
        <v>1E-3</v>
      </c>
    </row>
    <row r="80" spans="1:29" x14ac:dyDescent="0.25">
      <c r="A80" t="s">
        <v>173</v>
      </c>
      <c r="B80" t="s">
        <v>174</v>
      </c>
      <c r="C80" t="s">
        <v>316</v>
      </c>
      <c r="D80" t="s">
        <v>316</v>
      </c>
      <c r="E80" t="s">
        <v>316</v>
      </c>
      <c r="F80" t="s">
        <v>316</v>
      </c>
      <c r="G80" t="s">
        <v>316</v>
      </c>
      <c r="H80" t="s">
        <v>316</v>
      </c>
      <c r="I80" t="s">
        <v>316</v>
      </c>
      <c r="J80" t="s">
        <v>316</v>
      </c>
      <c r="K80" t="s">
        <v>316</v>
      </c>
      <c r="L80" t="s">
        <v>316</v>
      </c>
      <c r="M80" t="s">
        <v>316</v>
      </c>
      <c r="N80" t="s">
        <v>316</v>
      </c>
      <c r="O80" t="s">
        <v>316</v>
      </c>
      <c r="P80" t="s">
        <v>316</v>
      </c>
      <c r="Q80" t="s">
        <v>316</v>
      </c>
      <c r="R80" t="s">
        <v>316</v>
      </c>
      <c r="S80" t="s">
        <v>316</v>
      </c>
      <c r="T80" t="s">
        <v>316</v>
      </c>
      <c r="U80" t="s">
        <v>316</v>
      </c>
      <c r="V80" t="s">
        <v>316</v>
      </c>
      <c r="W80" t="s">
        <v>316</v>
      </c>
      <c r="X80" t="s">
        <v>316</v>
      </c>
      <c r="Y80" t="s">
        <v>316</v>
      </c>
      <c r="Z80" t="s">
        <v>316</v>
      </c>
      <c r="AA80" t="s">
        <v>316</v>
      </c>
      <c r="AB80" t="s">
        <v>316</v>
      </c>
      <c r="AC80" t="s">
        <v>316</v>
      </c>
    </row>
    <row r="81" spans="1:29" x14ac:dyDescent="0.25">
      <c r="A81" t="s">
        <v>175</v>
      </c>
      <c r="B81" t="s">
        <v>176</v>
      </c>
      <c r="C81">
        <v>2.004</v>
      </c>
      <c r="D81">
        <v>1.8340000000000001</v>
      </c>
      <c r="E81">
        <v>1.5</v>
      </c>
      <c r="F81">
        <v>1.4159999999999999</v>
      </c>
      <c r="G81">
        <v>1.4319999999999999</v>
      </c>
      <c r="H81">
        <v>1.01</v>
      </c>
      <c r="I81">
        <v>0.88100000000000001</v>
      </c>
      <c r="J81">
        <v>0.65900000000000003</v>
      </c>
      <c r="K81">
        <v>0.59299999999999997</v>
      </c>
      <c r="L81">
        <v>0.58599999999999997</v>
      </c>
      <c r="M81">
        <v>0.65800000000000003</v>
      </c>
      <c r="N81">
        <v>0.624</v>
      </c>
      <c r="O81">
        <v>0.52</v>
      </c>
      <c r="P81">
        <v>0.42599999999999999</v>
      </c>
      <c r="Q81">
        <v>0.41699999999999998</v>
      </c>
      <c r="R81">
        <v>0.39</v>
      </c>
      <c r="S81">
        <v>0.34399999999999997</v>
      </c>
      <c r="T81">
        <v>0.30199999999999999</v>
      </c>
      <c r="U81">
        <v>0.313</v>
      </c>
      <c r="V81">
        <v>0.438</v>
      </c>
      <c r="W81">
        <v>0.498</v>
      </c>
      <c r="X81">
        <v>0.54600000000000004</v>
      </c>
      <c r="Y81">
        <v>0.77200000000000002</v>
      </c>
      <c r="Z81">
        <v>0.84099999999999997</v>
      </c>
      <c r="AA81">
        <v>0.84099999999999997</v>
      </c>
      <c r="AB81">
        <v>0.57899999999999996</v>
      </c>
      <c r="AC81">
        <v>0.48499999999999999</v>
      </c>
    </row>
    <row r="82" spans="1:29" x14ac:dyDescent="0.25">
      <c r="A82" t="s">
        <v>177</v>
      </c>
      <c r="B82" t="s">
        <v>178</v>
      </c>
      <c r="C82" t="s">
        <v>316</v>
      </c>
      <c r="D82" t="s">
        <v>316</v>
      </c>
      <c r="E82" t="s">
        <v>316</v>
      </c>
      <c r="F82" t="s">
        <v>316</v>
      </c>
      <c r="G82" t="s">
        <v>316</v>
      </c>
      <c r="H82" t="s">
        <v>316</v>
      </c>
      <c r="I82" t="s">
        <v>316</v>
      </c>
      <c r="J82" t="s">
        <v>316</v>
      </c>
      <c r="K82" t="s">
        <v>316</v>
      </c>
      <c r="L82" t="s">
        <v>316</v>
      </c>
      <c r="M82" t="s">
        <v>316</v>
      </c>
      <c r="N82" t="s">
        <v>316</v>
      </c>
      <c r="O82" t="s">
        <v>316</v>
      </c>
      <c r="P82" t="s">
        <v>316</v>
      </c>
      <c r="Q82" t="s">
        <v>316</v>
      </c>
      <c r="R82" t="s">
        <v>316</v>
      </c>
      <c r="S82" t="s">
        <v>316</v>
      </c>
      <c r="T82" t="s">
        <v>316</v>
      </c>
      <c r="U82" t="s">
        <v>316</v>
      </c>
      <c r="V82" t="s">
        <v>316</v>
      </c>
      <c r="W82" t="s">
        <v>316</v>
      </c>
      <c r="X82" t="s">
        <v>316</v>
      </c>
      <c r="Y82" t="s">
        <v>316</v>
      </c>
      <c r="Z82" t="s">
        <v>316</v>
      </c>
      <c r="AA82" t="s">
        <v>316</v>
      </c>
      <c r="AB82" t="s">
        <v>316</v>
      </c>
      <c r="AC82" t="s">
        <v>316</v>
      </c>
    </row>
    <row r="83" spans="1:29" x14ac:dyDescent="0.25">
      <c r="A83" t="s">
        <v>179</v>
      </c>
      <c r="B83" t="s">
        <v>180</v>
      </c>
      <c r="C83">
        <v>2.0009999999999999</v>
      </c>
      <c r="D83">
        <v>1.83</v>
      </c>
      <c r="E83">
        <v>1.496</v>
      </c>
      <c r="F83">
        <v>1.4119999999999999</v>
      </c>
      <c r="G83">
        <v>1.4279999999999999</v>
      </c>
      <c r="H83">
        <v>1.006</v>
      </c>
      <c r="I83">
        <v>0.876</v>
      </c>
      <c r="J83">
        <v>0.65500000000000003</v>
      </c>
      <c r="K83">
        <v>0.58799999999999997</v>
      </c>
      <c r="L83">
        <v>0.57999999999999996</v>
      </c>
      <c r="M83">
        <v>0.65200000000000002</v>
      </c>
      <c r="N83">
        <v>0.61799999999999999</v>
      </c>
      <c r="O83">
        <v>0.51400000000000001</v>
      </c>
      <c r="P83">
        <v>0.42</v>
      </c>
      <c r="Q83">
        <v>0.41099999999999998</v>
      </c>
      <c r="R83">
        <v>0.38400000000000001</v>
      </c>
      <c r="S83">
        <v>0.33700000000000002</v>
      </c>
      <c r="T83">
        <v>0.29599999999999999</v>
      </c>
      <c r="U83">
        <v>0.307</v>
      </c>
      <c r="V83">
        <v>0.433</v>
      </c>
      <c r="W83">
        <v>0.49299999999999999</v>
      </c>
      <c r="X83">
        <v>0.54100000000000004</v>
      </c>
      <c r="Y83">
        <v>0.76700000000000002</v>
      </c>
      <c r="Z83">
        <v>0.83599999999999997</v>
      </c>
      <c r="AA83">
        <v>0.83599999999999997</v>
      </c>
      <c r="AB83">
        <v>0.57399999999999995</v>
      </c>
      <c r="AC83">
        <v>0.48</v>
      </c>
    </row>
    <row r="84" spans="1:29" x14ac:dyDescent="0.25">
      <c r="A84" t="s">
        <v>181</v>
      </c>
      <c r="B84" t="s">
        <v>75</v>
      </c>
      <c r="C84">
        <v>4.0000000000000001E-3</v>
      </c>
      <c r="D84">
        <v>4.0000000000000001E-3</v>
      </c>
      <c r="E84">
        <v>4.0000000000000001E-3</v>
      </c>
      <c r="F84">
        <v>4.0000000000000001E-3</v>
      </c>
      <c r="G84">
        <v>4.0000000000000001E-3</v>
      </c>
      <c r="H84">
        <v>4.0000000000000001E-3</v>
      </c>
      <c r="I84">
        <v>5.0000000000000001E-3</v>
      </c>
      <c r="J84">
        <v>5.0000000000000001E-3</v>
      </c>
      <c r="K84">
        <v>5.0000000000000001E-3</v>
      </c>
      <c r="L84">
        <v>6.0000000000000001E-3</v>
      </c>
      <c r="M84">
        <v>6.0000000000000001E-3</v>
      </c>
      <c r="N84">
        <v>6.0000000000000001E-3</v>
      </c>
      <c r="O84">
        <v>6.0000000000000001E-3</v>
      </c>
      <c r="P84">
        <v>6.0000000000000001E-3</v>
      </c>
      <c r="Q84">
        <v>6.0000000000000001E-3</v>
      </c>
      <c r="R84">
        <v>6.0000000000000001E-3</v>
      </c>
      <c r="S84">
        <v>6.0000000000000001E-3</v>
      </c>
      <c r="T84">
        <v>6.0000000000000001E-3</v>
      </c>
      <c r="U84">
        <v>6.0000000000000001E-3</v>
      </c>
      <c r="V84">
        <v>6.0000000000000001E-3</v>
      </c>
      <c r="W84">
        <v>5.0000000000000001E-3</v>
      </c>
      <c r="X84">
        <v>5.0000000000000001E-3</v>
      </c>
      <c r="Y84">
        <v>5.0000000000000001E-3</v>
      </c>
      <c r="Z84">
        <v>5.0000000000000001E-3</v>
      </c>
      <c r="AA84">
        <v>6.0000000000000001E-3</v>
      </c>
      <c r="AB84">
        <v>5.0000000000000001E-3</v>
      </c>
      <c r="AC84">
        <v>5.0000000000000001E-3</v>
      </c>
    </row>
    <row r="85" spans="1:29" x14ac:dyDescent="0.25">
      <c r="A85" t="s">
        <v>182</v>
      </c>
      <c r="B85" t="s">
        <v>183</v>
      </c>
      <c r="C85" t="s">
        <v>316</v>
      </c>
      <c r="D85" t="s">
        <v>316</v>
      </c>
      <c r="E85" t="s">
        <v>316</v>
      </c>
      <c r="F85" t="s">
        <v>316</v>
      </c>
      <c r="G85" t="s">
        <v>316</v>
      </c>
      <c r="H85" t="s">
        <v>316</v>
      </c>
      <c r="I85" t="s">
        <v>316</v>
      </c>
      <c r="J85" t="s">
        <v>316</v>
      </c>
      <c r="K85" t="s">
        <v>316</v>
      </c>
      <c r="L85" t="s">
        <v>316</v>
      </c>
      <c r="M85" t="s">
        <v>316</v>
      </c>
      <c r="N85" t="s">
        <v>316</v>
      </c>
      <c r="O85" t="s">
        <v>316</v>
      </c>
      <c r="P85" t="s">
        <v>316</v>
      </c>
      <c r="Q85" t="s">
        <v>316</v>
      </c>
      <c r="R85" t="s">
        <v>316</v>
      </c>
      <c r="S85" t="s">
        <v>316</v>
      </c>
      <c r="T85" t="s">
        <v>316</v>
      </c>
      <c r="U85" t="s">
        <v>316</v>
      </c>
      <c r="V85" t="s">
        <v>316</v>
      </c>
      <c r="W85" t="s">
        <v>316</v>
      </c>
      <c r="X85" t="s">
        <v>316</v>
      </c>
      <c r="Y85" t="s">
        <v>316</v>
      </c>
      <c r="Z85" t="s">
        <v>316</v>
      </c>
      <c r="AA85" t="s">
        <v>316</v>
      </c>
      <c r="AB85" t="s">
        <v>316</v>
      </c>
      <c r="AC85" t="s">
        <v>316</v>
      </c>
    </row>
    <row r="86" spans="1:29" x14ac:dyDescent="0.25">
      <c r="A86" t="s">
        <v>184</v>
      </c>
      <c r="B86" t="s">
        <v>185</v>
      </c>
      <c r="C86" t="s">
        <v>316</v>
      </c>
      <c r="D86" t="s">
        <v>316</v>
      </c>
      <c r="E86" t="s">
        <v>316</v>
      </c>
      <c r="F86" t="s">
        <v>316</v>
      </c>
      <c r="G86" t="s">
        <v>316</v>
      </c>
      <c r="H86" t="s">
        <v>316</v>
      </c>
      <c r="I86" t="s">
        <v>316</v>
      </c>
      <c r="J86" t="s">
        <v>316</v>
      </c>
      <c r="K86" t="s">
        <v>316</v>
      </c>
      <c r="L86" t="s">
        <v>316</v>
      </c>
      <c r="M86" t="s">
        <v>316</v>
      </c>
      <c r="N86" t="s">
        <v>316</v>
      </c>
      <c r="O86" t="s">
        <v>316</v>
      </c>
      <c r="P86" t="s">
        <v>316</v>
      </c>
      <c r="Q86" t="s">
        <v>316</v>
      </c>
      <c r="R86" t="s">
        <v>316</v>
      </c>
      <c r="S86" t="s">
        <v>316</v>
      </c>
      <c r="T86" t="s">
        <v>316</v>
      </c>
      <c r="U86" t="s">
        <v>316</v>
      </c>
      <c r="V86" t="s">
        <v>316</v>
      </c>
      <c r="W86" t="s">
        <v>316</v>
      </c>
      <c r="X86" t="s">
        <v>316</v>
      </c>
      <c r="Y86" t="s">
        <v>316</v>
      </c>
      <c r="Z86" t="s">
        <v>316</v>
      </c>
      <c r="AA86" t="s">
        <v>316</v>
      </c>
      <c r="AB86" t="s">
        <v>316</v>
      </c>
      <c r="AC86" t="s">
        <v>316</v>
      </c>
    </row>
    <row r="87" spans="1:29" x14ac:dyDescent="0.25">
      <c r="A87" t="s">
        <v>186</v>
      </c>
      <c r="B87" t="s">
        <v>187</v>
      </c>
      <c r="C87" t="s">
        <v>316</v>
      </c>
      <c r="D87" t="s">
        <v>316</v>
      </c>
      <c r="E87" t="s">
        <v>316</v>
      </c>
      <c r="F87" t="s">
        <v>316</v>
      </c>
      <c r="G87" t="s">
        <v>316</v>
      </c>
      <c r="H87" t="s">
        <v>316</v>
      </c>
      <c r="I87" t="s">
        <v>316</v>
      </c>
      <c r="J87" t="s">
        <v>316</v>
      </c>
      <c r="K87" t="s">
        <v>316</v>
      </c>
      <c r="L87" t="s">
        <v>316</v>
      </c>
      <c r="M87" t="s">
        <v>316</v>
      </c>
      <c r="N87" t="s">
        <v>316</v>
      </c>
      <c r="O87" t="s">
        <v>316</v>
      </c>
      <c r="P87" t="s">
        <v>316</v>
      </c>
      <c r="Q87" t="s">
        <v>316</v>
      </c>
      <c r="R87" t="s">
        <v>316</v>
      </c>
      <c r="S87" t="s">
        <v>316</v>
      </c>
      <c r="T87" t="s">
        <v>316</v>
      </c>
      <c r="U87" t="s">
        <v>316</v>
      </c>
      <c r="V87" t="s">
        <v>316</v>
      </c>
      <c r="W87" t="s">
        <v>316</v>
      </c>
      <c r="X87" t="s">
        <v>316</v>
      </c>
      <c r="Y87" t="s">
        <v>316</v>
      </c>
      <c r="Z87" t="s">
        <v>316</v>
      </c>
      <c r="AA87" t="s">
        <v>316</v>
      </c>
      <c r="AB87" t="s">
        <v>316</v>
      </c>
      <c r="AC87" t="s">
        <v>316</v>
      </c>
    </row>
    <row r="88" spans="1:29" x14ac:dyDescent="0.25">
      <c r="A88" t="s">
        <v>188</v>
      </c>
      <c r="B88" t="s">
        <v>189</v>
      </c>
      <c r="C88">
        <v>0.55800000000000005</v>
      </c>
      <c r="D88">
        <v>0.36399999999999999</v>
      </c>
      <c r="E88">
        <v>0.41299999999999998</v>
      </c>
      <c r="F88">
        <v>0.4</v>
      </c>
      <c r="G88">
        <v>0.43099999999999999</v>
      </c>
      <c r="H88">
        <v>0.41599999999999998</v>
      </c>
      <c r="I88">
        <v>0.42</v>
      </c>
      <c r="J88">
        <v>0.52900000000000003</v>
      </c>
      <c r="K88">
        <v>0.63200000000000001</v>
      </c>
      <c r="L88">
        <v>0.81399999999999995</v>
      </c>
      <c r="M88">
        <v>1.004</v>
      </c>
      <c r="N88">
        <v>1.1200000000000001</v>
      </c>
      <c r="O88">
        <v>1.123</v>
      </c>
      <c r="P88">
        <v>1.1559999999999999</v>
      </c>
      <c r="Q88">
        <v>1.2290000000000001</v>
      </c>
      <c r="R88">
        <v>1.2150000000000001</v>
      </c>
      <c r="S88">
        <v>1.1319999999999999</v>
      </c>
      <c r="T88">
        <v>0.746</v>
      </c>
      <c r="U88">
        <v>0.53100000000000003</v>
      </c>
      <c r="V88">
        <v>0.64</v>
      </c>
      <c r="W88">
        <v>0.82</v>
      </c>
      <c r="X88">
        <v>0.78700000000000003</v>
      </c>
      <c r="Y88">
        <v>0.69399999999999995</v>
      </c>
      <c r="Z88">
        <v>0.66800000000000004</v>
      </c>
      <c r="AA88">
        <v>0.55200000000000005</v>
      </c>
      <c r="AB88">
        <v>0.61899999999999999</v>
      </c>
      <c r="AC88">
        <v>0.72299999999999998</v>
      </c>
    </row>
    <row r="89" spans="1:29" x14ac:dyDescent="0.25">
      <c r="A89" t="s">
        <v>190</v>
      </c>
      <c r="B89" t="s">
        <v>172</v>
      </c>
      <c r="C89">
        <v>1.2E-2</v>
      </c>
      <c r="D89">
        <v>8.9999999999999993E-3</v>
      </c>
      <c r="E89">
        <v>0.01</v>
      </c>
      <c r="F89">
        <v>0.01</v>
      </c>
      <c r="G89">
        <v>1.0999999999999999E-2</v>
      </c>
      <c r="H89">
        <v>1.0999999999999999E-2</v>
      </c>
      <c r="I89">
        <v>1.0999999999999999E-2</v>
      </c>
      <c r="J89">
        <v>1.2E-2</v>
      </c>
      <c r="K89">
        <v>0.01</v>
      </c>
      <c r="L89">
        <v>1.2E-2</v>
      </c>
      <c r="M89">
        <v>1.2999999999999999E-2</v>
      </c>
      <c r="N89">
        <v>1.2999999999999999E-2</v>
      </c>
      <c r="O89">
        <v>1.2999999999999999E-2</v>
      </c>
      <c r="P89">
        <v>1.0999999999999999E-2</v>
      </c>
      <c r="Q89">
        <v>1.0999999999999999E-2</v>
      </c>
      <c r="R89">
        <v>1.2E-2</v>
      </c>
      <c r="S89">
        <v>1.0999999999999999E-2</v>
      </c>
      <c r="T89">
        <v>1.0999999999999999E-2</v>
      </c>
      <c r="U89">
        <v>1.0999999999999999E-2</v>
      </c>
      <c r="V89">
        <v>1.2999999999999999E-2</v>
      </c>
      <c r="W89">
        <v>0.01</v>
      </c>
      <c r="X89">
        <v>8.0000000000000002E-3</v>
      </c>
      <c r="Y89">
        <v>6.0000000000000001E-3</v>
      </c>
      <c r="Z89">
        <v>5.0000000000000001E-3</v>
      </c>
      <c r="AA89">
        <v>4.0000000000000001E-3</v>
      </c>
      <c r="AB89">
        <v>4.0000000000000001E-3</v>
      </c>
      <c r="AC89">
        <v>4.0000000000000001E-3</v>
      </c>
    </row>
    <row r="90" spans="1:29" x14ac:dyDescent="0.25">
      <c r="A90" t="s">
        <v>191</v>
      </c>
      <c r="B90" t="s">
        <v>174</v>
      </c>
      <c r="C90" t="s">
        <v>316</v>
      </c>
      <c r="D90" t="s">
        <v>316</v>
      </c>
      <c r="E90" t="s">
        <v>316</v>
      </c>
      <c r="F90" t="s">
        <v>316</v>
      </c>
      <c r="G90" t="s">
        <v>316</v>
      </c>
      <c r="H90" t="s">
        <v>316</v>
      </c>
      <c r="I90" t="s">
        <v>316</v>
      </c>
      <c r="J90" t="s">
        <v>316</v>
      </c>
      <c r="K90" t="s">
        <v>316</v>
      </c>
      <c r="L90" t="s">
        <v>316</v>
      </c>
      <c r="M90" t="s">
        <v>316</v>
      </c>
      <c r="N90" t="s">
        <v>316</v>
      </c>
      <c r="O90" t="s">
        <v>316</v>
      </c>
      <c r="P90" t="s">
        <v>316</v>
      </c>
      <c r="Q90" t="s">
        <v>316</v>
      </c>
      <c r="R90" t="s">
        <v>316</v>
      </c>
      <c r="S90" t="s">
        <v>316</v>
      </c>
      <c r="T90" t="s">
        <v>316</v>
      </c>
      <c r="U90" t="s">
        <v>316</v>
      </c>
      <c r="V90" t="s">
        <v>316</v>
      </c>
      <c r="W90" t="s">
        <v>316</v>
      </c>
      <c r="X90" t="s">
        <v>316</v>
      </c>
      <c r="Y90" t="s">
        <v>316</v>
      </c>
      <c r="Z90" t="s">
        <v>316</v>
      </c>
      <c r="AA90" t="s">
        <v>316</v>
      </c>
      <c r="AB90" t="s">
        <v>316</v>
      </c>
      <c r="AC90" t="s">
        <v>316</v>
      </c>
    </row>
    <row r="91" spans="1:29" x14ac:dyDescent="0.25">
      <c r="A91" t="s">
        <v>192</v>
      </c>
      <c r="B91" t="s">
        <v>176</v>
      </c>
      <c r="C91">
        <v>0.54500000000000004</v>
      </c>
      <c r="D91">
        <v>0.35499999999999998</v>
      </c>
      <c r="E91">
        <v>0.40300000000000002</v>
      </c>
      <c r="F91">
        <v>0.39</v>
      </c>
      <c r="G91">
        <v>0.42</v>
      </c>
      <c r="H91">
        <v>0.40500000000000003</v>
      </c>
      <c r="I91">
        <v>0.40899999999999997</v>
      </c>
      <c r="J91">
        <v>0.51800000000000002</v>
      </c>
      <c r="K91">
        <v>0.621</v>
      </c>
      <c r="L91">
        <v>0.80300000000000005</v>
      </c>
      <c r="M91">
        <v>0.99099999999999999</v>
      </c>
      <c r="N91">
        <v>1.1060000000000001</v>
      </c>
      <c r="O91">
        <v>1.109</v>
      </c>
      <c r="P91">
        <v>1.145</v>
      </c>
      <c r="Q91">
        <v>1.218</v>
      </c>
      <c r="R91">
        <v>1.2030000000000001</v>
      </c>
      <c r="S91">
        <v>1.121</v>
      </c>
      <c r="T91">
        <v>0.73499999999999999</v>
      </c>
      <c r="U91">
        <v>0.52</v>
      </c>
      <c r="V91">
        <v>0.627</v>
      </c>
      <c r="W91">
        <v>0.81</v>
      </c>
      <c r="X91">
        <v>0.77900000000000003</v>
      </c>
      <c r="Y91">
        <v>0.68700000000000006</v>
      </c>
      <c r="Z91">
        <v>0.66300000000000003</v>
      </c>
      <c r="AA91">
        <v>0.54800000000000004</v>
      </c>
      <c r="AB91">
        <v>0.61399999999999999</v>
      </c>
      <c r="AC91">
        <v>0.71899999999999997</v>
      </c>
    </row>
    <row r="92" spans="1:29" x14ac:dyDescent="0.25">
      <c r="A92" t="s">
        <v>193</v>
      </c>
      <c r="B92" t="s">
        <v>178</v>
      </c>
      <c r="C92" t="s">
        <v>316</v>
      </c>
      <c r="D92" t="s">
        <v>316</v>
      </c>
      <c r="E92" t="s">
        <v>316</v>
      </c>
      <c r="F92" t="s">
        <v>316</v>
      </c>
      <c r="G92" t="s">
        <v>316</v>
      </c>
      <c r="H92" t="s">
        <v>316</v>
      </c>
      <c r="I92" t="s">
        <v>316</v>
      </c>
      <c r="J92" t="s">
        <v>316</v>
      </c>
      <c r="K92" t="s">
        <v>316</v>
      </c>
      <c r="L92" t="s">
        <v>316</v>
      </c>
      <c r="M92" t="s">
        <v>316</v>
      </c>
      <c r="N92" t="s">
        <v>316</v>
      </c>
      <c r="O92" t="s">
        <v>316</v>
      </c>
      <c r="P92" t="s">
        <v>316</v>
      </c>
      <c r="Q92" t="s">
        <v>316</v>
      </c>
      <c r="R92" t="s">
        <v>316</v>
      </c>
      <c r="S92" t="s">
        <v>316</v>
      </c>
      <c r="T92" t="s">
        <v>316</v>
      </c>
      <c r="U92" t="s">
        <v>316</v>
      </c>
      <c r="V92" t="s">
        <v>316</v>
      </c>
      <c r="W92" t="s">
        <v>316</v>
      </c>
      <c r="X92" t="s">
        <v>316</v>
      </c>
      <c r="Y92" t="s">
        <v>316</v>
      </c>
      <c r="Z92" t="s">
        <v>316</v>
      </c>
      <c r="AA92" t="s">
        <v>316</v>
      </c>
      <c r="AB92" t="s">
        <v>316</v>
      </c>
      <c r="AC92" t="s">
        <v>316</v>
      </c>
    </row>
    <row r="93" spans="1:29" x14ac:dyDescent="0.25">
      <c r="A93" t="s">
        <v>194</v>
      </c>
      <c r="B93" t="s">
        <v>180</v>
      </c>
      <c r="C93">
        <v>0.22900000000000001</v>
      </c>
      <c r="D93">
        <v>0.17199999999999999</v>
      </c>
      <c r="E93">
        <v>0.19400000000000001</v>
      </c>
      <c r="F93">
        <v>0.189</v>
      </c>
      <c r="G93">
        <v>0.21199999999999999</v>
      </c>
      <c r="H93">
        <v>0.20399999999999999</v>
      </c>
      <c r="I93">
        <v>0.20499999999999999</v>
      </c>
      <c r="J93">
        <v>0.216</v>
      </c>
      <c r="K93">
        <v>0.193</v>
      </c>
      <c r="L93">
        <v>0.218</v>
      </c>
      <c r="M93">
        <v>0.23599999999999999</v>
      </c>
      <c r="N93">
        <v>0.25</v>
      </c>
      <c r="O93">
        <v>0.246</v>
      </c>
      <c r="P93">
        <v>0.21099999999999999</v>
      </c>
      <c r="Q93">
        <v>0.20399999999999999</v>
      </c>
      <c r="R93">
        <v>0.223</v>
      </c>
      <c r="S93">
        <v>0.21299999999999999</v>
      </c>
      <c r="T93">
        <v>0.2</v>
      </c>
      <c r="U93">
        <v>0.21099999999999999</v>
      </c>
      <c r="V93">
        <v>0.252</v>
      </c>
      <c r="W93">
        <v>0.189</v>
      </c>
      <c r="X93">
        <v>0.153</v>
      </c>
      <c r="Y93">
        <v>0.11899999999999999</v>
      </c>
      <c r="Z93">
        <v>9.4E-2</v>
      </c>
      <c r="AA93">
        <v>7.6999999999999999E-2</v>
      </c>
      <c r="AB93">
        <v>9.8000000000000004E-2</v>
      </c>
      <c r="AC93">
        <v>0.11700000000000001</v>
      </c>
    </row>
    <row r="94" spans="1:29" x14ac:dyDescent="0.25">
      <c r="A94" t="s">
        <v>195</v>
      </c>
      <c r="B94" t="s">
        <v>196</v>
      </c>
      <c r="C94">
        <v>5.3999999999999999E-2</v>
      </c>
      <c r="D94">
        <v>3.1E-2</v>
      </c>
      <c r="E94">
        <v>3.5999999999999997E-2</v>
      </c>
      <c r="F94">
        <v>3.4000000000000002E-2</v>
      </c>
      <c r="G94">
        <v>3.5999999999999997E-2</v>
      </c>
      <c r="H94">
        <v>3.4000000000000002E-2</v>
      </c>
      <c r="I94">
        <v>3.5000000000000003E-2</v>
      </c>
      <c r="J94">
        <v>5.1999999999999998E-2</v>
      </c>
      <c r="K94">
        <v>7.2999999999999995E-2</v>
      </c>
      <c r="L94">
        <v>0.1</v>
      </c>
      <c r="M94">
        <v>0.129</v>
      </c>
      <c r="N94">
        <v>0.14599999999999999</v>
      </c>
      <c r="O94">
        <v>0.14799999999999999</v>
      </c>
      <c r="P94">
        <v>0.16</v>
      </c>
      <c r="Q94">
        <v>0.17299999999999999</v>
      </c>
      <c r="R94">
        <v>0.16800000000000001</v>
      </c>
      <c r="S94">
        <v>0.155</v>
      </c>
      <c r="T94">
        <v>9.0999999999999998E-2</v>
      </c>
      <c r="U94">
        <v>5.2999999999999999E-2</v>
      </c>
      <c r="V94">
        <v>6.4000000000000001E-2</v>
      </c>
      <c r="W94">
        <v>0.106</v>
      </c>
      <c r="X94">
        <v>0.107</v>
      </c>
      <c r="Y94">
        <v>9.8000000000000004E-2</v>
      </c>
      <c r="Z94">
        <v>9.8000000000000004E-2</v>
      </c>
      <c r="AA94">
        <v>8.1000000000000003E-2</v>
      </c>
      <c r="AB94">
        <v>8.8999999999999996E-2</v>
      </c>
      <c r="AC94">
        <v>0.10299999999999999</v>
      </c>
    </row>
    <row r="95" spans="1:29" x14ac:dyDescent="0.25">
      <c r="A95" t="s">
        <v>197</v>
      </c>
      <c r="B95" t="s">
        <v>198</v>
      </c>
      <c r="C95">
        <v>4.0000000000000001E-3</v>
      </c>
      <c r="D95">
        <v>2E-3</v>
      </c>
      <c r="E95">
        <v>3.0000000000000001E-3</v>
      </c>
      <c r="F95">
        <v>2E-3</v>
      </c>
      <c r="G95">
        <v>3.0000000000000001E-3</v>
      </c>
      <c r="H95">
        <v>2E-3</v>
      </c>
      <c r="I95">
        <v>3.0000000000000001E-3</v>
      </c>
      <c r="J95">
        <v>4.0000000000000001E-3</v>
      </c>
      <c r="K95">
        <v>5.0000000000000001E-3</v>
      </c>
      <c r="L95">
        <v>7.0000000000000001E-3</v>
      </c>
      <c r="M95">
        <v>8.9999999999999993E-3</v>
      </c>
      <c r="N95">
        <v>1.0999999999999999E-2</v>
      </c>
      <c r="O95">
        <v>1.0999999999999999E-2</v>
      </c>
      <c r="P95">
        <v>1.0999999999999999E-2</v>
      </c>
      <c r="Q95">
        <v>1.2E-2</v>
      </c>
      <c r="R95">
        <v>1.2E-2</v>
      </c>
      <c r="S95">
        <v>1.0999999999999999E-2</v>
      </c>
      <c r="T95">
        <v>7.0000000000000001E-3</v>
      </c>
      <c r="U95">
        <v>2E-3</v>
      </c>
      <c r="V95">
        <v>3.0000000000000001E-3</v>
      </c>
      <c r="W95">
        <v>8.0000000000000002E-3</v>
      </c>
      <c r="X95">
        <v>5.0000000000000001E-3</v>
      </c>
      <c r="Y95">
        <v>4.0000000000000001E-3</v>
      </c>
      <c r="Z95">
        <v>4.0000000000000001E-3</v>
      </c>
      <c r="AA95">
        <v>4.0000000000000001E-3</v>
      </c>
      <c r="AB95">
        <v>4.0000000000000001E-3</v>
      </c>
      <c r="AC95">
        <v>5.0000000000000001E-3</v>
      </c>
    </row>
    <row r="96" spans="1:29" x14ac:dyDescent="0.25">
      <c r="A96" t="s">
        <v>199</v>
      </c>
      <c r="B96" t="s">
        <v>200</v>
      </c>
      <c r="C96">
        <v>0.25900000000000001</v>
      </c>
      <c r="D96">
        <v>0.15</v>
      </c>
      <c r="E96">
        <v>0.17</v>
      </c>
      <c r="F96">
        <v>0.16400000000000001</v>
      </c>
      <c r="G96">
        <v>0.17</v>
      </c>
      <c r="H96">
        <v>0.16400000000000001</v>
      </c>
      <c r="I96">
        <v>0.16600000000000001</v>
      </c>
      <c r="J96">
        <v>0.246</v>
      </c>
      <c r="K96">
        <v>0.35</v>
      </c>
      <c r="L96">
        <v>0.47799999999999998</v>
      </c>
      <c r="M96">
        <v>0.61699999999999999</v>
      </c>
      <c r="N96">
        <v>0.69899999999999995</v>
      </c>
      <c r="O96">
        <v>0.70499999999999996</v>
      </c>
      <c r="P96">
        <v>0.76200000000000001</v>
      </c>
      <c r="Q96">
        <v>0.82799999999999996</v>
      </c>
      <c r="R96">
        <v>0.80100000000000005</v>
      </c>
      <c r="S96">
        <v>0.74099999999999999</v>
      </c>
      <c r="T96">
        <v>0.437</v>
      </c>
      <c r="U96">
        <v>0.253</v>
      </c>
      <c r="V96">
        <v>0.307</v>
      </c>
      <c r="W96">
        <v>0.50700000000000001</v>
      </c>
      <c r="X96">
        <v>0.51300000000000001</v>
      </c>
      <c r="Y96">
        <v>0.46600000000000003</v>
      </c>
      <c r="Z96">
        <v>0.46700000000000003</v>
      </c>
      <c r="AA96">
        <v>0.38700000000000001</v>
      </c>
      <c r="AB96">
        <v>0.42399999999999999</v>
      </c>
      <c r="AC96">
        <v>0.49399999999999999</v>
      </c>
    </row>
    <row r="97" spans="1:29" x14ac:dyDescent="0.25">
      <c r="A97" t="s">
        <v>201</v>
      </c>
      <c r="B97" t="s">
        <v>187</v>
      </c>
      <c r="C97" t="s">
        <v>316</v>
      </c>
      <c r="D97" t="s">
        <v>316</v>
      </c>
      <c r="E97" t="s">
        <v>316</v>
      </c>
      <c r="F97" t="s">
        <v>316</v>
      </c>
      <c r="G97" t="s">
        <v>316</v>
      </c>
      <c r="H97" t="s">
        <v>316</v>
      </c>
      <c r="I97" t="s">
        <v>316</v>
      </c>
      <c r="J97" t="s">
        <v>316</v>
      </c>
      <c r="K97" t="s">
        <v>316</v>
      </c>
      <c r="L97" t="s">
        <v>316</v>
      </c>
      <c r="M97" t="s">
        <v>316</v>
      </c>
      <c r="N97" t="s">
        <v>316</v>
      </c>
      <c r="O97" t="s">
        <v>316</v>
      </c>
      <c r="P97" t="s">
        <v>316</v>
      </c>
      <c r="Q97" t="s">
        <v>316</v>
      </c>
      <c r="R97" t="s">
        <v>316</v>
      </c>
      <c r="S97" t="s">
        <v>316</v>
      </c>
      <c r="T97" t="s">
        <v>316</v>
      </c>
      <c r="U97" t="s">
        <v>316</v>
      </c>
      <c r="V97" t="s">
        <v>316</v>
      </c>
      <c r="W97" t="s">
        <v>316</v>
      </c>
      <c r="X97" t="s">
        <v>316</v>
      </c>
      <c r="Y97" t="s">
        <v>316</v>
      </c>
      <c r="Z97" t="s">
        <v>316</v>
      </c>
      <c r="AA97" t="s">
        <v>316</v>
      </c>
      <c r="AB97" t="s">
        <v>316</v>
      </c>
      <c r="AC97" t="s">
        <v>316</v>
      </c>
    </row>
    <row r="98" spans="1:29" x14ac:dyDescent="0.25">
      <c r="A98" t="s">
        <v>202</v>
      </c>
      <c r="B98" t="s">
        <v>203</v>
      </c>
      <c r="C98" t="s">
        <v>316</v>
      </c>
      <c r="D98" t="s">
        <v>316</v>
      </c>
      <c r="E98" t="s">
        <v>316</v>
      </c>
      <c r="F98" t="s">
        <v>316</v>
      </c>
      <c r="G98" t="s">
        <v>316</v>
      </c>
      <c r="H98" t="s">
        <v>316</v>
      </c>
      <c r="I98" t="s">
        <v>316</v>
      </c>
      <c r="J98" t="s">
        <v>316</v>
      </c>
      <c r="K98" t="s">
        <v>316</v>
      </c>
      <c r="L98" t="s">
        <v>316</v>
      </c>
      <c r="M98" t="s">
        <v>316</v>
      </c>
      <c r="N98" t="s">
        <v>316</v>
      </c>
      <c r="O98" t="s">
        <v>316</v>
      </c>
      <c r="P98" t="s">
        <v>316</v>
      </c>
      <c r="Q98" t="s">
        <v>316</v>
      </c>
      <c r="R98" t="s">
        <v>316</v>
      </c>
      <c r="S98" t="s">
        <v>316</v>
      </c>
      <c r="T98" t="s">
        <v>316</v>
      </c>
      <c r="U98" t="s">
        <v>316</v>
      </c>
      <c r="V98" t="s">
        <v>316</v>
      </c>
      <c r="W98" t="s">
        <v>316</v>
      </c>
      <c r="X98" t="s">
        <v>316</v>
      </c>
      <c r="Y98" t="s">
        <v>316</v>
      </c>
      <c r="Z98" t="s">
        <v>316</v>
      </c>
      <c r="AA98" t="s">
        <v>316</v>
      </c>
      <c r="AB98" t="s">
        <v>316</v>
      </c>
      <c r="AC98" t="s">
        <v>316</v>
      </c>
    </row>
    <row r="99" spans="1:29" x14ac:dyDescent="0.25">
      <c r="A99" t="s">
        <v>204</v>
      </c>
      <c r="B99" t="s">
        <v>205</v>
      </c>
      <c r="C99" t="s">
        <v>316</v>
      </c>
      <c r="D99" t="s">
        <v>316</v>
      </c>
      <c r="E99" t="s">
        <v>316</v>
      </c>
      <c r="F99" t="s">
        <v>316</v>
      </c>
      <c r="G99" t="s">
        <v>316</v>
      </c>
      <c r="H99" t="s">
        <v>316</v>
      </c>
      <c r="I99" t="s">
        <v>316</v>
      </c>
      <c r="J99" t="s">
        <v>316</v>
      </c>
      <c r="K99" t="s">
        <v>316</v>
      </c>
      <c r="L99" t="s">
        <v>316</v>
      </c>
      <c r="M99" t="s">
        <v>316</v>
      </c>
      <c r="N99" t="s">
        <v>316</v>
      </c>
      <c r="O99" t="s">
        <v>316</v>
      </c>
      <c r="P99" t="s">
        <v>316</v>
      </c>
      <c r="Q99" t="s">
        <v>316</v>
      </c>
      <c r="R99" t="s">
        <v>316</v>
      </c>
      <c r="S99" t="s">
        <v>316</v>
      </c>
      <c r="T99" t="s">
        <v>316</v>
      </c>
      <c r="U99" t="s">
        <v>316</v>
      </c>
      <c r="V99" t="s">
        <v>316</v>
      </c>
      <c r="W99" t="s">
        <v>316</v>
      </c>
      <c r="X99" t="s">
        <v>316</v>
      </c>
      <c r="Y99" t="s">
        <v>316</v>
      </c>
      <c r="Z99" t="s">
        <v>316</v>
      </c>
      <c r="AA99" t="s">
        <v>316</v>
      </c>
      <c r="AB99" t="s">
        <v>316</v>
      </c>
      <c r="AC99" t="s">
        <v>316</v>
      </c>
    </row>
    <row r="100" spans="1:29" x14ac:dyDescent="0.25">
      <c r="A100" t="s">
        <v>206</v>
      </c>
      <c r="B100" t="s">
        <v>207</v>
      </c>
      <c r="C100" t="s">
        <v>316</v>
      </c>
      <c r="D100" t="s">
        <v>316</v>
      </c>
      <c r="E100" t="s">
        <v>316</v>
      </c>
      <c r="F100" t="s">
        <v>316</v>
      </c>
      <c r="G100" t="s">
        <v>316</v>
      </c>
      <c r="H100" t="s">
        <v>316</v>
      </c>
      <c r="I100" t="s">
        <v>316</v>
      </c>
      <c r="J100" t="s">
        <v>316</v>
      </c>
      <c r="K100" t="s">
        <v>316</v>
      </c>
      <c r="L100" t="s">
        <v>316</v>
      </c>
      <c r="M100" t="s">
        <v>316</v>
      </c>
      <c r="N100" t="s">
        <v>316</v>
      </c>
      <c r="O100" t="s">
        <v>316</v>
      </c>
      <c r="P100" t="s">
        <v>316</v>
      </c>
      <c r="Q100" t="s">
        <v>316</v>
      </c>
      <c r="R100" t="s">
        <v>316</v>
      </c>
      <c r="S100" t="s">
        <v>316</v>
      </c>
      <c r="T100" t="s">
        <v>316</v>
      </c>
      <c r="U100" t="s">
        <v>316</v>
      </c>
      <c r="V100" t="s">
        <v>316</v>
      </c>
      <c r="W100" t="s">
        <v>316</v>
      </c>
      <c r="X100" t="s">
        <v>316</v>
      </c>
      <c r="Y100" t="s">
        <v>316</v>
      </c>
      <c r="Z100" t="s">
        <v>316</v>
      </c>
      <c r="AA100" t="s">
        <v>316</v>
      </c>
      <c r="AB100" t="s">
        <v>316</v>
      </c>
      <c r="AC100" t="s">
        <v>316</v>
      </c>
    </row>
    <row r="101" spans="1:29" x14ac:dyDescent="0.25">
      <c r="A101" t="s">
        <v>208</v>
      </c>
      <c r="B101" t="s">
        <v>209</v>
      </c>
      <c r="C101" t="s">
        <v>316</v>
      </c>
      <c r="D101" t="s">
        <v>316</v>
      </c>
      <c r="E101" t="s">
        <v>316</v>
      </c>
      <c r="F101" t="s">
        <v>316</v>
      </c>
      <c r="G101" t="s">
        <v>316</v>
      </c>
      <c r="H101" t="s">
        <v>316</v>
      </c>
      <c r="I101" t="s">
        <v>316</v>
      </c>
      <c r="J101" t="s">
        <v>316</v>
      </c>
      <c r="K101" t="s">
        <v>316</v>
      </c>
      <c r="L101" t="s">
        <v>316</v>
      </c>
      <c r="M101" t="s">
        <v>316</v>
      </c>
      <c r="N101" t="s">
        <v>316</v>
      </c>
      <c r="O101" t="s">
        <v>316</v>
      </c>
      <c r="P101" t="s">
        <v>316</v>
      </c>
      <c r="Q101" t="s">
        <v>316</v>
      </c>
      <c r="R101" t="s">
        <v>316</v>
      </c>
      <c r="S101" t="s">
        <v>316</v>
      </c>
      <c r="T101" t="s">
        <v>316</v>
      </c>
      <c r="U101" t="s">
        <v>316</v>
      </c>
      <c r="V101" t="s">
        <v>316</v>
      </c>
      <c r="W101" t="s">
        <v>316</v>
      </c>
      <c r="X101" t="s">
        <v>316</v>
      </c>
      <c r="Y101" t="s">
        <v>316</v>
      </c>
      <c r="Z101" t="s">
        <v>316</v>
      </c>
      <c r="AA101" t="s">
        <v>316</v>
      </c>
      <c r="AB101" t="s">
        <v>316</v>
      </c>
      <c r="AC101" t="s">
        <v>316</v>
      </c>
    </row>
    <row r="102" spans="1:29" x14ac:dyDescent="0.25">
      <c r="A102" t="s">
        <v>210</v>
      </c>
      <c r="B102" t="s">
        <v>211</v>
      </c>
      <c r="C102" t="s">
        <v>316</v>
      </c>
      <c r="D102" t="s">
        <v>316</v>
      </c>
      <c r="E102" t="s">
        <v>316</v>
      </c>
      <c r="F102" t="s">
        <v>316</v>
      </c>
      <c r="G102" t="s">
        <v>316</v>
      </c>
      <c r="H102" t="s">
        <v>316</v>
      </c>
      <c r="I102" t="s">
        <v>316</v>
      </c>
      <c r="J102" t="s">
        <v>316</v>
      </c>
      <c r="K102" t="s">
        <v>316</v>
      </c>
      <c r="L102" t="s">
        <v>316</v>
      </c>
      <c r="M102" t="s">
        <v>316</v>
      </c>
      <c r="N102" t="s">
        <v>316</v>
      </c>
      <c r="O102" t="s">
        <v>316</v>
      </c>
      <c r="P102" t="s">
        <v>316</v>
      </c>
      <c r="Q102" t="s">
        <v>316</v>
      </c>
      <c r="R102" t="s">
        <v>316</v>
      </c>
      <c r="S102" t="s">
        <v>316</v>
      </c>
      <c r="T102" t="s">
        <v>316</v>
      </c>
      <c r="U102" t="s">
        <v>316</v>
      </c>
      <c r="V102" t="s">
        <v>316</v>
      </c>
      <c r="W102" t="s">
        <v>316</v>
      </c>
      <c r="X102" t="s">
        <v>316</v>
      </c>
      <c r="Y102" t="s">
        <v>316</v>
      </c>
      <c r="Z102" t="s">
        <v>316</v>
      </c>
      <c r="AA102" t="s">
        <v>316</v>
      </c>
      <c r="AB102" t="s">
        <v>316</v>
      </c>
      <c r="AC102" t="s">
        <v>316</v>
      </c>
    </row>
    <row r="103" spans="1:29" x14ac:dyDescent="0.25">
      <c r="A103" t="s">
        <v>212</v>
      </c>
      <c r="B103" t="s">
        <v>213</v>
      </c>
      <c r="C103" t="s">
        <v>316</v>
      </c>
      <c r="D103" t="s">
        <v>316</v>
      </c>
      <c r="E103" t="s">
        <v>316</v>
      </c>
      <c r="F103" t="s">
        <v>316</v>
      </c>
      <c r="G103" t="s">
        <v>316</v>
      </c>
      <c r="H103" t="s">
        <v>316</v>
      </c>
      <c r="I103" t="s">
        <v>316</v>
      </c>
      <c r="J103" t="s">
        <v>316</v>
      </c>
      <c r="K103" t="s">
        <v>316</v>
      </c>
      <c r="L103" t="s">
        <v>316</v>
      </c>
      <c r="M103" t="s">
        <v>316</v>
      </c>
      <c r="N103" t="s">
        <v>316</v>
      </c>
      <c r="O103" t="s">
        <v>316</v>
      </c>
      <c r="P103" t="s">
        <v>316</v>
      </c>
      <c r="Q103" t="s">
        <v>316</v>
      </c>
      <c r="R103" t="s">
        <v>316</v>
      </c>
      <c r="S103" t="s">
        <v>316</v>
      </c>
      <c r="T103" t="s">
        <v>316</v>
      </c>
      <c r="U103" t="s">
        <v>316</v>
      </c>
      <c r="V103" t="s">
        <v>316</v>
      </c>
      <c r="W103" t="s">
        <v>316</v>
      </c>
      <c r="X103" t="s">
        <v>316</v>
      </c>
      <c r="Y103" t="s">
        <v>316</v>
      </c>
      <c r="Z103" t="s">
        <v>316</v>
      </c>
      <c r="AA103" t="s">
        <v>316</v>
      </c>
      <c r="AB103" t="s">
        <v>316</v>
      </c>
      <c r="AC103" t="s">
        <v>316</v>
      </c>
    </row>
    <row r="104" spans="1:29" x14ac:dyDescent="0.25">
      <c r="A104" t="s">
        <v>214</v>
      </c>
      <c r="B104" t="s">
        <v>215</v>
      </c>
      <c r="C104" t="s">
        <v>316</v>
      </c>
      <c r="D104" t="s">
        <v>316</v>
      </c>
      <c r="E104" t="s">
        <v>316</v>
      </c>
      <c r="F104" t="s">
        <v>316</v>
      </c>
      <c r="G104" t="s">
        <v>316</v>
      </c>
      <c r="H104" t="s">
        <v>316</v>
      </c>
      <c r="I104" t="s">
        <v>316</v>
      </c>
      <c r="J104" t="s">
        <v>316</v>
      </c>
      <c r="K104" t="s">
        <v>316</v>
      </c>
      <c r="L104" t="s">
        <v>316</v>
      </c>
      <c r="M104" t="s">
        <v>316</v>
      </c>
      <c r="N104" t="s">
        <v>316</v>
      </c>
      <c r="O104" t="s">
        <v>316</v>
      </c>
      <c r="P104" t="s">
        <v>316</v>
      </c>
      <c r="Q104" t="s">
        <v>316</v>
      </c>
      <c r="R104" t="s">
        <v>316</v>
      </c>
      <c r="S104" t="s">
        <v>316</v>
      </c>
      <c r="T104" t="s">
        <v>316</v>
      </c>
      <c r="U104" t="s">
        <v>316</v>
      </c>
      <c r="V104" t="s">
        <v>316</v>
      </c>
      <c r="W104" t="s">
        <v>316</v>
      </c>
      <c r="X104" t="s">
        <v>316</v>
      </c>
      <c r="Y104" t="s">
        <v>316</v>
      </c>
      <c r="Z104" t="s">
        <v>316</v>
      </c>
      <c r="AA104" t="s">
        <v>316</v>
      </c>
      <c r="AB104" t="s">
        <v>316</v>
      </c>
      <c r="AC104" t="s">
        <v>316</v>
      </c>
    </row>
    <row r="105" spans="1:29" x14ac:dyDescent="0.25">
      <c r="A105" t="s">
        <v>216</v>
      </c>
      <c r="B105" t="s">
        <v>217</v>
      </c>
      <c r="C105" t="s">
        <v>316</v>
      </c>
      <c r="D105" t="s">
        <v>316</v>
      </c>
      <c r="E105" t="s">
        <v>316</v>
      </c>
      <c r="F105" t="s">
        <v>316</v>
      </c>
      <c r="G105" t="s">
        <v>316</v>
      </c>
      <c r="H105" t="s">
        <v>316</v>
      </c>
      <c r="I105" t="s">
        <v>316</v>
      </c>
      <c r="J105" t="s">
        <v>316</v>
      </c>
      <c r="K105" t="s">
        <v>316</v>
      </c>
      <c r="L105" t="s">
        <v>316</v>
      </c>
      <c r="M105" t="s">
        <v>316</v>
      </c>
      <c r="N105" t="s">
        <v>316</v>
      </c>
      <c r="O105" t="s">
        <v>316</v>
      </c>
      <c r="P105" t="s">
        <v>316</v>
      </c>
      <c r="Q105" t="s">
        <v>316</v>
      </c>
      <c r="R105" t="s">
        <v>316</v>
      </c>
      <c r="S105" t="s">
        <v>316</v>
      </c>
      <c r="T105" t="s">
        <v>316</v>
      </c>
      <c r="U105" t="s">
        <v>316</v>
      </c>
      <c r="V105" t="s">
        <v>316</v>
      </c>
      <c r="W105" t="s">
        <v>316</v>
      </c>
      <c r="X105" t="s">
        <v>316</v>
      </c>
      <c r="Y105" t="s">
        <v>316</v>
      </c>
      <c r="Z105" t="s">
        <v>316</v>
      </c>
      <c r="AA105" t="s">
        <v>316</v>
      </c>
      <c r="AB105" t="s">
        <v>316</v>
      </c>
      <c r="AC105" t="s">
        <v>316</v>
      </c>
    </row>
    <row r="106" spans="1:29" x14ac:dyDescent="0.25">
      <c r="A106" t="s">
        <v>218</v>
      </c>
      <c r="B106" t="s">
        <v>219</v>
      </c>
      <c r="C106" t="s">
        <v>316</v>
      </c>
      <c r="D106" t="s">
        <v>316</v>
      </c>
      <c r="E106" t="s">
        <v>316</v>
      </c>
      <c r="F106" t="s">
        <v>316</v>
      </c>
      <c r="G106" t="s">
        <v>316</v>
      </c>
      <c r="H106" t="s">
        <v>316</v>
      </c>
      <c r="I106" t="s">
        <v>316</v>
      </c>
      <c r="J106" t="s">
        <v>316</v>
      </c>
      <c r="K106" t="s">
        <v>316</v>
      </c>
      <c r="L106" t="s">
        <v>316</v>
      </c>
      <c r="M106" t="s">
        <v>316</v>
      </c>
      <c r="N106" t="s">
        <v>316</v>
      </c>
      <c r="O106" t="s">
        <v>316</v>
      </c>
      <c r="P106" t="s">
        <v>316</v>
      </c>
      <c r="Q106" t="s">
        <v>316</v>
      </c>
      <c r="R106" t="s">
        <v>316</v>
      </c>
      <c r="S106" t="s">
        <v>316</v>
      </c>
      <c r="T106" t="s">
        <v>316</v>
      </c>
      <c r="U106" t="s">
        <v>316</v>
      </c>
      <c r="V106" t="s">
        <v>316</v>
      </c>
      <c r="W106" t="s">
        <v>316</v>
      </c>
      <c r="X106" t="s">
        <v>316</v>
      </c>
      <c r="Y106" t="s">
        <v>316</v>
      </c>
      <c r="Z106" t="s">
        <v>316</v>
      </c>
      <c r="AA106" t="s">
        <v>316</v>
      </c>
      <c r="AB106" t="s">
        <v>316</v>
      </c>
      <c r="AC106" t="s">
        <v>316</v>
      </c>
    </row>
    <row r="107" spans="1:29" x14ac:dyDescent="0.25">
      <c r="A107" t="s">
        <v>220</v>
      </c>
      <c r="B107" t="s">
        <v>187</v>
      </c>
      <c r="C107" t="s">
        <v>316</v>
      </c>
      <c r="D107" t="s">
        <v>316</v>
      </c>
      <c r="E107" t="s">
        <v>316</v>
      </c>
      <c r="F107" t="s">
        <v>316</v>
      </c>
      <c r="G107" t="s">
        <v>316</v>
      </c>
      <c r="H107" t="s">
        <v>316</v>
      </c>
      <c r="I107" t="s">
        <v>316</v>
      </c>
      <c r="J107" t="s">
        <v>316</v>
      </c>
      <c r="K107" t="s">
        <v>316</v>
      </c>
      <c r="L107" t="s">
        <v>316</v>
      </c>
      <c r="M107" t="s">
        <v>316</v>
      </c>
      <c r="N107" t="s">
        <v>316</v>
      </c>
      <c r="O107" t="s">
        <v>316</v>
      </c>
      <c r="P107" t="s">
        <v>316</v>
      </c>
      <c r="Q107" t="s">
        <v>316</v>
      </c>
      <c r="R107" t="s">
        <v>316</v>
      </c>
      <c r="S107" t="s">
        <v>316</v>
      </c>
      <c r="T107" t="s">
        <v>316</v>
      </c>
      <c r="U107" t="s">
        <v>316</v>
      </c>
      <c r="V107" t="s">
        <v>316</v>
      </c>
      <c r="W107" t="s">
        <v>316</v>
      </c>
      <c r="X107" t="s">
        <v>316</v>
      </c>
      <c r="Y107" t="s">
        <v>316</v>
      </c>
      <c r="Z107" t="s">
        <v>316</v>
      </c>
      <c r="AA107" t="s">
        <v>316</v>
      </c>
      <c r="AB107" t="s">
        <v>316</v>
      </c>
      <c r="AC10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Info</vt:lpstr>
      <vt:lpstr>Intro</vt:lpstr>
      <vt:lpstr>PCG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CO2</vt:lpstr>
      <vt:lpstr>CH4</vt:lpstr>
      <vt:lpstr>N2O</vt:lpstr>
      <vt:lpstr>HFC</vt:lpstr>
      <vt:lpstr>PFC</vt:lpstr>
      <vt:lpstr>SF6</vt:lpstr>
      <vt:lpstr>CO2eq</vt:lpstr>
      <vt:lpstr>NOx</vt:lpstr>
      <vt:lpstr>CO</vt:lpstr>
      <vt:lpstr>COVDM</vt:lpstr>
      <vt:lpstr>SO2</vt:lpstr>
      <vt:lpstr>SerieGEI</vt:lpstr>
      <vt:lpstr>TEST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Jesús Ramos</cp:lastModifiedBy>
  <cp:revision/>
  <dcterms:created xsi:type="dcterms:W3CDTF">2014-12-15T15:20:37Z</dcterms:created>
  <dcterms:modified xsi:type="dcterms:W3CDTF">2019-11-19T04:06:21Z</dcterms:modified>
  <cp:category/>
  <cp:contentStatus/>
</cp:coreProperties>
</file>